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0" i="190"/>
  <c r="U11" i="190" s="1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T10" i="190"/>
  <c r="S5" i="190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I9" i="226"/>
  <c r="I10" i="226" s="1"/>
  <c r="F9" i="226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T11" i="190"/>
  <c r="T12" i="190" s="1"/>
  <c r="T13" i="190" s="1"/>
  <c r="T14" i="190" s="1"/>
  <c r="Q10" i="190"/>
  <c r="Q12" i="210"/>
  <c r="Q39" i="210" s="1"/>
  <c r="Q41" i="210" s="1"/>
  <c r="Q13" i="210"/>
  <c r="Q14" i="210"/>
  <c r="Q15" i="210"/>
  <c r="Q16" i="210"/>
  <c r="Q17" i="210"/>
  <c r="U17" i="210" s="1"/>
  <c r="Q18" i="210"/>
  <c r="Q19" i="210"/>
  <c r="Q20" i="210"/>
  <c r="Q21" i="210"/>
  <c r="U21" i="210" s="1"/>
  <c r="Q22" i="210"/>
  <c r="Q23" i="210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3" i="210"/>
  <c r="U22" i="210"/>
  <c r="U20" i="210"/>
  <c r="U19" i="210"/>
  <c r="U18" i="210"/>
  <c r="U16" i="210"/>
  <c r="U15" i="210"/>
  <c r="U14" i="210"/>
  <c r="U12" i="210"/>
  <c r="U11" i="210"/>
  <c r="Q11" i="210"/>
  <c r="U10" i="210"/>
  <c r="Q10" i="210"/>
  <c r="U9" i="210"/>
  <c r="Q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F78" i="226" l="1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S103" i="38" s="1"/>
  <c r="T103" i="38" s="1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F21" i="130" s="1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I22" i="203" l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S110" i="38" l="1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<sst xmlns="http://schemas.openxmlformats.org/spreadsheetml/2006/main" count="3652" uniqueCount="517">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</sst>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00FF"/>
      <color rgb="FF00FF00"/>
      <color rgb="FF66FF99"/>
      <color rgb="FFFF66CC"/>
      <color rgb="FF99FFCC"/>
      <color rgb="FF3333FF"/>
      <color rgb="FFCCFF66"/>
      <color rgb="FF33CCCC"/>
      <color rgb="FF66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Q34" sqref="Q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0" t="s">
        <v>334</v>
      </c>
      <c r="C1" s="464"/>
      <c r="D1" s="465"/>
      <c r="E1" s="466"/>
      <c r="F1" s="875"/>
      <c r="G1" s="467"/>
      <c r="H1" s="875"/>
      <c r="I1" s="468"/>
      <c r="J1" s="469"/>
      <c r="K1" s="1359" t="s">
        <v>26</v>
      </c>
      <c r="L1" s="541"/>
      <c r="M1" s="1361" t="s">
        <v>27</v>
      </c>
      <c r="N1" s="689"/>
      <c r="P1" s="789" t="s">
        <v>38</v>
      </c>
      <c r="Q1" s="1357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360"/>
      <c r="L2" s="542" t="s">
        <v>29</v>
      </c>
      <c r="M2" s="1362"/>
      <c r="N2" s="690" t="s">
        <v>29</v>
      </c>
      <c r="O2" s="1078" t="s">
        <v>30</v>
      </c>
      <c r="P2" s="790" t="s">
        <v>39</v>
      </c>
      <c r="Q2" s="1358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1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8">
        <v>2181586</v>
      </c>
      <c r="P4" s="1229"/>
      <c r="Q4" s="1229">
        <f>38570.64*17.585</f>
        <v>678264.70440000005</v>
      </c>
      <c r="R4" s="123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8">
        <v>2181587</v>
      </c>
      <c r="P5" s="1229"/>
      <c r="Q5" s="1229">
        <f>38573.41*17.585</f>
        <v>678313.41485000006</v>
      </c>
      <c r="R5" s="123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8">
        <v>2182082</v>
      </c>
      <c r="P6" s="1229"/>
      <c r="Q6" s="1231">
        <f>37893.56</f>
        <v>37893.56</v>
      </c>
      <c r="R6" s="123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8">
        <v>2182511</v>
      </c>
      <c r="P7" s="1229"/>
      <c r="Q7" s="1233">
        <f>37977.87*17.69</f>
        <v>671828.52030000009</v>
      </c>
      <c r="R7" s="123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4">
        <v>2182512</v>
      </c>
      <c r="P8" s="1229"/>
      <c r="Q8" s="1233">
        <f>37310.87*17.71</f>
        <v>660775.50770000007</v>
      </c>
      <c r="R8" s="123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8">
        <v>2182685</v>
      </c>
      <c r="P9" s="1229"/>
      <c r="Q9" s="1233">
        <f>41210.95*17.71</f>
        <v>729845.92449999996</v>
      </c>
      <c r="R9" s="123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8">
        <v>2182081</v>
      </c>
      <c r="P10" s="1229"/>
      <c r="Q10" s="1229">
        <f>37719.32*17.69</f>
        <v>667254.77080000006</v>
      </c>
      <c r="R10" s="123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7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3"/>
      <c r="L16" s="1332"/>
      <c r="M16" s="1333"/>
      <c r="N16" s="1339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2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3" t="s">
        <v>411</v>
      </c>
      <c r="K17" s="1333"/>
      <c r="L17" s="1332"/>
      <c r="M17" s="1333"/>
      <c r="N17" s="1339"/>
      <c r="O17" s="1081">
        <v>3266</v>
      </c>
      <c r="P17" s="1314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8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2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3"/>
      <c r="L24" s="1332"/>
      <c r="M24" s="1333"/>
      <c r="N24" s="1334"/>
      <c r="O24" s="1080">
        <v>3306</v>
      </c>
      <c r="P24" s="1314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5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1" t="s">
        <v>454</v>
      </c>
      <c r="K27" s="1323"/>
      <c r="L27" s="1332"/>
      <c r="M27" s="1333"/>
      <c r="N27" s="1334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0">
        <v>12424</v>
      </c>
      <c r="L28" s="1326" t="s">
        <v>470</v>
      </c>
      <c r="M28" s="1327">
        <v>37120</v>
      </c>
      <c r="N28" s="1328" t="s">
        <v>472</v>
      </c>
      <c r="O28" s="1315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6" t="s">
        <v>456</v>
      </c>
      <c r="K29" s="1329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8">
        <f>37671.24*17.095</f>
        <v>643989.84779999987</v>
      </c>
      <c r="R29" s="1319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5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6"/>
      <c r="K34" s="1305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363"/>
      <c r="K39" s="1364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371"/>
      <c r="K40" s="1372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6"/>
      <c r="K98" s="1207"/>
      <c r="L98" s="1208"/>
      <c r="M98" s="1207"/>
      <c r="N98" s="1209"/>
      <c r="O98" s="1085"/>
      <c r="P98" s="1210"/>
      <c r="Q98" s="1210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8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1"/>
      <c r="K99" s="1192"/>
      <c r="L99" s="1193"/>
      <c r="M99" s="1192"/>
      <c r="N99" s="1196"/>
      <c r="O99" s="1084" t="s">
        <v>361</v>
      </c>
      <c r="P99" s="1196"/>
      <c r="Q99" s="1194">
        <v>599119.89</v>
      </c>
      <c r="R99" s="123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5" t="s">
        <v>96</v>
      </c>
      <c r="C100" s="786" t="s">
        <v>43</v>
      </c>
      <c r="D100" s="1188"/>
      <c r="E100" s="124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1"/>
      <c r="K100" s="1192"/>
      <c r="L100" s="1193"/>
      <c r="M100" s="1192"/>
      <c r="N100" s="1196"/>
      <c r="O100" s="1085" t="s">
        <v>356</v>
      </c>
      <c r="P100" s="1196"/>
      <c r="Q100" s="1194">
        <v>86287.24</v>
      </c>
      <c r="R100" s="1211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365" t="s">
        <v>103</v>
      </c>
      <c r="C101" s="1244" t="s">
        <v>383</v>
      </c>
      <c r="D101" s="1247"/>
      <c r="E101" s="1367">
        <v>45090</v>
      </c>
      <c r="F101" s="1248">
        <v>1204.45</v>
      </c>
      <c r="G101" s="613">
        <v>35</v>
      </c>
      <c r="H101" s="969">
        <v>1204.45</v>
      </c>
      <c r="I101" s="774">
        <f t="shared" si="18"/>
        <v>0</v>
      </c>
      <c r="J101" s="1191"/>
      <c r="K101" s="1192"/>
      <c r="L101" s="1193"/>
      <c r="M101" s="1192"/>
      <c r="N101" s="1251"/>
      <c r="O101" s="1369" t="s">
        <v>394</v>
      </c>
      <c r="P101" s="1252"/>
      <c r="Q101" s="1194">
        <v>78289.25</v>
      </c>
      <c r="R101" s="1345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366"/>
      <c r="C102" s="1244" t="s">
        <v>384</v>
      </c>
      <c r="D102" s="1247"/>
      <c r="E102" s="1368"/>
      <c r="F102" s="1248">
        <v>624.51</v>
      </c>
      <c r="G102" s="613">
        <v>45</v>
      </c>
      <c r="H102" s="969">
        <v>624.51</v>
      </c>
      <c r="I102" s="774">
        <f t="shared" si="18"/>
        <v>0</v>
      </c>
      <c r="J102" s="1191"/>
      <c r="K102" s="1192"/>
      <c r="L102" s="1193"/>
      <c r="M102" s="1192"/>
      <c r="N102" s="1251"/>
      <c r="O102" s="1370"/>
      <c r="P102" s="1252"/>
      <c r="Q102" s="1194">
        <v>46838.25</v>
      </c>
      <c r="R102" s="1346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6" t="s">
        <v>192</v>
      </c>
      <c r="C103" s="1227" t="s">
        <v>193</v>
      </c>
      <c r="D103" s="1226" t="s">
        <v>357</v>
      </c>
      <c r="E103" s="125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2"/>
      <c r="L103" s="1193"/>
      <c r="M103" s="1192"/>
      <c r="N103" s="1196"/>
      <c r="O103" s="1253" t="s">
        <v>358</v>
      </c>
      <c r="P103" s="791">
        <v>4176</v>
      </c>
      <c r="Q103" s="1194">
        <f>207894.43+200000</f>
        <v>407894.43</v>
      </c>
      <c r="R103" s="123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3" t="s">
        <v>387</v>
      </c>
      <c r="C104" s="786" t="s">
        <v>68</v>
      </c>
      <c r="D104" s="1189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2"/>
      <c r="L104" s="1193"/>
      <c r="M104" s="1192"/>
      <c r="N104" s="1196"/>
      <c r="O104" s="1080">
        <v>20438</v>
      </c>
      <c r="P104" s="1212"/>
      <c r="Q104" s="1194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2"/>
      <c r="L105" s="1193"/>
      <c r="M105" s="1192"/>
      <c r="N105" s="1196"/>
      <c r="O105" s="1283">
        <v>20445</v>
      </c>
      <c r="P105" s="1195"/>
      <c r="Q105" s="1194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373" t="s">
        <v>387</v>
      </c>
      <c r="C106" s="1264" t="s">
        <v>68</v>
      </c>
      <c r="D106" s="970"/>
      <c r="E106" s="1375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2"/>
      <c r="L106" s="1193"/>
      <c r="M106" s="1192"/>
      <c r="N106" s="1251"/>
      <c r="O106" s="1369">
        <v>20453</v>
      </c>
      <c r="P106" s="1282"/>
      <c r="Q106" s="1194">
        <v>26924.799999999999</v>
      </c>
      <c r="R106" s="1345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374"/>
      <c r="C107" s="1264" t="s">
        <v>410</v>
      </c>
      <c r="D107" s="970"/>
      <c r="E107" s="1376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2"/>
      <c r="L107" s="1193"/>
      <c r="M107" s="1192"/>
      <c r="N107" s="1251"/>
      <c r="O107" s="1370"/>
      <c r="P107" s="1282"/>
      <c r="Q107" s="1194">
        <v>68479.600000000006</v>
      </c>
      <c r="R107" s="1346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6" t="s">
        <v>192</v>
      </c>
      <c r="C108" s="972" t="s">
        <v>193</v>
      </c>
      <c r="D108" s="1005" t="s">
        <v>389</v>
      </c>
      <c r="E108" s="1249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2"/>
      <c r="L108" s="1193"/>
      <c r="M108" s="1192"/>
      <c r="N108" s="1196"/>
      <c r="O108" s="1284" t="s">
        <v>390</v>
      </c>
      <c r="P108" s="1205">
        <v>4176</v>
      </c>
      <c r="Q108" s="1194">
        <f>200000+207088.03</f>
        <v>407088.03</v>
      </c>
      <c r="R108" s="13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377" t="s">
        <v>84</v>
      </c>
      <c r="C109" s="1406" t="s">
        <v>194</v>
      </c>
      <c r="D109" s="1407"/>
      <c r="E109" s="1379">
        <v>45098</v>
      </c>
      <c r="F109" s="1248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2"/>
      <c r="L109" s="1193"/>
      <c r="M109" s="1192"/>
      <c r="N109" s="1251"/>
      <c r="O109" s="1381" t="s">
        <v>466</v>
      </c>
      <c r="P109" s="1267"/>
      <c r="Q109" s="1286">
        <v>597047.99</v>
      </c>
      <c r="R109" s="1355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378"/>
      <c r="C110" s="1406" t="s">
        <v>415</v>
      </c>
      <c r="D110" s="1407"/>
      <c r="E110" s="1380"/>
      <c r="F110" s="1248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2"/>
      <c r="L110" s="1193"/>
      <c r="M110" s="1192"/>
      <c r="N110" s="1251"/>
      <c r="O110" s="1382"/>
      <c r="P110" s="1267"/>
      <c r="Q110" s="1286">
        <v>209411.66</v>
      </c>
      <c r="R110" s="1356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389" t="s">
        <v>187</v>
      </c>
      <c r="C111" s="1268" t="s">
        <v>416</v>
      </c>
      <c r="D111" s="1269"/>
      <c r="E111" s="1392">
        <v>45098</v>
      </c>
      <c r="F111" s="1248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2"/>
      <c r="L111" s="1193"/>
      <c r="M111" s="1192"/>
      <c r="N111" s="1251"/>
      <c r="O111" s="1395" t="s">
        <v>417</v>
      </c>
      <c r="P111" s="1270"/>
      <c r="Q111" s="1286">
        <v>43440.32</v>
      </c>
      <c r="R111" s="1352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390"/>
      <c r="C112" s="1268" t="s">
        <v>62</v>
      </c>
      <c r="D112" s="1269"/>
      <c r="E112" s="1393"/>
      <c r="F112" s="1248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2"/>
      <c r="L112" s="1193"/>
      <c r="M112" s="1192"/>
      <c r="N112" s="1251"/>
      <c r="O112" s="1396"/>
      <c r="P112" s="1270"/>
      <c r="Q112" s="1286">
        <v>44303.6</v>
      </c>
      <c r="R112" s="1353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391"/>
      <c r="C113" s="1268" t="s">
        <v>76</v>
      </c>
      <c r="D113" s="1269"/>
      <c r="E113" s="1394"/>
      <c r="F113" s="1248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2"/>
      <c r="L113" s="1193"/>
      <c r="M113" s="1192"/>
      <c r="N113" s="1251"/>
      <c r="O113" s="1388"/>
      <c r="P113" s="1270"/>
      <c r="Q113" s="1286">
        <v>20572.16</v>
      </c>
      <c r="R113" s="1354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397" t="s">
        <v>103</v>
      </c>
      <c r="C114" s="1268" t="s">
        <v>419</v>
      </c>
      <c r="D114" s="1269"/>
      <c r="E114" s="1400">
        <v>45099</v>
      </c>
      <c r="F114" s="1248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2"/>
      <c r="L114" s="1193"/>
      <c r="M114" s="1192"/>
      <c r="N114" s="1251"/>
      <c r="O114" s="1403" t="s">
        <v>423</v>
      </c>
      <c r="P114" s="1270"/>
      <c r="Q114" s="1286">
        <v>33443.919999999998</v>
      </c>
      <c r="R114" s="1349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398"/>
      <c r="C115" s="1273" t="s">
        <v>420</v>
      </c>
      <c r="D115" s="1272"/>
      <c r="E115" s="1401"/>
      <c r="F115" s="1248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2"/>
      <c r="L115" s="1193"/>
      <c r="M115" s="1192"/>
      <c r="N115" s="1251"/>
      <c r="O115" s="1404"/>
      <c r="P115" s="1267"/>
      <c r="Q115" s="1286">
        <v>135475.32</v>
      </c>
      <c r="R115" s="1350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398"/>
      <c r="C116" s="1271" t="s">
        <v>421</v>
      </c>
      <c r="D116" s="1269"/>
      <c r="E116" s="1401"/>
      <c r="F116" s="1248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2"/>
      <c r="L116" s="1193"/>
      <c r="M116" s="1192"/>
      <c r="N116" s="1251"/>
      <c r="O116" s="1404"/>
      <c r="P116" s="1252"/>
      <c r="Q116" s="1286">
        <v>36524.800000000003</v>
      </c>
      <c r="R116" s="1350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399"/>
      <c r="C117" s="1271" t="s">
        <v>422</v>
      </c>
      <c r="D117" s="1269"/>
      <c r="E117" s="1402"/>
      <c r="F117" s="124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2"/>
      <c r="L117" s="1193"/>
      <c r="M117" s="1192"/>
      <c r="N117" s="1251"/>
      <c r="O117" s="1405"/>
      <c r="P117" s="1274"/>
      <c r="Q117" s="1286">
        <v>34484.31</v>
      </c>
      <c r="R117" s="1351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383" t="s">
        <v>96</v>
      </c>
      <c r="C118" s="1271" t="s">
        <v>43</v>
      </c>
      <c r="D118" s="1269"/>
      <c r="E118" s="1385">
        <v>45100</v>
      </c>
      <c r="F118" s="124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2"/>
      <c r="L118" s="1193"/>
      <c r="M118" s="1192"/>
      <c r="N118" s="1251"/>
      <c r="O118" s="1387" t="s">
        <v>426</v>
      </c>
      <c r="P118" s="1274"/>
      <c r="Q118" s="1285">
        <v>43143.62</v>
      </c>
      <c r="R118" s="1347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384"/>
      <c r="C119" s="1275" t="s">
        <v>425</v>
      </c>
      <c r="D119" s="1269"/>
      <c r="E119" s="1386"/>
      <c r="F119" s="127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2"/>
      <c r="L119" s="1198"/>
      <c r="M119" s="1192"/>
      <c r="N119" s="1251"/>
      <c r="O119" s="1388"/>
      <c r="P119" s="1277"/>
      <c r="Q119" s="1285">
        <v>14700</v>
      </c>
      <c r="R119" s="1348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8" t="s">
        <v>192</v>
      </c>
      <c r="C120" s="757" t="s">
        <v>193</v>
      </c>
      <c r="D120" s="970"/>
      <c r="E120" s="1301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7"/>
      <c r="K120" s="1199"/>
      <c r="L120" s="1199"/>
      <c r="M120" s="1192"/>
      <c r="N120" s="1196"/>
      <c r="O120" s="1311" t="s">
        <v>458</v>
      </c>
      <c r="P120" s="1324">
        <v>4176</v>
      </c>
      <c r="Q120" s="1197">
        <f>200000+204121.6</f>
        <v>404121.59999999998</v>
      </c>
      <c r="R120" s="1288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373" t="s">
        <v>195</v>
      </c>
      <c r="C121" s="1297" t="s">
        <v>435</v>
      </c>
      <c r="D121" s="1299"/>
      <c r="E121" s="1367">
        <v>45103</v>
      </c>
      <c r="F121" s="1300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199"/>
      <c r="L121" s="1199"/>
      <c r="M121" s="1192"/>
      <c r="N121" s="1251"/>
      <c r="O121" s="1369"/>
      <c r="P121" s="1252"/>
      <c r="Q121" s="1194"/>
      <c r="R121" s="1211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374"/>
      <c r="C122" s="1297" t="s">
        <v>449</v>
      </c>
      <c r="D122" s="1299"/>
      <c r="E122" s="1368"/>
      <c r="F122" s="1300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199"/>
      <c r="L122" s="1199"/>
      <c r="M122" s="1192"/>
      <c r="N122" s="1251"/>
      <c r="O122" s="1370"/>
      <c r="P122" s="1252"/>
      <c r="Q122" s="1194"/>
      <c r="R122" s="1214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408" t="s">
        <v>387</v>
      </c>
      <c r="C123" s="1297" t="s">
        <v>388</v>
      </c>
      <c r="D123" s="754"/>
      <c r="E123" s="1409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199"/>
      <c r="L123" s="1199"/>
      <c r="M123" s="1192"/>
      <c r="N123" s="1251"/>
      <c r="O123" s="1410">
        <v>20482</v>
      </c>
      <c r="P123" s="1252"/>
      <c r="Q123" s="1194">
        <v>39322.870000000003</v>
      </c>
      <c r="R123" s="1341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391"/>
      <c r="C124" s="1297" t="s">
        <v>450</v>
      </c>
      <c r="D124" s="753"/>
      <c r="E124" s="1376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2"/>
      <c r="L124" s="1198"/>
      <c r="M124" s="1192"/>
      <c r="N124" s="1251"/>
      <c r="O124" s="1411"/>
      <c r="P124" s="1252"/>
      <c r="Q124" s="1194">
        <v>65999.91</v>
      </c>
      <c r="R124" s="1342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2" t="s">
        <v>387</v>
      </c>
      <c r="C125" s="1190" t="s">
        <v>388</v>
      </c>
      <c r="D125" s="753"/>
      <c r="E125" s="124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2"/>
      <c r="L125" s="1198"/>
      <c r="M125" s="1192"/>
      <c r="N125" s="1196"/>
      <c r="O125" s="1322">
        <v>20481</v>
      </c>
      <c r="P125" s="1196"/>
      <c r="Q125" s="1194">
        <v>200017.91</v>
      </c>
      <c r="R125" s="1321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412" t="s">
        <v>61</v>
      </c>
      <c r="C126" s="1297" t="s">
        <v>416</v>
      </c>
      <c r="D126" s="1303"/>
      <c r="E126" s="1413">
        <v>45103</v>
      </c>
      <c r="F126" s="1304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2"/>
      <c r="L126" s="1198"/>
      <c r="M126" s="1192"/>
      <c r="N126" s="1251"/>
      <c r="O126" s="1415" t="s">
        <v>467</v>
      </c>
      <c r="P126" s="1252"/>
      <c r="Q126" s="1194">
        <v>51626.96</v>
      </c>
      <c r="R126" s="1341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399"/>
      <c r="C127" s="1297" t="s">
        <v>62</v>
      </c>
      <c r="D127" s="1303"/>
      <c r="E127" s="1414"/>
      <c r="F127" s="1304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2"/>
      <c r="L127" s="1198"/>
      <c r="M127" s="1192"/>
      <c r="N127" s="1251"/>
      <c r="O127" s="1416"/>
      <c r="P127" s="1252"/>
      <c r="Q127" s="1194">
        <v>26868.16</v>
      </c>
      <c r="R127" s="1342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2" t="s">
        <v>61</v>
      </c>
      <c r="C128" s="1190" t="s">
        <v>416</v>
      </c>
      <c r="D128" s="753"/>
      <c r="E128" s="1301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2"/>
      <c r="L128" s="1198"/>
      <c r="M128" s="1192"/>
      <c r="N128" s="1251"/>
      <c r="O128" s="1307" t="s">
        <v>452</v>
      </c>
      <c r="P128" s="1252"/>
      <c r="Q128" s="1194">
        <v>43991.199999999997</v>
      </c>
      <c r="R128" s="1321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417" t="s">
        <v>387</v>
      </c>
      <c r="C129" s="1297" t="s">
        <v>453</v>
      </c>
      <c r="D129" s="1309"/>
      <c r="E129" s="1419">
        <v>45104</v>
      </c>
      <c r="F129" s="1304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2"/>
      <c r="L129" s="1198"/>
      <c r="M129" s="1192"/>
      <c r="N129" s="1196"/>
      <c r="O129" s="1343">
        <v>20485</v>
      </c>
      <c r="P129" s="1194"/>
      <c r="Q129" s="1194">
        <v>170371.23</v>
      </c>
      <c r="R129" s="1341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418"/>
      <c r="C130" s="1308" t="s">
        <v>109</v>
      </c>
      <c r="D130" s="1309"/>
      <c r="E130" s="1420"/>
      <c r="F130" s="1304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2"/>
      <c r="L130" s="1198"/>
      <c r="M130" s="1192"/>
      <c r="N130" s="970"/>
      <c r="O130" s="1344"/>
      <c r="P130" s="1205"/>
      <c r="Q130" s="1194">
        <v>114238.48</v>
      </c>
      <c r="R130" s="1342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0" t="s">
        <v>84</v>
      </c>
      <c r="C131" s="1127" t="s">
        <v>194</v>
      </c>
      <c r="D131" s="599"/>
      <c r="E131" s="125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2"/>
      <c r="L131" s="1198"/>
      <c r="M131" s="1192"/>
      <c r="N131" s="1213"/>
      <c r="O131" s="1201" t="s">
        <v>468</v>
      </c>
      <c r="P131" s="1196"/>
      <c r="Q131" s="1194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4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2"/>
      <c r="L132" s="1198"/>
      <c r="M132" s="1192"/>
      <c r="N132" s="970"/>
      <c r="O132" s="1201"/>
      <c r="P132" s="1196"/>
      <c r="Q132" s="1194"/>
      <c r="R132" s="1196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5" t="s">
        <v>192</v>
      </c>
      <c r="C133" s="1336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7" t="s">
        <v>431</v>
      </c>
      <c r="K133" s="1192"/>
      <c r="L133" s="1198"/>
      <c r="M133" s="1192"/>
      <c r="N133" s="970"/>
      <c r="O133" s="1201" t="s">
        <v>474</v>
      </c>
      <c r="P133" s="1196"/>
      <c r="Q133" s="1194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989"/>
      <c r="C134" s="832"/>
      <c r="D134" s="599"/>
      <c r="E134" s="858"/>
      <c r="F134" s="919"/>
      <c r="G134" s="832"/>
      <c r="H134" s="919"/>
      <c r="I134" s="918">
        <f t="shared" si="31"/>
        <v>0</v>
      </c>
      <c r="J134" s="711"/>
      <c r="K134" s="1192"/>
      <c r="L134" s="1198"/>
      <c r="M134" s="1192"/>
      <c r="N134" s="1196"/>
      <c r="O134" s="1084"/>
      <c r="P134" s="1215"/>
      <c r="Q134" s="1194"/>
      <c r="R134" s="1196"/>
      <c r="S134" s="920">
        <f t="shared" si="27"/>
        <v>0</v>
      </c>
      <c r="T134" s="921" t="e">
        <f t="shared" si="28"/>
        <v>#DIV/0!</v>
      </c>
      <c r="X134" s="860">
        <v>3222.35</v>
      </c>
    </row>
    <row r="135" spans="1:24" s="148" customFormat="1" ht="31.5" customHeight="1" x14ac:dyDescent="0.3">
      <c r="A135" s="1056">
        <v>97</v>
      </c>
      <c r="B135" s="989"/>
      <c r="C135" s="759"/>
      <c r="D135" s="599"/>
      <c r="E135" s="858"/>
      <c r="F135" s="919"/>
      <c r="G135" s="832"/>
      <c r="H135" s="919"/>
      <c r="I135" s="918">
        <f t="shared" si="31"/>
        <v>0</v>
      </c>
      <c r="J135" s="711"/>
      <c r="K135" s="1192"/>
      <c r="L135" s="1198"/>
      <c r="M135" s="1192"/>
      <c r="N135" s="970"/>
      <c r="O135" s="1084"/>
      <c r="P135" s="1196"/>
      <c r="Q135" s="1194"/>
      <c r="R135" s="1196"/>
      <c r="S135" s="920">
        <f t="shared" si="27"/>
        <v>0</v>
      </c>
      <c r="T135" s="921" t="e">
        <f t="shared" si="28"/>
        <v>#DIV/0!</v>
      </c>
      <c r="X135" s="860">
        <v>3250.8</v>
      </c>
    </row>
    <row r="136" spans="1:24" s="148" customFormat="1" ht="31.5" customHeight="1" x14ac:dyDescent="0.3">
      <c r="A136" s="1056">
        <v>98</v>
      </c>
      <c r="B136" s="989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2"/>
      <c r="L136" s="1198"/>
      <c r="M136" s="1192"/>
      <c r="N136" s="1196"/>
      <c r="O136" s="1216"/>
      <c r="P136" s="1213"/>
      <c r="Q136" s="1194"/>
      <c r="R136" s="1202"/>
      <c r="S136" s="920">
        <f t="shared" si="27"/>
        <v>0</v>
      </c>
      <c r="T136" s="921" t="e">
        <f t="shared" si="28"/>
        <v>#DIV/0!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2"/>
      <c r="L137" s="1198"/>
      <c r="M137" s="1192"/>
      <c r="N137" s="1196"/>
      <c r="O137" s="1216"/>
      <c r="P137" s="1213"/>
      <c r="Q137" s="1194"/>
      <c r="R137" s="1202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2"/>
      <c r="L138" s="1198"/>
      <c r="M138" s="1192"/>
      <c r="N138" s="1196"/>
      <c r="O138" s="1216"/>
      <c r="P138" s="1196"/>
      <c r="Q138" s="1203"/>
      <c r="R138" s="1204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2"/>
      <c r="L139" s="1198"/>
      <c r="M139" s="1192"/>
      <c r="N139" s="970"/>
      <c r="O139" s="1216"/>
      <c r="P139" s="1196"/>
      <c r="Q139" s="1203"/>
      <c r="R139" s="1204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2"/>
      <c r="L140" s="1198"/>
      <c r="M140" s="1192"/>
      <c r="N140" s="970"/>
      <c r="O140" s="1200"/>
      <c r="P140" s="1196"/>
      <c r="Q140" s="1194"/>
      <c r="R140" s="1196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8"/>
      <c r="M141" s="1192"/>
      <c r="N141" s="970"/>
      <c r="O141" s="1217"/>
      <c r="P141" s="1196"/>
      <c r="Q141" s="1194"/>
      <c r="R141" s="1196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4115</v>
      </c>
      <c r="H183" s="903">
        <f>SUM(H3:H182)</f>
        <v>569802.10200000007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6">
    <mergeCell ref="B126:B127"/>
    <mergeCell ref="E126:E127"/>
    <mergeCell ref="O126:O127"/>
    <mergeCell ref="B129:B130"/>
    <mergeCell ref="E129:E130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C27" sqref="C2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29" t="s">
        <v>317</v>
      </c>
      <c r="B1" s="1429"/>
      <c r="C1" s="1429"/>
      <c r="D1" s="1429"/>
      <c r="E1" s="1429"/>
      <c r="F1" s="1429"/>
      <c r="G1" s="1429"/>
      <c r="H1" s="11">
        <v>1</v>
      </c>
      <c r="L1" s="1434" t="s">
        <v>339</v>
      </c>
      <c r="M1" s="1434"/>
      <c r="N1" s="1434"/>
      <c r="O1" s="1434"/>
      <c r="P1" s="1434"/>
      <c r="Q1" s="1434"/>
      <c r="R1" s="1434"/>
      <c r="S1" s="11">
        <v>2</v>
      </c>
      <c r="W1" s="1434" t="s">
        <v>339</v>
      </c>
      <c r="X1" s="1434"/>
      <c r="Y1" s="1434"/>
      <c r="Z1" s="1434"/>
      <c r="AA1" s="1434"/>
      <c r="AB1" s="1434"/>
      <c r="AC1" s="143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442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442" t="s">
        <v>70</v>
      </c>
      <c r="N4" s="233"/>
      <c r="O4" s="130"/>
      <c r="P4" s="440"/>
      <c r="Q4" s="1130"/>
      <c r="R4" s="151"/>
      <c r="S4" s="151"/>
      <c r="W4" s="415"/>
      <c r="X4" s="1442" t="s">
        <v>70</v>
      </c>
      <c r="Y4" s="233"/>
      <c r="Z4" s="130"/>
      <c r="AA4" s="440"/>
      <c r="AB4" s="1259"/>
      <c r="AC4" s="151"/>
      <c r="AD4" s="151"/>
    </row>
    <row r="5" spans="1:32" ht="21" customHeight="1" x14ac:dyDescent="0.25">
      <c r="A5" s="1444" t="s">
        <v>84</v>
      </c>
      <c r="B5" s="1443"/>
      <c r="C5" s="233"/>
      <c r="D5" s="130"/>
      <c r="E5" s="440">
        <v>138.53</v>
      </c>
      <c r="F5" s="1063">
        <v>7</v>
      </c>
      <c r="G5" s="5"/>
      <c r="L5" s="1444" t="s">
        <v>84</v>
      </c>
      <c r="M5" s="1443"/>
      <c r="N5" s="233">
        <v>116.5</v>
      </c>
      <c r="O5" s="130">
        <v>45084</v>
      </c>
      <c r="P5" s="440">
        <v>5142.66</v>
      </c>
      <c r="Q5" s="1130">
        <v>190</v>
      </c>
      <c r="R5" s="5"/>
      <c r="W5" s="1444" t="s">
        <v>84</v>
      </c>
      <c r="X5" s="1443"/>
      <c r="Y5" s="233">
        <v>119</v>
      </c>
      <c r="Z5" s="130">
        <v>45098</v>
      </c>
      <c r="AA5" s="440">
        <v>5017.21</v>
      </c>
      <c r="AB5" s="1259">
        <v>186</v>
      </c>
      <c r="AC5" s="5"/>
    </row>
    <row r="6" spans="1:32" ht="21" customHeight="1" x14ac:dyDescent="0.25">
      <c r="A6" s="1444"/>
      <c r="B6" s="1443"/>
      <c r="C6" s="376"/>
      <c r="D6" s="130"/>
      <c r="E6" s="441"/>
      <c r="F6" s="1063"/>
      <c r="G6" s="47">
        <f>F79</f>
        <v>8307.58</v>
      </c>
      <c r="H6" s="7">
        <f>E6-G6+E7+E5-G5+E4</f>
        <v>1833.1799999999994</v>
      </c>
      <c r="L6" s="1444"/>
      <c r="M6" s="1443"/>
      <c r="N6" s="376"/>
      <c r="O6" s="130"/>
      <c r="P6" s="441"/>
      <c r="Q6" s="1130"/>
      <c r="R6" s="47">
        <f>Q79</f>
        <v>0</v>
      </c>
      <c r="S6" s="7">
        <f>P6-R6+P7+P5-R5+P4</f>
        <v>5142.66</v>
      </c>
      <c r="W6" s="1444"/>
      <c r="X6" s="1443"/>
      <c r="Y6" s="376">
        <v>119</v>
      </c>
      <c r="Z6" s="130">
        <v>45105</v>
      </c>
      <c r="AA6" s="441">
        <v>5006.87</v>
      </c>
      <c r="AB6" s="1259">
        <v>183</v>
      </c>
      <c r="AC6" s="47">
        <f>AB79</f>
        <v>0</v>
      </c>
      <c r="AD6" s="7">
        <f>AA6-AC6+AA7+AA5-AC5+AA4</f>
        <v>10024.08</v>
      </c>
    </row>
    <row r="7" spans="1:32" ht="15.75" x14ac:dyDescent="0.25">
      <c r="A7" s="696"/>
      <c r="B7" s="1443"/>
      <c r="C7" s="223"/>
      <c r="D7" s="221"/>
      <c r="E7" s="440"/>
      <c r="F7" s="1063"/>
      <c r="L7" s="696"/>
      <c r="M7" s="1443"/>
      <c r="N7" s="223"/>
      <c r="O7" s="221"/>
      <c r="P7" s="440"/>
      <c r="Q7" s="1130"/>
      <c r="W7" s="696"/>
      <c r="X7" s="1443"/>
      <c r="Y7" s="223"/>
      <c r="Z7" s="221"/>
      <c r="AA7" s="440"/>
      <c r="AB7" s="1259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5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  <c r="W10" s="79" t="s">
        <v>32</v>
      </c>
      <c r="X10" s="681">
        <f>AB6-Y10+AB5+AB4+AB7+AB8</f>
        <v>369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10024.08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4">Q11*S11</f>
        <v>0</v>
      </c>
      <c r="W11" s="186"/>
      <c r="X11" s="681">
        <f>X10-Y11</f>
        <v>369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10024.08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9">T11-Q12</f>
        <v>5142.66</v>
      </c>
      <c r="U12" s="663">
        <f t="shared" si="4"/>
        <v>0</v>
      </c>
      <c r="W12" s="174"/>
      <c r="X12" s="681">
        <f t="shared" ref="X12:X75" si="10">X11-Y12</f>
        <v>369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10024.08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9"/>
        <v>5142.66</v>
      </c>
      <c r="U13" s="663">
        <f t="shared" si="4"/>
        <v>0</v>
      </c>
      <c r="W13" s="174"/>
      <c r="X13" s="681">
        <f t="shared" si="10"/>
        <v>369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10024.08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9"/>
        <v>5142.66</v>
      </c>
      <c r="U14" s="663">
        <f t="shared" si="4"/>
        <v>0</v>
      </c>
      <c r="W14" s="81" t="s">
        <v>33</v>
      </c>
      <c r="X14" s="681">
        <f t="shared" si="10"/>
        <v>369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10024.08</v>
      </c>
      <c r="AF14" s="663">
        <f t="shared" si="5"/>
        <v>0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9"/>
        <v>5142.66</v>
      </c>
      <c r="U15" s="663">
        <f t="shared" si="4"/>
        <v>0</v>
      </c>
      <c r="W15" s="584"/>
      <c r="X15" s="681">
        <f t="shared" si="10"/>
        <v>369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10024.08</v>
      </c>
      <c r="AF15" s="663">
        <f t="shared" si="5"/>
        <v>0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9"/>
        <v>5142.66</v>
      </c>
      <c r="U16" s="663">
        <f t="shared" si="4"/>
        <v>0</v>
      </c>
      <c r="W16" s="584"/>
      <c r="X16" s="681">
        <f t="shared" si="10"/>
        <v>369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10024.08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9"/>
        <v>5142.66</v>
      </c>
      <c r="U17" s="663">
        <f t="shared" si="4"/>
        <v>0</v>
      </c>
      <c r="W17" s="602"/>
      <c r="X17" s="681">
        <f t="shared" si="10"/>
        <v>369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10024.08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9"/>
        <v>5142.66</v>
      </c>
      <c r="U18" s="663">
        <f t="shared" si="4"/>
        <v>0</v>
      </c>
      <c r="W18" s="602"/>
      <c r="X18" s="681">
        <f t="shared" si="10"/>
        <v>369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10024.08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8"/>
      <c r="M19" s="681">
        <f t="shared" si="8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9"/>
        <v>5142.66</v>
      </c>
      <c r="U19" s="663">
        <f t="shared" si="4"/>
        <v>0</v>
      </c>
      <c r="W19" s="1218"/>
      <c r="X19" s="681">
        <f t="shared" si="10"/>
        <v>369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10024.08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8"/>
      <c r="M20" s="681">
        <f t="shared" si="8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5142.66</v>
      </c>
      <c r="U20" s="663">
        <f t="shared" si="4"/>
        <v>0</v>
      </c>
      <c r="W20" s="1218"/>
      <c r="X20" s="681">
        <f t="shared" si="10"/>
        <v>369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10024.08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8"/>
      <c r="M21" s="681">
        <f t="shared" si="8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5142.66</v>
      </c>
      <c r="U21" s="663">
        <f t="shared" si="4"/>
        <v>0</v>
      </c>
      <c r="W21" s="1218"/>
      <c r="X21" s="681">
        <f t="shared" si="10"/>
        <v>369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10024.08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3">
        <v>45083</v>
      </c>
      <c r="F22" s="816">
        <f t="shared" si="0"/>
        <v>1000.14</v>
      </c>
      <c r="G22" s="817" t="s">
        <v>488</v>
      </c>
      <c r="H22" s="818">
        <v>135</v>
      </c>
      <c r="I22" s="1139">
        <f t="shared" si="7"/>
        <v>3884.02</v>
      </c>
      <c r="J22" s="663">
        <f t="shared" si="3"/>
        <v>135018.9</v>
      </c>
      <c r="L22" s="1218"/>
      <c r="M22" s="681">
        <f t="shared" si="8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5142.66</v>
      </c>
      <c r="U22" s="663">
        <f t="shared" si="4"/>
        <v>0</v>
      </c>
      <c r="W22" s="1218"/>
      <c r="X22" s="681">
        <f t="shared" si="10"/>
        <v>369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10024.08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3">
        <v>45085</v>
      </c>
      <c r="F23" s="816">
        <f t="shared" si="0"/>
        <v>1011.75</v>
      </c>
      <c r="G23" s="817" t="s">
        <v>499</v>
      </c>
      <c r="H23" s="818">
        <v>135</v>
      </c>
      <c r="I23" s="1139">
        <f t="shared" si="7"/>
        <v>2872.27</v>
      </c>
      <c r="J23" s="663">
        <f t="shared" si="3"/>
        <v>136586.25</v>
      </c>
      <c r="L23" s="1218"/>
      <c r="M23" s="681">
        <f t="shared" si="8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5142.66</v>
      </c>
      <c r="U23" s="663">
        <f t="shared" si="4"/>
        <v>0</v>
      </c>
      <c r="W23" s="1218"/>
      <c r="X23" s="681">
        <f t="shared" si="10"/>
        <v>369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10024.08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3">
        <v>45085</v>
      </c>
      <c r="F24" s="816">
        <f t="shared" si="0"/>
        <v>18.73</v>
      </c>
      <c r="G24" s="817" t="s">
        <v>503</v>
      </c>
      <c r="H24" s="818">
        <v>135</v>
      </c>
      <c r="I24" s="1139">
        <f t="shared" si="7"/>
        <v>2853.54</v>
      </c>
      <c r="J24" s="663">
        <f t="shared" si="3"/>
        <v>2528.5500000000002</v>
      </c>
      <c r="L24" s="1219"/>
      <c r="M24" s="681">
        <f t="shared" si="8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5142.66</v>
      </c>
      <c r="U24" s="663">
        <f t="shared" si="4"/>
        <v>0</v>
      </c>
      <c r="W24" s="1219"/>
      <c r="X24" s="681">
        <f t="shared" si="10"/>
        <v>369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10024.08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4">
        <v>45086</v>
      </c>
      <c r="F25" s="816">
        <f t="shared" si="0"/>
        <v>28.26</v>
      </c>
      <c r="G25" s="532" t="s">
        <v>511</v>
      </c>
      <c r="H25" s="363">
        <v>136</v>
      </c>
      <c r="I25" s="1140">
        <f t="shared" si="7"/>
        <v>2825.2799999999997</v>
      </c>
      <c r="J25" s="17">
        <f t="shared" si="3"/>
        <v>3843.36</v>
      </c>
      <c r="L25" s="1218"/>
      <c r="M25" s="681">
        <f t="shared" si="8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5142.66</v>
      </c>
      <c r="U25" s="663">
        <f t="shared" si="4"/>
        <v>0</v>
      </c>
      <c r="W25" s="1218"/>
      <c r="X25" s="681">
        <f t="shared" si="10"/>
        <v>369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10024.08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4">
        <v>45087</v>
      </c>
      <c r="F26" s="815">
        <f t="shared" si="0"/>
        <v>992.1</v>
      </c>
      <c r="G26" s="532" t="s">
        <v>516</v>
      </c>
      <c r="H26" s="363">
        <v>135</v>
      </c>
      <c r="I26" s="1140">
        <f t="shared" si="7"/>
        <v>1833.1799999999998</v>
      </c>
      <c r="J26" s="17">
        <f t="shared" si="3"/>
        <v>133933.5</v>
      </c>
      <c r="L26" s="118"/>
      <c r="M26" s="174">
        <f t="shared" si="8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5142.66</v>
      </c>
      <c r="U26" s="17">
        <f t="shared" si="4"/>
        <v>0</v>
      </c>
      <c r="W26" s="118"/>
      <c r="X26" s="174">
        <f t="shared" si="10"/>
        <v>369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10024.08</v>
      </c>
      <c r="AF26" s="17">
        <f t="shared" si="5"/>
        <v>0</v>
      </c>
    </row>
    <row r="27" spans="1:32" x14ac:dyDescent="0.25">
      <c r="A27" s="118"/>
      <c r="B27" s="174">
        <f t="shared" si="6"/>
        <v>70</v>
      </c>
      <c r="C27" s="15"/>
      <c r="D27" s="815"/>
      <c r="E27" s="1104"/>
      <c r="F27" s="815">
        <f t="shared" si="0"/>
        <v>0</v>
      </c>
      <c r="G27" s="532"/>
      <c r="H27" s="363"/>
      <c r="I27" s="1140">
        <f t="shared" si="7"/>
        <v>1833.1799999999998</v>
      </c>
      <c r="J27" s="17">
        <f t="shared" si="3"/>
        <v>0</v>
      </c>
      <c r="L27" s="118"/>
      <c r="M27" s="174">
        <f t="shared" si="8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5142.66</v>
      </c>
      <c r="U27" s="17">
        <f t="shared" si="4"/>
        <v>0</v>
      </c>
      <c r="W27" s="118"/>
      <c r="X27" s="174">
        <f t="shared" si="10"/>
        <v>369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10024.08</v>
      </c>
      <c r="AF27" s="17">
        <f t="shared" si="5"/>
        <v>0</v>
      </c>
    </row>
    <row r="28" spans="1:32" x14ac:dyDescent="0.25">
      <c r="A28" s="118"/>
      <c r="B28" s="174">
        <f t="shared" si="6"/>
        <v>70</v>
      </c>
      <c r="C28" s="15"/>
      <c r="D28" s="815"/>
      <c r="E28" s="1104"/>
      <c r="F28" s="815">
        <f t="shared" si="0"/>
        <v>0</v>
      </c>
      <c r="G28" s="532"/>
      <c r="H28" s="363"/>
      <c r="I28" s="1140">
        <f t="shared" si="7"/>
        <v>1833.1799999999998</v>
      </c>
      <c r="J28" s="17">
        <f t="shared" si="3"/>
        <v>0</v>
      </c>
      <c r="L28" s="118"/>
      <c r="M28" s="174">
        <f t="shared" si="8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5142.66</v>
      </c>
      <c r="U28" s="17">
        <f t="shared" si="4"/>
        <v>0</v>
      </c>
      <c r="W28" s="118"/>
      <c r="X28" s="174">
        <f t="shared" si="10"/>
        <v>369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10024.08</v>
      </c>
      <c r="AF28" s="17">
        <f t="shared" si="5"/>
        <v>0</v>
      </c>
    </row>
    <row r="29" spans="1:32" x14ac:dyDescent="0.25">
      <c r="A29" s="118"/>
      <c r="B29" s="174">
        <f t="shared" si="6"/>
        <v>70</v>
      </c>
      <c r="C29" s="15"/>
      <c r="D29" s="815"/>
      <c r="E29" s="1104"/>
      <c r="F29" s="815">
        <f t="shared" si="0"/>
        <v>0</v>
      </c>
      <c r="G29" s="532"/>
      <c r="H29" s="363"/>
      <c r="I29" s="1140">
        <f t="shared" si="7"/>
        <v>1833.1799999999998</v>
      </c>
      <c r="J29" s="17">
        <f t="shared" si="3"/>
        <v>0</v>
      </c>
      <c r="L29" s="118"/>
      <c r="M29" s="174">
        <f t="shared" si="8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5142.66</v>
      </c>
      <c r="U29" s="17">
        <f t="shared" si="4"/>
        <v>0</v>
      </c>
      <c r="W29" s="118"/>
      <c r="X29" s="174">
        <f t="shared" si="10"/>
        <v>369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10024.08</v>
      </c>
      <c r="AF29" s="17">
        <f t="shared" si="5"/>
        <v>0</v>
      </c>
    </row>
    <row r="30" spans="1:32" x14ac:dyDescent="0.25">
      <c r="A30" s="118"/>
      <c r="B30" s="174">
        <f t="shared" si="6"/>
        <v>70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1833.1799999999998</v>
      </c>
      <c r="J30" s="17">
        <f t="shared" si="3"/>
        <v>0</v>
      </c>
      <c r="L30" s="118"/>
      <c r="M30" s="174">
        <f t="shared" si="8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5142.66</v>
      </c>
      <c r="U30" s="17">
        <f t="shared" si="4"/>
        <v>0</v>
      </c>
      <c r="W30" s="118"/>
      <c r="X30" s="174">
        <f t="shared" si="10"/>
        <v>369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10024.08</v>
      </c>
      <c r="AF30" s="17">
        <f t="shared" si="5"/>
        <v>0</v>
      </c>
    </row>
    <row r="31" spans="1:32" x14ac:dyDescent="0.25">
      <c r="A31" s="118"/>
      <c r="B31" s="174">
        <f t="shared" si="6"/>
        <v>70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1833.1799999999998</v>
      </c>
      <c r="J31" s="17">
        <f t="shared" si="3"/>
        <v>0</v>
      </c>
      <c r="L31" s="118"/>
      <c r="M31" s="174">
        <f t="shared" si="8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5142.66</v>
      </c>
      <c r="U31" s="17">
        <f t="shared" si="4"/>
        <v>0</v>
      </c>
      <c r="W31" s="118"/>
      <c r="X31" s="174">
        <f t="shared" si="10"/>
        <v>369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10024.08</v>
      </c>
      <c r="AF31" s="17">
        <f t="shared" si="5"/>
        <v>0</v>
      </c>
    </row>
    <row r="32" spans="1:32" x14ac:dyDescent="0.25">
      <c r="A32" s="118"/>
      <c r="B32" s="174">
        <f t="shared" si="6"/>
        <v>70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1833.1799999999998</v>
      </c>
      <c r="J32" s="17">
        <f t="shared" si="3"/>
        <v>0</v>
      </c>
      <c r="L32" s="118"/>
      <c r="M32" s="174">
        <f t="shared" si="8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5142.66</v>
      </c>
      <c r="U32" s="17">
        <f t="shared" si="4"/>
        <v>0</v>
      </c>
      <c r="W32" s="118"/>
      <c r="X32" s="174">
        <f t="shared" si="10"/>
        <v>369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10024.08</v>
      </c>
      <c r="AF32" s="17">
        <f t="shared" si="5"/>
        <v>0</v>
      </c>
    </row>
    <row r="33" spans="1:32" x14ac:dyDescent="0.25">
      <c r="A33" s="118"/>
      <c r="B33" s="174">
        <f t="shared" si="6"/>
        <v>70</v>
      </c>
      <c r="C33" s="15"/>
      <c r="D33" s="815"/>
      <c r="E33" s="1104"/>
      <c r="F33" s="815">
        <f t="shared" si="0"/>
        <v>0</v>
      </c>
      <c r="G33" s="532"/>
      <c r="H33" s="363"/>
      <c r="I33" s="1140">
        <f t="shared" si="7"/>
        <v>1833.1799999999998</v>
      </c>
      <c r="J33" s="17">
        <f t="shared" si="3"/>
        <v>0</v>
      </c>
      <c r="L33" s="118"/>
      <c r="M33" s="174">
        <f t="shared" si="8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5142.66</v>
      </c>
      <c r="U33" s="17">
        <f t="shared" si="4"/>
        <v>0</v>
      </c>
      <c r="W33" s="118"/>
      <c r="X33" s="174">
        <f t="shared" si="10"/>
        <v>369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10024.08</v>
      </c>
      <c r="AF33" s="17">
        <f t="shared" si="5"/>
        <v>0</v>
      </c>
    </row>
    <row r="34" spans="1:32" x14ac:dyDescent="0.25">
      <c r="A34" s="118"/>
      <c r="B34" s="174">
        <f t="shared" si="6"/>
        <v>70</v>
      </c>
      <c r="C34" s="15"/>
      <c r="D34" s="815"/>
      <c r="E34" s="1104"/>
      <c r="F34" s="815">
        <f t="shared" si="0"/>
        <v>0</v>
      </c>
      <c r="G34" s="532"/>
      <c r="H34" s="363"/>
      <c r="I34" s="1140">
        <f t="shared" si="7"/>
        <v>1833.1799999999998</v>
      </c>
      <c r="J34" s="17">
        <f t="shared" si="3"/>
        <v>0</v>
      </c>
      <c r="L34" s="118"/>
      <c r="M34" s="174">
        <f t="shared" si="8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5142.66</v>
      </c>
      <c r="U34" s="17">
        <f t="shared" si="4"/>
        <v>0</v>
      </c>
      <c r="W34" s="118"/>
      <c r="X34" s="174">
        <f t="shared" si="10"/>
        <v>369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10024.08</v>
      </c>
      <c r="AF34" s="17">
        <f t="shared" si="5"/>
        <v>0</v>
      </c>
    </row>
    <row r="35" spans="1:32" x14ac:dyDescent="0.25">
      <c r="A35" s="118"/>
      <c r="B35" s="174">
        <f t="shared" si="6"/>
        <v>70</v>
      </c>
      <c r="C35" s="15"/>
      <c r="D35" s="815"/>
      <c r="E35" s="1104"/>
      <c r="F35" s="815">
        <f t="shared" si="0"/>
        <v>0</v>
      </c>
      <c r="G35" s="532"/>
      <c r="H35" s="363"/>
      <c r="I35" s="1140">
        <f t="shared" si="7"/>
        <v>1833.1799999999998</v>
      </c>
      <c r="J35" s="17">
        <f t="shared" si="3"/>
        <v>0</v>
      </c>
      <c r="L35" s="118"/>
      <c r="M35" s="174">
        <f t="shared" si="8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5142.66</v>
      </c>
      <c r="U35" s="17">
        <f t="shared" si="4"/>
        <v>0</v>
      </c>
      <c r="W35" s="118"/>
      <c r="X35" s="174">
        <f t="shared" si="10"/>
        <v>369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10024.08</v>
      </c>
      <c r="AF35" s="17">
        <f t="shared" si="5"/>
        <v>0</v>
      </c>
    </row>
    <row r="36" spans="1:32" x14ac:dyDescent="0.25">
      <c r="A36" s="118"/>
      <c r="B36" s="174">
        <f t="shared" si="6"/>
        <v>70</v>
      </c>
      <c r="C36" s="15"/>
      <c r="D36" s="815"/>
      <c r="E36" s="1104"/>
      <c r="F36" s="815">
        <f t="shared" si="0"/>
        <v>0</v>
      </c>
      <c r="G36" s="532"/>
      <c r="H36" s="363"/>
      <c r="I36" s="1140">
        <f t="shared" si="7"/>
        <v>1833.1799999999998</v>
      </c>
      <c r="J36" s="17">
        <f t="shared" si="3"/>
        <v>0</v>
      </c>
      <c r="L36" s="118"/>
      <c r="M36" s="174">
        <f t="shared" si="8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5142.66</v>
      </c>
      <c r="U36" s="17">
        <f t="shared" si="4"/>
        <v>0</v>
      </c>
      <c r="W36" s="118"/>
      <c r="X36" s="174">
        <f t="shared" si="10"/>
        <v>369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10024.08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70</v>
      </c>
      <c r="C37" s="15"/>
      <c r="D37" s="815"/>
      <c r="E37" s="1104"/>
      <c r="F37" s="815">
        <f t="shared" si="0"/>
        <v>0</v>
      </c>
      <c r="G37" s="532"/>
      <c r="H37" s="363"/>
      <c r="I37" s="1140">
        <f t="shared" si="7"/>
        <v>1833.1799999999998</v>
      </c>
      <c r="J37" s="17">
        <f t="shared" si="3"/>
        <v>0</v>
      </c>
      <c r="L37" s="118" t="s">
        <v>22</v>
      </c>
      <c r="M37" s="174">
        <f t="shared" si="8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5142.66</v>
      </c>
      <c r="U37" s="17">
        <f t="shared" si="4"/>
        <v>0</v>
      </c>
      <c r="W37" s="118" t="s">
        <v>22</v>
      </c>
      <c r="X37" s="174">
        <f t="shared" si="10"/>
        <v>369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10024.08</v>
      </c>
      <c r="AF37" s="17">
        <f t="shared" si="5"/>
        <v>0</v>
      </c>
    </row>
    <row r="38" spans="1:32" x14ac:dyDescent="0.25">
      <c r="A38" s="119"/>
      <c r="B38" s="174">
        <f t="shared" si="6"/>
        <v>70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1833.1799999999998</v>
      </c>
      <c r="J38" s="17">
        <f t="shared" si="3"/>
        <v>0</v>
      </c>
      <c r="L38" s="119"/>
      <c r="M38" s="174">
        <f t="shared" si="8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5142.66</v>
      </c>
      <c r="U38" s="17">
        <f t="shared" si="4"/>
        <v>0</v>
      </c>
      <c r="W38" s="119"/>
      <c r="X38" s="174">
        <f t="shared" si="10"/>
        <v>369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10024.08</v>
      </c>
      <c r="AF38" s="17">
        <f t="shared" si="5"/>
        <v>0</v>
      </c>
    </row>
    <row r="39" spans="1:32" x14ac:dyDescent="0.25">
      <c r="A39" s="118"/>
      <c r="B39" s="174">
        <f t="shared" si="6"/>
        <v>70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1833.1799999999998</v>
      </c>
      <c r="J39" s="17">
        <f t="shared" si="3"/>
        <v>0</v>
      </c>
      <c r="L39" s="118"/>
      <c r="M39" s="174">
        <f t="shared" si="8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5142.66</v>
      </c>
      <c r="U39" s="17">
        <f t="shared" si="4"/>
        <v>0</v>
      </c>
      <c r="W39" s="118"/>
      <c r="X39" s="174">
        <f t="shared" si="10"/>
        <v>369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10024.08</v>
      </c>
      <c r="AF39" s="17">
        <f t="shared" si="5"/>
        <v>0</v>
      </c>
    </row>
    <row r="40" spans="1:32" x14ac:dyDescent="0.25">
      <c r="A40" s="118"/>
      <c r="B40" s="174">
        <f t="shared" si="6"/>
        <v>70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1833.1799999999998</v>
      </c>
      <c r="J40" s="17">
        <f t="shared" si="3"/>
        <v>0</v>
      </c>
      <c r="L40" s="118"/>
      <c r="M40" s="174">
        <f t="shared" si="8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5142.66</v>
      </c>
      <c r="U40" s="17">
        <f t="shared" si="4"/>
        <v>0</v>
      </c>
      <c r="W40" s="118"/>
      <c r="X40" s="174">
        <f t="shared" si="10"/>
        <v>369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10024.08</v>
      </c>
      <c r="AF40" s="17">
        <f t="shared" si="5"/>
        <v>0</v>
      </c>
    </row>
    <row r="41" spans="1:32" x14ac:dyDescent="0.25">
      <c r="A41" s="118"/>
      <c r="B41" s="174">
        <f t="shared" si="6"/>
        <v>70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1833.1799999999998</v>
      </c>
      <c r="J41" s="17">
        <f t="shared" si="3"/>
        <v>0</v>
      </c>
      <c r="L41" s="118"/>
      <c r="M41" s="174">
        <f t="shared" si="8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5142.66</v>
      </c>
      <c r="U41" s="17">
        <f t="shared" si="4"/>
        <v>0</v>
      </c>
      <c r="W41" s="118"/>
      <c r="X41" s="174">
        <f t="shared" si="10"/>
        <v>369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10024.08</v>
      </c>
      <c r="AF41" s="17">
        <f t="shared" si="5"/>
        <v>0</v>
      </c>
    </row>
    <row r="42" spans="1:32" x14ac:dyDescent="0.25">
      <c r="A42" s="118"/>
      <c r="B42" s="174">
        <f t="shared" si="6"/>
        <v>70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1833.1799999999998</v>
      </c>
      <c r="J42" s="17">
        <f t="shared" si="3"/>
        <v>0</v>
      </c>
      <c r="L42" s="118"/>
      <c r="M42" s="174">
        <f t="shared" si="8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5142.66</v>
      </c>
      <c r="U42" s="17">
        <f t="shared" si="4"/>
        <v>0</v>
      </c>
      <c r="W42" s="118"/>
      <c r="X42" s="174">
        <f t="shared" si="10"/>
        <v>369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10024.08</v>
      </c>
      <c r="AF42" s="17">
        <f t="shared" si="5"/>
        <v>0</v>
      </c>
    </row>
    <row r="43" spans="1:32" x14ac:dyDescent="0.25">
      <c r="A43" s="118"/>
      <c r="B43" s="174">
        <f t="shared" si="6"/>
        <v>70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1833.1799999999998</v>
      </c>
      <c r="J43" s="17">
        <f t="shared" si="3"/>
        <v>0</v>
      </c>
      <c r="L43" s="118"/>
      <c r="M43" s="174">
        <f t="shared" si="8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5142.66</v>
      </c>
      <c r="U43" s="17">
        <f t="shared" si="4"/>
        <v>0</v>
      </c>
      <c r="W43" s="118"/>
      <c r="X43" s="174">
        <f t="shared" si="10"/>
        <v>369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10024.08</v>
      </c>
      <c r="AF43" s="17">
        <f t="shared" si="5"/>
        <v>0</v>
      </c>
    </row>
    <row r="44" spans="1:32" x14ac:dyDescent="0.25">
      <c r="A44" s="118"/>
      <c r="B44" s="174">
        <f t="shared" si="6"/>
        <v>70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1833.1799999999998</v>
      </c>
      <c r="J44" s="17">
        <f t="shared" si="3"/>
        <v>0</v>
      </c>
      <c r="L44" s="118"/>
      <c r="M44" s="174">
        <f t="shared" si="8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5142.66</v>
      </c>
      <c r="U44" s="17">
        <f t="shared" si="4"/>
        <v>0</v>
      </c>
      <c r="W44" s="118"/>
      <c r="X44" s="174">
        <f t="shared" si="10"/>
        <v>369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10024.08</v>
      </c>
      <c r="AF44" s="17">
        <f t="shared" si="5"/>
        <v>0</v>
      </c>
    </row>
    <row r="45" spans="1:32" x14ac:dyDescent="0.25">
      <c r="A45" s="118"/>
      <c r="B45" s="174">
        <f t="shared" si="6"/>
        <v>70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1833.1799999999998</v>
      </c>
      <c r="J45" s="17">
        <f t="shared" si="3"/>
        <v>0</v>
      </c>
      <c r="L45" s="118"/>
      <c r="M45" s="174">
        <f t="shared" si="8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5142.66</v>
      </c>
      <c r="U45" s="17">
        <f t="shared" si="4"/>
        <v>0</v>
      </c>
      <c r="W45" s="118"/>
      <c r="X45" s="174">
        <f t="shared" si="10"/>
        <v>369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10024.08</v>
      </c>
      <c r="AF45" s="17">
        <f t="shared" si="5"/>
        <v>0</v>
      </c>
    </row>
    <row r="46" spans="1:32" x14ac:dyDescent="0.25">
      <c r="A46" s="118"/>
      <c r="B46" s="174">
        <f t="shared" si="6"/>
        <v>70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1833.1799999999998</v>
      </c>
      <c r="J46" s="17">
        <f t="shared" si="3"/>
        <v>0</v>
      </c>
      <c r="L46" s="118"/>
      <c r="M46" s="174">
        <f t="shared" si="8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5142.66</v>
      </c>
      <c r="U46" s="17">
        <f t="shared" si="4"/>
        <v>0</v>
      </c>
      <c r="W46" s="118"/>
      <c r="X46" s="174">
        <f t="shared" si="10"/>
        <v>369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10024.08</v>
      </c>
      <c r="AF46" s="17">
        <f t="shared" si="5"/>
        <v>0</v>
      </c>
    </row>
    <row r="47" spans="1:32" x14ac:dyDescent="0.25">
      <c r="A47" s="118"/>
      <c r="B47" s="174">
        <f t="shared" si="6"/>
        <v>70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1833.1799999999998</v>
      </c>
      <c r="J47" s="17">
        <f t="shared" si="3"/>
        <v>0</v>
      </c>
      <c r="L47" s="118"/>
      <c r="M47" s="174">
        <f t="shared" si="8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5142.66</v>
      </c>
      <c r="U47" s="17">
        <f t="shared" si="4"/>
        <v>0</v>
      </c>
      <c r="W47" s="118"/>
      <c r="X47" s="174">
        <f t="shared" si="10"/>
        <v>369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10024.08</v>
      </c>
      <c r="AF47" s="17">
        <f t="shared" si="5"/>
        <v>0</v>
      </c>
    </row>
    <row r="48" spans="1:32" x14ac:dyDescent="0.25">
      <c r="A48" s="118"/>
      <c r="B48" s="174">
        <f t="shared" si="6"/>
        <v>70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1833.1799999999998</v>
      </c>
      <c r="J48" s="17">
        <f t="shared" si="3"/>
        <v>0</v>
      </c>
      <c r="L48" s="118"/>
      <c r="M48" s="174">
        <f t="shared" si="8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5142.66</v>
      </c>
      <c r="U48" s="17">
        <f t="shared" si="4"/>
        <v>0</v>
      </c>
      <c r="W48" s="118"/>
      <c r="X48" s="174">
        <f t="shared" si="10"/>
        <v>369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10024.08</v>
      </c>
      <c r="AF48" s="17">
        <f t="shared" si="5"/>
        <v>0</v>
      </c>
    </row>
    <row r="49" spans="1:32" x14ac:dyDescent="0.25">
      <c r="A49" s="118"/>
      <c r="B49" s="174">
        <f t="shared" si="6"/>
        <v>70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1833.1799999999998</v>
      </c>
      <c r="J49" s="17">
        <f t="shared" si="3"/>
        <v>0</v>
      </c>
      <c r="L49" s="118"/>
      <c r="M49" s="174">
        <f t="shared" si="8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5142.66</v>
      </c>
      <c r="U49" s="17">
        <f t="shared" si="4"/>
        <v>0</v>
      </c>
      <c r="W49" s="118"/>
      <c r="X49" s="174">
        <f t="shared" si="10"/>
        <v>369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10024.08</v>
      </c>
      <c r="AF49" s="17">
        <f t="shared" si="5"/>
        <v>0</v>
      </c>
    </row>
    <row r="50" spans="1:32" x14ac:dyDescent="0.25">
      <c r="A50" s="118"/>
      <c r="B50" s="174">
        <f t="shared" si="6"/>
        <v>70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1833.1799999999998</v>
      </c>
      <c r="J50" s="17">
        <f t="shared" si="3"/>
        <v>0</v>
      </c>
      <c r="L50" s="118"/>
      <c r="M50" s="174">
        <f t="shared" si="8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5142.66</v>
      </c>
      <c r="U50" s="17">
        <f t="shared" si="4"/>
        <v>0</v>
      </c>
      <c r="W50" s="118"/>
      <c r="X50" s="174">
        <f t="shared" si="10"/>
        <v>369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10024.08</v>
      </c>
      <c r="AF50" s="17">
        <f t="shared" si="5"/>
        <v>0</v>
      </c>
    </row>
    <row r="51" spans="1:32" x14ac:dyDescent="0.25">
      <c r="A51" s="118"/>
      <c r="B51" s="174">
        <f t="shared" si="6"/>
        <v>70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1833.1799999999998</v>
      </c>
      <c r="J51" s="17">
        <f t="shared" si="3"/>
        <v>0</v>
      </c>
      <c r="L51" s="118"/>
      <c r="M51" s="174">
        <f t="shared" si="8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5142.66</v>
      </c>
      <c r="U51" s="17">
        <f t="shared" si="4"/>
        <v>0</v>
      </c>
      <c r="W51" s="118"/>
      <c r="X51" s="174">
        <f t="shared" si="10"/>
        <v>369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10024.08</v>
      </c>
      <c r="AF51" s="17">
        <f t="shared" si="5"/>
        <v>0</v>
      </c>
    </row>
    <row r="52" spans="1:32" x14ac:dyDescent="0.25">
      <c r="A52" s="118"/>
      <c r="B52" s="174">
        <f t="shared" si="6"/>
        <v>70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1833.1799999999998</v>
      </c>
      <c r="J52" s="17">
        <f t="shared" si="3"/>
        <v>0</v>
      </c>
      <c r="L52" s="118"/>
      <c r="M52" s="174">
        <f t="shared" si="8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5142.66</v>
      </c>
      <c r="U52" s="17">
        <f t="shared" si="4"/>
        <v>0</v>
      </c>
      <c r="W52" s="118"/>
      <c r="X52" s="174">
        <f t="shared" si="10"/>
        <v>369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10024.08</v>
      </c>
      <c r="AF52" s="17">
        <f t="shared" si="5"/>
        <v>0</v>
      </c>
    </row>
    <row r="53" spans="1:32" x14ac:dyDescent="0.25">
      <c r="A53" s="118"/>
      <c r="B53" s="174">
        <f t="shared" si="6"/>
        <v>70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1833.1799999999998</v>
      </c>
      <c r="J53" s="17">
        <f t="shared" si="3"/>
        <v>0</v>
      </c>
      <c r="L53" s="118"/>
      <c r="M53" s="174">
        <f t="shared" si="8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5142.66</v>
      </c>
      <c r="U53" s="17">
        <f t="shared" si="4"/>
        <v>0</v>
      </c>
      <c r="W53" s="118"/>
      <c r="X53" s="174">
        <f t="shared" si="10"/>
        <v>369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10024.08</v>
      </c>
      <c r="AF53" s="17">
        <f t="shared" si="5"/>
        <v>0</v>
      </c>
    </row>
    <row r="54" spans="1:32" x14ac:dyDescent="0.25">
      <c r="A54" s="118"/>
      <c r="B54" s="174">
        <f t="shared" si="6"/>
        <v>70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1833.1799999999998</v>
      </c>
      <c r="J54" s="17">
        <f t="shared" si="3"/>
        <v>0</v>
      </c>
      <c r="L54" s="118"/>
      <c r="M54" s="174">
        <f t="shared" si="8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5142.66</v>
      </c>
      <c r="U54" s="17">
        <f t="shared" si="4"/>
        <v>0</v>
      </c>
      <c r="W54" s="118"/>
      <c r="X54" s="174">
        <f t="shared" si="10"/>
        <v>369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10024.08</v>
      </c>
      <c r="AF54" s="17">
        <f t="shared" si="5"/>
        <v>0</v>
      </c>
    </row>
    <row r="55" spans="1:32" x14ac:dyDescent="0.25">
      <c r="A55" s="118"/>
      <c r="B55" s="174">
        <f t="shared" si="6"/>
        <v>70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1833.1799999999998</v>
      </c>
      <c r="J55" s="17">
        <f t="shared" si="3"/>
        <v>0</v>
      </c>
      <c r="L55" s="118"/>
      <c r="M55" s="174">
        <f t="shared" si="8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5142.66</v>
      </c>
      <c r="U55" s="17">
        <f t="shared" si="4"/>
        <v>0</v>
      </c>
      <c r="W55" s="118"/>
      <c r="X55" s="174">
        <f t="shared" si="10"/>
        <v>369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10024.08</v>
      </c>
      <c r="AF55" s="17">
        <f t="shared" si="5"/>
        <v>0</v>
      </c>
    </row>
    <row r="56" spans="1:32" x14ac:dyDescent="0.25">
      <c r="A56" s="118"/>
      <c r="B56" s="174">
        <f t="shared" si="6"/>
        <v>70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1833.1799999999998</v>
      </c>
      <c r="J56" s="17">
        <f t="shared" si="3"/>
        <v>0</v>
      </c>
      <c r="L56" s="118"/>
      <c r="M56" s="174">
        <f t="shared" si="8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5142.66</v>
      </c>
      <c r="U56" s="17">
        <f t="shared" si="4"/>
        <v>0</v>
      </c>
      <c r="W56" s="118"/>
      <c r="X56" s="174">
        <f t="shared" si="10"/>
        <v>369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10024.08</v>
      </c>
      <c r="AF56" s="17">
        <f t="shared" si="5"/>
        <v>0</v>
      </c>
    </row>
    <row r="57" spans="1:32" x14ac:dyDescent="0.25">
      <c r="A57" s="118"/>
      <c r="B57" s="174">
        <f t="shared" si="6"/>
        <v>70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1833.1799999999998</v>
      </c>
      <c r="J57" s="17">
        <f t="shared" si="3"/>
        <v>0</v>
      </c>
      <c r="L57" s="118"/>
      <c r="M57" s="174">
        <f t="shared" si="8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5142.66</v>
      </c>
      <c r="U57" s="17">
        <f t="shared" si="4"/>
        <v>0</v>
      </c>
      <c r="W57" s="118"/>
      <c r="X57" s="174">
        <f t="shared" si="10"/>
        <v>369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10024.08</v>
      </c>
      <c r="AF57" s="17">
        <f t="shared" si="5"/>
        <v>0</v>
      </c>
    </row>
    <row r="58" spans="1:32" x14ac:dyDescent="0.25">
      <c r="A58" s="118"/>
      <c r="B58" s="174">
        <f t="shared" si="6"/>
        <v>70</v>
      </c>
      <c r="C58" s="15"/>
      <c r="D58" s="815"/>
      <c r="E58" s="1104"/>
      <c r="F58" s="815">
        <v>0</v>
      </c>
      <c r="G58" s="532"/>
      <c r="H58" s="363"/>
      <c r="I58" s="1140">
        <f t="shared" si="7"/>
        <v>1833.1799999999998</v>
      </c>
      <c r="J58" s="17">
        <f t="shared" si="3"/>
        <v>0</v>
      </c>
      <c r="L58" s="118"/>
      <c r="M58" s="174">
        <f t="shared" si="8"/>
        <v>190</v>
      </c>
      <c r="N58" s="15"/>
      <c r="O58" s="68"/>
      <c r="P58" s="194"/>
      <c r="Q58" s="68">
        <v>0</v>
      </c>
      <c r="R58" s="69"/>
      <c r="S58" s="70"/>
      <c r="T58" s="102">
        <f t="shared" si="9"/>
        <v>5142.66</v>
      </c>
      <c r="U58" s="17">
        <f t="shared" si="4"/>
        <v>0</v>
      </c>
      <c r="W58" s="118"/>
      <c r="X58" s="174">
        <f t="shared" si="10"/>
        <v>369</v>
      </c>
      <c r="Y58" s="15"/>
      <c r="Z58" s="68"/>
      <c r="AA58" s="194"/>
      <c r="AB58" s="68">
        <v>0</v>
      </c>
      <c r="AC58" s="69"/>
      <c r="AD58" s="70"/>
      <c r="AE58" s="102">
        <f t="shared" si="11"/>
        <v>10024.08</v>
      </c>
      <c r="AF58" s="17">
        <f t="shared" si="5"/>
        <v>0</v>
      </c>
    </row>
    <row r="59" spans="1:32" x14ac:dyDescent="0.25">
      <c r="A59" s="118"/>
      <c r="B59" s="174">
        <f t="shared" si="6"/>
        <v>70</v>
      </c>
      <c r="C59" s="15"/>
      <c r="D59" s="815"/>
      <c r="E59" s="1104"/>
      <c r="F59" s="815">
        <f t="shared" ref="F59:F74" si="12">D59</f>
        <v>0</v>
      </c>
      <c r="G59" s="532"/>
      <c r="H59" s="363"/>
      <c r="I59" s="1140">
        <f t="shared" si="7"/>
        <v>1833.1799999999998</v>
      </c>
      <c r="J59" s="17">
        <f t="shared" si="3"/>
        <v>0</v>
      </c>
      <c r="L59" s="118"/>
      <c r="M59" s="174">
        <f t="shared" si="8"/>
        <v>190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5142.66</v>
      </c>
      <c r="U59" s="17">
        <f t="shared" si="4"/>
        <v>0</v>
      </c>
      <c r="W59" s="118"/>
      <c r="X59" s="174">
        <f t="shared" si="10"/>
        <v>369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10024.08</v>
      </c>
      <c r="AF59" s="17">
        <f t="shared" si="5"/>
        <v>0</v>
      </c>
    </row>
    <row r="60" spans="1:32" x14ac:dyDescent="0.25">
      <c r="A60" s="118"/>
      <c r="B60" s="174">
        <f t="shared" si="6"/>
        <v>70</v>
      </c>
      <c r="C60" s="15"/>
      <c r="D60" s="815"/>
      <c r="E60" s="1104"/>
      <c r="F60" s="815">
        <f t="shared" si="12"/>
        <v>0</v>
      </c>
      <c r="G60" s="532"/>
      <c r="H60" s="363"/>
      <c r="I60" s="1140">
        <f t="shared" si="7"/>
        <v>1833.1799999999998</v>
      </c>
      <c r="J60" s="17">
        <f t="shared" si="3"/>
        <v>0</v>
      </c>
      <c r="L60" s="118"/>
      <c r="M60" s="174">
        <f t="shared" si="8"/>
        <v>190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5142.66</v>
      </c>
      <c r="U60" s="17">
        <f t="shared" si="4"/>
        <v>0</v>
      </c>
      <c r="W60" s="118"/>
      <c r="X60" s="174">
        <f t="shared" si="10"/>
        <v>369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10024.08</v>
      </c>
      <c r="AF60" s="17">
        <f t="shared" si="5"/>
        <v>0</v>
      </c>
    </row>
    <row r="61" spans="1:32" x14ac:dyDescent="0.25">
      <c r="A61" s="118"/>
      <c r="B61" s="174">
        <f t="shared" si="6"/>
        <v>70</v>
      </c>
      <c r="C61" s="15"/>
      <c r="D61" s="815"/>
      <c r="E61" s="1104"/>
      <c r="F61" s="815">
        <f t="shared" si="12"/>
        <v>0</v>
      </c>
      <c r="G61" s="532"/>
      <c r="H61" s="363"/>
      <c r="I61" s="1140">
        <f t="shared" si="7"/>
        <v>1833.1799999999998</v>
      </c>
      <c r="J61" s="17">
        <f t="shared" si="3"/>
        <v>0</v>
      </c>
      <c r="L61" s="118"/>
      <c r="M61" s="174">
        <f t="shared" si="8"/>
        <v>190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5142.66</v>
      </c>
      <c r="U61" s="17">
        <f t="shared" si="4"/>
        <v>0</v>
      </c>
      <c r="W61" s="118"/>
      <c r="X61" s="174">
        <f t="shared" si="10"/>
        <v>369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10024.08</v>
      </c>
      <c r="AF61" s="17">
        <f t="shared" si="5"/>
        <v>0</v>
      </c>
    </row>
    <row r="62" spans="1:32" x14ac:dyDescent="0.25">
      <c r="A62" s="118"/>
      <c r="B62" s="174">
        <f t="shared" si="6"/>
        <v>70</v>
      </c>
      <c r="C62" s="15"/>
      <c r="D62" s="815"/>
      <c r="E62" s="1104"/>
      <c r="F62" s="815">
        <f t="shared" si="12"/>
        <v>0</v>
      </c>
      <c r="G62" s="532"/>
      <c r="H62" s="363"/>
      <c r="I62" s="1140">
        <f t="shared" si="7"/>
        <v>1833.1799999999998</v>
      </c>
      <c r="J62" s="17">
        <f t="shared" si="3"/>
        <v>0</v>
      </c>
      <c r="L62" s="118"/>
      <c r="M62" s="174">
        <f t="shared" si="8"/>
        <v>190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5142.66</v>
      </c>
      <c r="U62" s="17">
        <f t="shared" si="4"/>
        <v>0</v>
      </c>
      <c r="W62" s="118"/>
      <c r="X62" s="174">
        <f t="shared" si="10"/>
        <v>369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10024.08</v>
      </c>
      <c r="AF62" s="17">
        <f t="shared" si="5"/>
        <v>0</v>
      </c>
    </row>
    <row r="63" spans="1:32" x14ac:dyDescent="0.25">
      <c r="A63" s="118"/>
      <c r="B63" s="174">
        <f t="shared" si="6"/>
        <v>70</v>
      </c>
      <c r="C63" s="15"/>
      <c r="D63" s="815"/>
      <c r="E63" s="1104"/>
      <c r="F63" s="815">
        <f t="shared" si="12"/>
        <v>0</v>
      </c>
      <c r="G63" s="532"/>
      <c r="H63" s="363"/>
      <c r="I63" s="1140">
        <f t="shared" si="7"/>
        <v>1833.1799999999998</v>
      </c>
      <c r="J63" s="17">
        <f t="shared" si="3"/>
        <v>0</v>
      </c>
      <c r="L63" s="118"/>
      <c r="M63" s="174">
        <f t="shared" si="8"/>
        <v>190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5142.66</v>
      </c>
      <c r="U63" s="17">
        <f t="shared" si="4"/>
        <v>0</v>
      </c>
      <c r="W63" s="118"/>
      <c r="X63" s="174">
        <f t="shared" si="10"/>
        <v>369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10024.08</v>
      </c>
      <c r="AF63" s="17">
        <f t="shared" si="5"/>
        <v>0</v>
      </c>
    </row>
    <row r="64" spans="1:32" x14ac:dyDescent="0.25">
      <c r="A64" s="118"/>
      <c r="B64" s="174">
        <f t="shared" si="6"/>
        <v>70</v>
      </c>
      <c r="C64" s="15"/>
      <c r="D64" s="815"/>
      <c r="E64" s="1104"/>
      <c r="F64" s="815">
        <f t="shared" si="12"/>
        <v>0</v>
      </c>
      <c r="G64" s="532"/>
      <c r="H64" s="363"/>
      <c r="I64" s="1140">
        <f t="shared" si="7"/>
        <v>1833.1799999999998</v>
      </c>
      <c r="J64" s="17">
        <f t="shared" si="3"/>
        <v>0</v>
      </c>
      <c r="L64" s="118"/>
      <c r="M64" s="174">
        <f t="shared" si="8"/>
        <v>190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5142.66</v>
      </c>
      <c r="U64" s="17">
        <f t="shared" si="4"/>
        <v>0</v>
      </c>
      <c r="W64" s="118"/>
      <c r="X64" s="174">
        <f t="shared" si="10"/>
        <v>369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10024.08</v>
      </c>
      <c r="AF64" s="17">
        <f t="shared" si="5"/>
        <v>0</v>
      </c>
    </row>
    <row r="65" spans="1:32" x14ac:dyDescent="0.25">
      <c r="A65" s="118"/>
      <c r="B65" s="174">
        <f t="shared" si="6"/>
        <v>70</v>
      </c>
      <c r="C65" s="15"/>
      <c r="D65" s="815"/>
      <c r="E65" s="1104"/>
      <c r="F65" s="815">
        <f t="shared" si="12"/>
        <v>0</v>
      </c>
      <c r="G65" s="532"/>
      <c r="H65" s="363"/>
      <c r="I65" s="1140">
        <f t="shared" si="7"/>
        <v>1833.1799999999998</v>
      </c>
      <c r="J65" s="17">
        <f t="shared" si="3"/>
        <v>0</v>
      </c>
      <c r="L65" s="118"/>
      <c r="M65" s="174">
        <f t="shared" si="8"/>
        <v>190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5142.66</v>
      </c>
      <c r="U65" s="17">
        <f t="shared" si="4"/>
        <v>0</v>
      </c>
      <c r="W65" s="118"/>
      <c r="X65" s="174">
        <f t="shared" si="10"/>
        <v>369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10024.08</v>
      </c>
      <c r="AF65" s="17">
        <f t="shared" si="5"/>
        <v>0</v>
      </c>
    </row>
    <row r="66" spans="1:32" x14ac:dyDescent="0.25">
      <c r="A66" s="118"/>
      <c r="B66" s="174">
        <f t="shared" si="6"/>
        <v>70</v>
      </c>
      <c r="C66" s="15"/>
      <c r="D66" s="815"/>
      <c r="E66" s="1104"/>
      <c r="F66" s="815">
        <f t="shared" si="12"/>
        <v>0</v>
      </c>
      <c r="G66" s="532"/>
      <c r="H66" s="363"/>
      <c r="I66" s="1140">
        <f t="shared" si="7"/>
        <v>1833.1799999999998</v>
      </c>
      <c r="J66" s="17">
        <f t="shared" si="3"/>
        <v>0</v>
      </c>
      <c r="L66" s="118"/>
      <c r="M66" s="174">
        <f t="shared" si="8"/>
        <v>190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5142.66</v>
      </c>
      <c r="U66" s="17">
        <f t="shared" si="4"/>
        <v>0</v>
      </c>
      <c r="W66" s="118"/>
      <c r="X66" s="174">
        <f t="shared" si="10"/>
        <v>369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10024.08</v>
      </c>
      <c r="AF66" s="17">
        <f t="shared" si="5"/>
        <v>0</v>
      </c>
    </row>
    <row r="67" spans="1:32" x14ac:dyDescent="0.25">
      <c r="A67" s="118"/>
      <c r="B67" s="174">
        <f t="shared" si="6"/>
        <v>70</v>
      </c>
      <c r="C67" s="15"/>
      <c r="D67" s="815"/>
      <c r="E67" s="1104"/>
      <c r="F67" s="815">
        <f t="shared" si="12"/>
        <v>0</v>
      </c>
      <c r="G67" s="532"/>
      <c r="H67" s="363"/>
      <c r="I67" s="1140">
        <f t="shared" si="7"/>
        <v>1833.1799999999998</v>
      </c>
      <c r="J67" s="17">
        <f t="shared" si="3"/>
        <v>0</v>
      </c>
      <c r="L67" s="118"/>
      <c r="M67" s="174">
        <f t="shared" si="8"/>
        <v>190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5142.66</v>
      </c>
      <c r="U67" s="17">
        <f t="shared" si="4"/>
        <v>0</v>
      </c>
      <c r="W67" s="118"/>
      <c r="X67" s="174">
        <f t="shared" si="10"/>
        <v>369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10024.08</v>
      </c>
      <c r="AF67" s="17">
        <f t="shared" si="5"/>
        <v>0</v>
      </c>
    </row>
    <row r="68" spans="1:32" x14ac:dyDescent="0.25">
      <c r="A68" s="118"/>
      <c r="B68" s="174">
        <f t="shared" si="6"/>
        <v>70</v>
      </c>
      <c r="C68" s="15"/>
      <c r="D68" s="815"/>
      <c r="E68" s="1104"/>
      <c r="F68" s="815">
        <f t="shared" si="12"/>
        <v>0</v>
      </c>
      <c r="G68" s="532"/>
      <c r="H68" s="363"/>
      <c r="I68" s="1140">
        <f t="shared" si="7"/>
        <v>1833.1799999999998</v>
      </c>
      <c r="J68" s="17">
        <f t="shared" si="3"/>
        <v>0</v>
      </c>
      <c r="L68" s="118"/>
      <c r="M68" s="174">
        <f t="shared" si="8"/>
        <v>190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5142.66</v>
      </c>
      <c r="U68" s="17">
        <f t="shared" si="4"/>
        <v>0</v>
      </c>
      <c r="W68" s="118"/>
      <c r="X68" s="174">
        <f t="shared" si="10"/>
        <v>369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10024.08</v>
      </c>
      <c r="AF68" s="17">
        <f t="shared" si="5"/>
        <v>0</v>
      </c>
    </row>
    <row r="69" spans="1:32" x14ac:dyDescent="0.25">
      <c r="A69" s="118"/>
      <c r="B69" s="174">
        <f t="shared" si="6"/>
        <v>70</v>
      </c>
      <c r="C69" s="15"/>
      <c r="D69" s="815"/>
      <c r="E69" s="1104"/>
      <c r="F69" s="815">
        <f t="shared" si="12"/>
        <v>0</v>
      </c>
      <c r="G69" s="532"/>
      <c r="H69" s="363"/>
      <c r="I69" s="1140">
        <f t="shared" si="7"/>
        <v>1833.1799999999998</v>
      </c>
      <c r="J69" s="17">
        <f t="shared" si="3"/>
        <v>0</v>
      </c>
      <c r="L69" s="118"/>
      <c r="M69" s="174">
        <f t="shared" si="8"/>
        <v>190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5142.66</v>
      </c>
      <c r="U69" s="17">
        <f t="shared" si="4"/>
        <v>0</v>
      </c>
      <c r="W69" s="118"/>
      <c r="X69" s="174">
        <f t="shared" si="10"/>
        <v>369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10024.08</v>
      </c>
      <c r="AF69" s="17">
        <f t="shared" si="5"/>
        <v>0</v>
      </c>
    </row>
    <row r="70" spans="1:32" x14ac:dyDescent="0.25">
      <c r="A70" s="118"/>
      <c r="B70" s="174">
        <f t="shared" si="6"/>
        <v>70</v>
      </c>
      <c r="C70" s="15"/>
      <c r="D70" s="815"/>
      <c r="E70" s="1104"/>
      <c r="F70" s="815">
        <f t="shared" si="12"/>
        <v>0</v>
      </c>
      <c r="G70" s="532"/>
      <c r="H70" s="363"/>
      <c r="I70" s="1140">
        <f t="shared" si="7"/>
        <v>1833.1799999999998</v>
      </c>
      <c r="J70" s="17">
        <f t="shared" si="3"/>
        <v>0</v>
      </c>
      <c r="L70" s="118"/>
      <c r="M70" s="174">
        <f t="shared" si="8"/>
        <v>190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5142.66</v>
      </c>
      <c r="U70" s="17">
        <f t="shared" si="4"/>
        <v>0</v>
      </c>
      <c r="W70" s="118"/>
      <c r="X70" s="174">
        <f t="shared" si="10"/>
        <v>369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10024.08</v>
      </c>
      <c r="AF70" s="17">
        <f t="shared" si="5"/>
        <v>0</v>
      </c>
    </row>
    <row r="71" spans="1:32" x14ac:dyDescent="0.25">
      <c r="A71" s="118"/>
      <c r="B71" s="174">
        <f t="shared" si="6"/>
        <v>70</v>
      </c>
      <c r="C71" s="15"/>
      <c r="D71" s="815"/>
      <c r="E71" s="1104"/>
      <c r="F71" s="815">
        <f t="shared" si="12"/>
        <v>0</v>
      </c>
      <c r="G71" s="532"/>
      <c r="H71" s="363"/>
      <c r="I71" s="1140">
        <f t="shared" si="7"/>
        <v>1833.1799999999998</v>
      </c>
      <c r="J71" s="17">
        <f t="shared" si="3"/>
        <v>0</v>
      </c>
      <c r="L71" s="118"/>
      <c r="M71" s="174">
        <f t="shared" si="8"/>
        <v>190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5142.66</v>
      </c>
      <c r="U71" s="17">
        <f t="shared" si="4"/>
        <v>0</v>
      </c>
      <c r="W71" s="118"/>
      <c r="X71" s="174">
        <f t="shared" si="10"/>
        <v>369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10024.08</v>
      </c>
      <c r="AF71" s="17">
        <f t="shared" si="5"/>
        <v>0</v>
      </c>
    </row>
    <row r="72" spans="1:32" x14ac:dyDescent="0.25">
      <c r="A72" s="118"/>
      <c r="B72" s="174">
        <f t="shared" si="6"/>
        <v>70</v>
      </c>
      <c r="C72" s="15"/>
      <c r="D72" s="815"/>
      <c r="E72" s="1104"/>
      <c r="F72" s="815">
        <f t="shared" si="12"/>
        <v>0</v>
      </c>
      <c r="G72" s="532"/>
      <c r="H72" s="363"/>
      <c r="I72" s="1140">
        <f t="shared" si="7"/>
        <v>1833.1799999999998</v>
      </c>
      <c r="J72" s="17">
        <f t="shared" si="3"/>
        <v>0</v>
      </c>
      <c r="L72" s="118"/>
      <c r="M72" s="174">
        <f t="shared" si="8"/>
        <v>190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5142.66</v>
      </c>
      <c r="U72" s="17">
        <f t="shared" si="4"/>
        <v>0</v>
      </c>
      <c r="W72" s="118"/>
      <c r="X72" s="174">
        <f t="shared" si="10"/>
        <v>369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10024.08</v>
      </c>
      <c r="AF72" s="17">
        <f t="shared" si="5"/>
        <v>0</v>
      </c>
    </row>
    <row r="73" spans="1:32" x14ac:dyDescent="0.25">
      <c r="A73" s="118"/>
      <c r="B73" s="174">
        <f t="shared" si="6"/>
        <v>70</v>
      </c>
      <c r="C73" s="15"/>
      <c r="D73" s="815"/>
      <c r="E73" s="1104"/>
      <c r="F73" s="815">
        <f t="shared" si="12"/>
        <v>0</v>
      </c>
      <c r="G73" s="532"/>
      <c r="H73" s="363"/>
      <c r="I73" s="1140">
        <f t="shared" si="7"/>
        <v>1833.1799999999998</v>
      </c>
      <c r="J73" s="17">
        <f t="shared" si="3"/>
        <v>0</v>
      </c>
      <c r="L73" s="118"/>
      <c r="M73" s="174">
        <f t="shared" si="8"/>
        <v>190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5142.66</v>
      </c>
      <c r="U73" s="17">
        <f t="shared" si="4"/>
        <v>0</v>
      </c>
      <c r="W73" s="118"/>
      <c r="X73" s="174">
        <f t="shared" si="10"/>
        <v>369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10024.08</v>
      </c>
      <c r="AF73" s="17">
        <f t="shared" si="5"/>
        <v>0</v>
      </c>
    </row>
    <row r="74" spans="1:32" x14ac:dyDescent="0.25">
      <c r="A74" s="118"/>
      <c r="B74" s="174">
        <f t="shared" si="6"/>
        <v>70</v>
      </c>
      <c r="C74" s="15"/>
      <c r="D74" s="815"/>
      <c r="E74" s="1104"/>
      <c r="F74" s="815">
        <f t="shared" si="12"/>
        <v>0</v>
      </c>
      <c r="G74" s="532"/>
      <c r="H74" s="363"/>
      <c r="I74" s="1140">
        <f t="shared" si="7"/>
        <v>1833.1799999999998</v>
      </c>
      <c r="J74" s="17">
        <f t="shared" si="3"/>
        <v>0</v>
      </c>
      <c r="L74" s="118"/>
      <c r="M74" s="174">
        <f t="shared" si="8"/>
        <v>190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5142.66</v>
      </c>
      <c r="U74" s="17">
        <f t="shared" si="4"/>
        <v>0</v>
      </c>
      <c r="W74" s="118"/>
      <c r="X74" s="174">
        <f t="shared" si="10"/>
        <v>369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10024.08</v>
      </c>
      <c r="AF74" s="17">
        <f t="shared" si="5"/>
        <v>0</v>
      </c>
    </row>
    <row r="75" spans="1:32" x14ac:dyDescent="0.25">
      <c r="A75" s="118"/>
      <c r="B75" s="174">
        <f t="shared" si="6"/>
        <v>70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1833.1799999999998</v>
      </c>
      <c r="J75" s="17">
        <f t="shared" ref="J75:J77" si="15">F75*H75</f>
        <v>0</v>
      </c>
      <c r="L75" s="118"/>
      <c r="M75" s="174">
        <f t="shared" si="8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5142.66</v>
      </c>
      <c r="U75" s="17">
        <f t="shared" ref="U75:U77" si="16">Q75*S75</f>
        <v>0</v>
      </c>
      <c r="W75" s="118"/>
      <c r="X75" s="174">
        <f t="shared" si="10"/>
        <v>369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10024.08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70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19">I75-F76</f>
        <v>1833.1799999999998</v>
      </c>
      <c r="J76" s="17">
        <f t="shared" si="15"/>
        <v>0</v>
      </c>
      <c r="L76" s="118"/>
      <c r="M76" s="174">
        <f t="shared" ref="M76" si="20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5142.66</v>
      </c>
      <c r="U76" s="17">
        <f t="shared" si="16"/>
        <v>0</v>
      </c>
      <c r="W76" s="118"/>
      <c r="X76" s="174">
        <f t="shared" ref="X76" si="22">X75-Y76</f>
        <v>369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10024.08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1833.1799999999998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5142.66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10024.08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292</v>
      </c>
      <c r="D79" s="6">
        <f>SUM(D10:D78)</f>
        <v>8307.58</v>
      </c>
      <c r="F79" s="6">
        <f>SUM(F10:F78)</f>
        <v>8307.58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70</v>
      </c>
      <c r="O82" s="45" t="s">
        <v>4</v>
      </c>
      <c r="P82" s="55">
        <f>Q5+Q6-N79+Q7+Q4</f>
        <v>190</v>
      </c>
      <c r="Z82" s="45" t="s">
        <v>4</v>
      </c>
      <c r="AA82" s="55">
        <f>AB5+AB6-Y79+AB7+AB4</f>
        <v>369</v>
      </c>
    </row>
    <row r="83" spans="3:28" ht="15.75" thickBot="1" x14ac:dyDescent="0.3"/>
    <row r="84" spans="3:28" ht="15.75" thickBot="1" x14ac:dyDescent="0.3">
      <c r="C84" s="1431" t="s">
        <v>11</v>
      </c>
      <c r="D84" s="1432"/>
      <c r="E84" s="56">
        <f>E5+E6-F79+E7+E4</f>
        <v>1833.1799999999994</v>
      </c>
      <c r="F84" s="1063"/>
      <c r="N84" s="1431" t="s">
        <v>11</v>
      </c>
      <c r="O84" s="1432"/>
      <c r="P84" s="56">
        <f>P5+P6-Q79+P7+P4</f>
        <v>5142.66</v>
      </c>
      <c r="Q84" s="1130"/>
      <c r="Y84" s="1431" t="s">
        <v>11</v>
      </c>
      <c r="Z84" s="1432"/>
      <c r="AA84" s="56">
        <f>AA5+AA6-AB79+AA7+AA4</f>
        <v>10024.08</v>
      </c>
      <c r="AB84" s="125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E25" sqref="E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4" t="s">
        <v>379</v>
      </c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33" t="s">
        <v>195</v>
      </c>
      <c r="B5" s="1445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433"/>
      <c r="B6" s="1445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433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792</v>
      </c>
      <c r="C9" s="632"/>
      <c r="D9" s="573"/>
      <c r="E9" s="600"/>
      <c r="F9" s="573">
        <f t="shared" ref="F9:F33" si="0">D9</f>
        <v>0</v>
      </c>
      <c r="G9" s="571"/>
      <c r="H9" s="572"/>
      <c r="I9" s="604">
        <f>E6-F9+E5+E7</f>
        <v>7007.9</v>
      </c>
    </row>
    <row r="10" spans="1:10" x14ac:dyDescent="0.25">
      <c r="A10" s="1291"/>
      <c r="B10" s="806">
        <f>B9-C10</f>
        <v>792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7007.9</v>
      </c>
      <c r="J10" s="602"/>
    </row>
    <row r="11" spans="1:10" x14ac:dyDescent="0.25">
      <c r="A11" s="681"/>
      <c r="B11" s="806">
        <f t="shared" ref="B11:B33" si="1">B10-C11</f>
        <v>792</v>
      </c>
      <c r="C11" s="632"/>
      <c r="D11" s="573"/>
      <c r="E11" s="600"/>
      <c r="F11" s="573">
        <f t="shared" si="0"/>
        <v>0</v>
      </c>
      <c r="G11" s="571"/>
      <c r="H11" s="572"/>
      <c r="I11" s="604">
        <f t="shared" ref="I11:I33" si="2">I10-F11</f>
        <v>7007.9</v>
      </c>
      <c r="J11" s="602"/>
    </row>
    <row r="12" spans="1:10" x14ac:dyDescent="0.25">
      <c r="A12" s="681"/>
      <c r="B12" s="806">
        <f t="shared" si="1"/>
        <v>792</v>
      </c>
      <c r="C12" s="632"/>
      <c r="D12" s="573"/>
      <c r="E12" s="600"/>
      <c r="F12" s="573">
        <f t="shared" si="0"/>
        <v>0</v>
      </c>
      <c r="G12" s="571"/>
      <c r="H12" s="572"/>
      <c r="I12" s="604">
        <f t="shared" si="2"/>
        <v>7007.9</v>
      </c>
      <c r="J12" s="602"/>
    </row>
    <row r="13" spans="1:10" x14ac:dyDescent="0.25">
      <c r="A13" s="942" t="s">
        <v>33</v>
      </c>
      <c r="B13" s="806">
        <f t="shared" si="1"/>
        <v>792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7007.9</v>
      </c>
      <c r="J13" s="602"/>
    </row>
    <row r="14" spans="1:10" x14ac:dyDescent="0.25">
      <c r="A14" s="584"/>
      <c r="B14" s="806">
        <f t="shared" si="1"/>
        <v>792</v>
      </c>
      <c r="C14" s="632"/>
      <c r="D14" s="816"/>
      <c r="E14" s="1103"/>
      <c r="F14" s="816">
        <f t="shared" si="0"/>
        <v>0</v>
      </c>
      <c r="G14" s="817"/>
      <c r="H14" s="818"/>
      <c r="I14" s="604">
        <f t="shared" si="2"/>
        <v>7007.9</v>
      </c>
      <c r="J14" s="602"/>
    </row>
    <row r="15" spans="1:10" x14ac:dyDescent="0.25">
      <c r="A15" s="584"/>
      <c r="B15" s="806">
        <f t="shared" si="1"/>
        <v>792</v>
      </c>
      <c r="C15" s="632"/>
      <c r="D15" s="816"/>
      <c r="E15" s="1103"/>
      <c r="F15" s="816">
        <f t="shared" si="0"/>
        <v>0</v>
      </c>
      <c r="G15" s="817"/>
      <c r="H15" s="818"/>
      <c r="I15" s="604">
        <f t="shared" si="2"/>
        <v>7007.9</v>
      </c>
      <c r="J15" s="602"/>
    </row>
    <row r="16" spans="1:10" x14ac:dyDescent="0.25">
      <c r="A16" s="602"/>
      <c r="B16" s="806">
        <f t="shared" si="1"/>
        <v>792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7007.9</v>
      </c>
      <c r="J16" s="602"/>
    </row>
    <row r="17" spans="1:10" x14ac:dyDescent="0.25">
      <c r="A17" s="602"/>
      <c r="B17" s="806">
        <f t="shared" si="1"/>
        <v>792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7007.9</v>
      </c>
      <c r="J17" s="602"/>
    </row>
    <row r="18" spans="1:10" x14ac:dyDescent="0.25">
      <c r="B18" s="806">
        <f t="shared" si="1"/>
        <v>792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7007.9</v>
      </c>
    </row>
    <row r="19" spans="1:10" x14ac:dyDescent="0.25">
      <c r="B19" s="806">
        <f t="shared" si="1"/>
        <v>792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7007.9</v>
      </c>
    </row>
    <row r="20" spans="1:10" x14ac:dyDescent="0.25">
      <c r="B20" s="806">
        <f t="shared" si="1"/>
        <v>792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7007.9</v>
      </c>
    </row>
    <row r="21" spans="1:10" x14ac:dyDescent="0.25">
      <c r="A21" s="118"/>
      <c r="B21" s="806">
        <f t="shared" si="1"/>
        <v>792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7007.9</v>
      </c>
    </row>
    <row r="22" spans="1:10" x14ac:dyDescent="0.25">
      <c r="A22" s="118"/>
      <c r="B22" s="806">
        <f t="shared" si="1"/>
        <v>792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7007.9</v>
      </c>
    </row>
    <row r="23" spans="1:10" x14ac:dyDescent="0.25">
      <c r="A23" s="119"/>
      <c r="B23" s="806">
        <f t="shared" si="1"/>
        <v>792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7007.9</v>
      </c>
    </row>
    <row r="24" spans="1:10" x14ac:dyDescent="0.25">
      <c r="A24" s="118"/>
      <c r="B24" s="806">
        <f t="shared" si="1"/>
        <v>792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7007.9</v>
      </c>
    </row>
    <row r="25" spans="1:10" x14ac:dyDescent="0.25">
      <c r="A25" s="118"/>
      <c r="B25" s="806">
        <f t="shared" si="1"/>
        <v>792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7007.9</v>
      </c>
    </row>
    <row r="26" spans="1:10" x14ac:dyDescent="0.25">
      <c r="A26" s="118"/>
      <c r="B26" s="806">
        <f t="shared" si="1"/>
        <v>792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7007.9</v>
      </c>
    </row>
    <row r="27" spans="1:10" x14ac:dyDescent="0.25">
      <c r="A27" s="118"/>
      <c r="B27" s="806">
        <f t="shared" si="1"/>
        <v>792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7007.9</v>
      </c>
    </row>
    <row r="28" spans="1:10" x14ac:dyDescent="0.25">
      <c r="A28" s="118"/>
      <c r="B28" s="806">
        <f t="shared" si="1"/>
        <v>792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7007.9</v>
      </c>
    </row>
    <row r="29" spans="1:10" x14ac:dyDescent="0.25">
      <c r="A29" s="118"/>
      <c r="B29" s="740">
        <f t="shared" si="1"/>
        <v>792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7007.9</v>
      </c>
    </row>
    <row r="30" spans="1:10" x14ac:dyDescent="0.25">
      <c r="A30" s="118"/>
      <c r="B30" s="740">
        <f t="shared" si="1"/>
        <v>792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7007.9</v>
      </c>
    </row>
    <row r="31" spans="1:10" x14ac:dyDescent="0.25">
      <c r="A31" s="118"/>
      <c r="B31" s="740">
        <f t="shared" si="1"/>
        <v>792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7007.9</v>
      </c>
    </row>
    <row r="32" spans="1:10" x14ac:dyDescent="0.25">
      <c r="A32" s="118"/>
      <c r="B32" s="740">
        <f t="shared" si="1"/>
        <v>792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7007.9</v>
      </c>
    </row>
    <row r="33" spans="1:9" x14ac:dyDescent="0.25">
      <c r="A33" s="118"/>
      <c r="B33" s="740">
        <f t="shared" si="1"/>
        <v>792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7007.9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0</v>
      </c>
      <c r="D35" s="460">
        <f>SUM(D9:D34)</f>
        <v>0</v>
      </c>
      <c r="E35" s="602"/>
      <c r="F35" s="668">
        <f>SUM(F9:F34)</f>
        <v>0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792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31" t="s">
        <v>11</v>
      </c>
      <c r="D40" s="1432"/>
      <c r="E40" s="56">
        <f>E5+E6-F35+E7</f>
        <v>7007.9</v>
      </c>
      <c r="F40" s="128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9" t="s">
        <v>318</v>
      </c>
      <c r="B1" s="1429"/>
      <c r="C1" s="1429"/>
      <c r="D1" s="1429"/>
      <c r="E1" s="1429"/>
      <c r="F1" s="1429"/>
      <c r="G1" s="14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33" t="s">
        <v>52</v>
      </c>
      <c r="B5" s="1446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433"/>
      <c r="B6" s="1446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433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3">
        <v>45084</v>
      </c>
      <c r="F14" s="816">
        <f t="shared" si="0"/>
        <v>623.28</v>
      </c>
      <c r="G14" s="817" t="s">
        <v>496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3">
        <v>45085</v>
      </c>
      <c r="F15" s="816">
        <f t="shared" si="0"/>
        <v>279.10000000000002</v>
      </c>
      <c r="G15" s="817" t="s">
        <v>501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3"/>
      <c r="F17" s="816">
        <f t="shared" si="0"/>
        <v>0</v>
      </c>
      <c r="G17" s="1556"/>
      <c r="H17" s="1557"/>
      <c r="I17" s="1558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1556"/>
      <c r="H18" s="1557"/>
      <c r="I18" s="1558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1556"/>
      <c r="H19" s="1557"/>
      <c r="I19" s="1558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1556"/>
      <c r="H20" s="1557"/>
      <c r="I20" s="1558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1556"/>
      <c r="H21" s="1557"/>
      <c r="I21" s="1558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31" t="s">
        <v>11</v>
      </c>
      <c r="D40" s="1432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3"/>
      <c r="B5" s="1447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433"/>
      <c r="B6" s="1447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1" t="s">
        <v>11</v>
      </c>
      <c r="D40" s="143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429" t="s">
        <v>319</v>
      </c>
      <c r="B1" s="1429"/>
      <c r="C1" s="1429"/>
      <c r="D1" s="1429"/>
      <c r="E1" s="1429"/>
      <c r="F1" s="1429"/>
      <c r="G1" s="1429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448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433" t="s">
        <v>52</v>
      </c>
      <c r="B5" s="1449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33"/>
      <c r="B6" s="1449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8</v>
      </c>
      <c r="C22" s="632"/>
      <c r="D22" s="816"/>
      <c r="E22" s="1103"/>
      <c r="F22" s="816">
        <f t="shared" si="0"/>
        <v>0</v>
      </c>
      <c r="G22" s="817"/>
      <c r="H22" s="818"/>
      <c r="I22" s="603">
        <f t="shared" si="2"/>
        <v>227.80000000000047</v>
      </c>
    </row>
    <row r="23" spans="1:9" x14ac:dyDescent="0.25">
      <c r="A23" s="119"/>
      <c r="B23" s="823">
        <f t="shared" si="1"/>
        <v>8</v>
      </c>
      <c r="C23" s="632"/>
      <c r="D23" s="816"/>
      <c r="E23" s="1103"/>
      <c r="F23" s="816">
        <f t="shared" si="0"/>
        <v>0</v>
      </c>
      <c r="G23" s="817"/>
      <c r="H23" s="818"/>
      <c r="I23" s="603">
        <f t="shared" si="2"/>
        <v>227.80000000000047</v>
      </c>
    </row>
    <row r="24" spans="1:9" x14ac:dyDescent="0.25">
      <c r="A24" s="118"/>
      <c r="B24" s="823">
        <f t="shared" si="1"/>
        <v>8</v>
      </c>
      <c r="C24" s="632"/>
      <c r="D24" s="816"/>
      <c r="E24" s="1103"/>
      <c r="F24" s="816">
        <f t="shared" si="0"/>
        <v>0</v>
      </c>
      <c r="G24" s="817"/>
      <c r="H24" s="818"/>
      <c r="I24" s="603">
        <f t="shared" si="2"/>
        <v>227.80000000000047</v>
      </c>
    </row>
    <row r="25" spans="1:9" x14ac:dyDescent="0.25">
      <c r="A25" s="118"/>
      <c r="B25" s="823">
        <f t="shared" si="1"/>
        <v>8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227.80000000000047</v>
      </c>
    </row>
    <row r="26" spans="1:9" x14ac:dyDescent="0.25">
      <c r="A26" s="118"/>
      <c r="B26" s="823">
        <f t="shared" si="1"/>
        <v>8</v>
      </c>
      <c r="C26" s="632"/>
      <c r="D26" s="816"/>
      <c r="E26" s="1103"/>
      <c r="F26" s="816">
        <f t="shared" si="0"/>
        <v>0</v>
      </c>
      <c r="G26" s="817"/>
      <c r="H26" s="818"/>
      <c r="I26" s="603">
        <f t="shared" si="2"/>
        <v>227.80000000000047</v>
      </c>
    </row>
    <row r="27" spans="1:9" x14ac:dyDescent="0.25">
      <c r="A27" s="118"/>
      <c r="B27" s="823">
        <f t="shared" si="1"/>
        <v>8</v>
      </c>
      <c r="C27" s="632"/>
      <c r="D27" s="816"/>
      <c r="E27" s="1103"/>
      <c r="F27" s="816">
        <v>0</v>
      </c>
      <c r="G27" s="817"/>
      <c r="H27" s="818"/>
      <c r="I27" s="603">
        <f t="shared" si="2"/>
        <v>227.80000000000047</v>
      </c>
    </row>
    <row r="28" spans="1:9" x14ac:dyDescent="0.25">
      <c r="A28" s="118"/>
      <c r="B28" s="823">
        <f t="shared" si="1"/>
        <v>8</v>
      </c>
      <c r="C28" s="632"/>
      <c r="D28" s="816"/>
      <c r="E28" s="1103"/>
      <c r="F28" s="816">
        <f t="shared" ref="F28:F33" si="3">D28</f>
        <v>0</v>
      </c>
      <c r="G28" s="817"/>
      <c r="H28" s="818"/>
      <c r="I28" s="603">
        <f t="shared" si="2"/>
        <v>227.80000000000047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227.80000000000047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31" t="s">
        <v>11</v>
      </c>
      <c r="D40" s="143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436"/>
      <c r="B5" s="1450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436"/>
      <c r="B6" s="1450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1" t="s">
        <v>11</v>
      </c>
      <c r="D40" s="143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429" t="s">
        <v>320</v>
      </c>
      <c r="B1" s="1429"/>
      <c r="C1" s="1429"/>
      <c r="D1" s="1429"/>
      <c r="E1" s="1429"/>
      <c r="F1" s="1429"/>
      <c r="G1" s="1429"/>
      <c r="H1" s="11">
        <v>1</v>
      </c>
      <c r="K1" s="1434" t="s">
        <v>379</v>
      </c>
      <c r="L1" s="1434"/>
      <c r="M1" s="1434"/>
      <c r="N1" s="1434"/>
      <c r="O1" s="1434"/>
      <c r="P1" s="1434"/>
      <c r="Q1" s="143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9"/>
      <c r="Q4" s="38"/>
    </row>
    <row r="5" spans="1:19" ht="15" customHeight="1" x14ac:dyDescent="0.25">
      <c r="A5" s="1433" t="s">
        <v>187</v>
      </c>
      <c r="B5" s="1450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490.66999999999996</v>
      </c>
      <c r="H5" s="7">
        <f>E5-G5+E4+E6</f>
        <v>5.6843418860808015E-14</v>
      </c>
      <c r="K5" s="1433" t="s">
        <v>187</v>
      </c>
      <c r="L5" s="1450" t="s">
        <v>76</v>
      </c>
      <c r="M5" s="457">
        <v>41</v>
      </c>
      <c r="N5" s="511">
        <v>45098</v>
      </c>
      <c r="O5" s="458">
        <v>501.76</v>
      </c>
      <c r="P5" s="1258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433"/>
      <c r="B6" s="1451"/>
      <c r="C6" s="152"/>
      <c r="D6" s="145"/>
      <c r="E6" s="128"/>
      <c r="F6" s="72"/>
      <c r="K6" s="1433"/>
      <c r="L6" s="1451"/>
      <c r="M6" s="152"/>
      <c r="N6" s="145"/>
      <c r="O6" s="128"/>
      <c r="P6" s="125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3">
        <v>45084</v>
      </c>
      <c r="F12" s="1139">
        <f t="shared" si="2"/>
        <v>120.83</v>
      </c>
      <c r="G12" s="817" t="s">
        <v>496</v>
      </c>
      <c r="H12" s="818">
        <v>34</v>
      </c>
      <c r="I12" s="652">
        <f t="shared" si="5"/>
        <v>0</v>
      </c>
      <c r="K12" s="19"/>
      <c r="L12" s="487">
        <f t="shared" si="4"/>
        <v>32</v>
      </c>
      <c r="M12" s="715"/>
      <c r="N12" s="573">
        <v>0</v>
      </c>
      <c r="O12" s="1153"/>
      <c r="P12" s="604">
        <f t="shared" si="1"/>
        <v>0</v>
      </c>
      <c r="Q12" s="817"/>
      <c r="R12" s="818"/>
      <c r="S12" s="652">
        <f t="shared" si="6"/>
        <v>501.76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3"/>
      <c r="F13" s="1139">
        <f t="shared" si="2"/>
        <v>0</v>
      </c>
      <c r="G13" s="817"/>
      <c r="H13" s="818"/>
      <c r="I13" s="652">
        <f t="shared" si="5"/>
        <v>0</v>
      </c>
      <c r="L13" s="487">
        <f t="shared" si="4"/>
        <v>32</v>
      </c>
      <c r="M13" s="632"/>
      <c r="N13" s="573">
        <v>0</v>
      </c>
      <c r="O13" s="1153"/>
      <c r="P13" s="604">
        <f t="shared" si="1"/>
        <v>0</v>
      </c>
      <c r="Q13" s="817"/>
      <c r="R13" s="818"/>
      <c r="S13" s="652">
        <f t="shared" si="6"/>
        <v>501.76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3"/>
      <c r="F14" s="1139">
        <f t="shared" si="2"/>
        <v>0</v>
      </c>
      <c r="G14" s="817"/>
      <c r="H14" s="818"/>
      <c r="I14" s="652">
        <f t="shared" si="5"/>
        <v>0</v>
      </c>
      <c r="L14" s="487">
        <f t="shared" si="4"/>
        <v>32</v>
      </c>
      <c r="M14" s="632"/>
      <c r="N14" s="573">
        <v>0</v>
      </c>
      <c r="O14" s="1153"/>
      <c r="P14" s="604">
        <f t="shared" si="1"/>
        <v>0</v>
      </c>
      <c r="Q14" s="817"/>
      <c r="R14" s="818"/>
      <c r="S14" s="652">
        <f t="shared" si="6"/>
        <v>501.76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3"/>
      <c r="F15" s="1139">
        <f t="shared" si="2"/>
        <v>0</v>
      </c>
      <c r="G15" s="817"/>
      <c r="H15" s="818"/>
      <c r="I15" s="652">
        <f t="shared" si="5"/>
        <v>0</v>
      </c>
      <c r="L15" s="487">
        <f t="shared" si="4"/>
        <v>32</v>
      </c>
      <c r="M15" s="715"/>
      <c r="N15" s="573">
        <v>0</v>
      </c>
      <c r="O15" s="1153"/>
      <c r="P15" s="604">
        <f t="shared" si="1"/>
        <v>0</v>
      </c>
      <c r="Q15" s="817"/>
      <c r="R15" s="818"/>
      <c r="S15" s="652">
        <f t="shared" si="6"/>
        <v>501.76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3"/>
      <c r="F16" s="1139">
        <f t="shared" si="2"/>
        <v>0</v>
      </c>
      <c r="G16" s="817"/>
      <c r="H16" s="818"/>
      <c r="I16" s="652">
        <f t="shared" si="5"/>
        <v>0</v>
      </c>
      <c r="L16" s="487">
        <f t="shared" si="4"/>
        <v>32</v>
      </c>
      <c r="M16" s="632"/>
      <c r="N16" s="573">
        <v>0</v>
      </c>
      <c r="O16" s="1153"/>
      <c r="P16" s="604">
        <f t="shared" si="1"/>
        <v>0</v>
      </c>
      <c r="Q16" s="817"/>
      <c r="R16" s="818"/>
      <c r="S16" s="652">
        <f t="shared" si="6"/>
        <v>501.76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3"/>
      <c r="F17" s="1139">
        <f t="shared" si="2"/>
        <v>0</v>
      </c>
      <c r="G17" s="817"/>
      <c r="H17" s="818"/>
      <c r="I17" s="652">
        <f t="shared" si="5"/>
        <v>0</v>
      </c>
      <c r="L17" s="487">
        <f t="shared" si="4"/>
        <v>32</v>
      </c>
      <c r="M17" s="632"/>
      <c r="N17" s="573">
        <v>0</v>
      </c>
      <c r="O17" s="1153"/>
      <c r="P17" s="604">
        <f t="shared" si="1"/>
        <v>0</v>
      </c>
      <c r="Q17" s="817"/>
      <c r="R17" s="818"/>
      <c r="S17" s="652">
        <f t="shared" si="6"/>
        <v>501.76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5"/>
        <v>0</v>
      </c>
      <c r="L18" s="487">
        <f t="shared" si="4"/>
        <v>32</v>
      </c>
      <c r="M18" s="632"/>
      <c r="N18" s="573">
        <v>0</v>
      </c>
      <c r="O18" s="1153"/>
      <c r="P18" s="604">
        <f t="shared" si="1"/>
        <v>0</v>
      </c>
      <c r="Q18" s="817"/>
      <c r="R18" s="818"/>
      <c r="S18" s="652">
        <f t="shared" si="6"/>
        <v>501.76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5"/>
        <v>0</v>
      </c>
      <c r="L19" s="487">
        <f t="shared" si="4"/>
        <v>32</v>
      </c>
      <c r="M19" s="632"/>
      <c r="N19" s="573">
        <v>0</v>
      </c>
      <c r="O19" s="1153"/>
      <c r="P19" s="604">
        <f t="shared" si="1"/>
        <v>0</v>
      </c>
      <c r="Q19" s="817"/>
      <c r="R19" s="818"/>
      <c r="S19" s="652">
        <f t="shared" si="6"/>
        <v>501.76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5"/>
        <v>0</v>
      </c>
      <c r="L20" s="488">
        <f t="shared" si="4"/>
        <v>32</v>
      </c>
      <c r="M20" s="15"/>
      <c r="N20" s="573">
        <v>0</v>
      </c>
      <c r="O20" s="1023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5"/>
        <v>0</v>
      </c>
      <c r="L21" s="488">
        <f t="shared" si="4"/>
        <v>32</v>
      </c>
      <c r="M21" s="15"/>
      <c r="N21" s="573">
        <v>0</v>
      </c>
      <c r="O21" s="1023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5"/>
        <v>0</v>
      </c>
      <c r="L22" s="488">
        <f t="shared" si="4"/>
        <v>32</v>
      </c>
      <c r="M22" s="15"/>
      <c r="N22" s="573">
        <v>0</v>
      </c>
      <c r="O22" s="1023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5"/>
        <v>0</v>
      </c>
      <c r="L23" s="488">
        <f t="shared" si="4"/>
        <v>32</v>
      </c>
      <c r="M23" s="15"/>
      <c r="N23" s="573">
        <v>0</v>
      </c>
      <c r="O23" s="1023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5"/>
        <v>0</v>
      </c>
      <c r="L24" s="488">
        <f t="shared" si="4"/>
        <v>32</v>
      </c>
      <c r="M24" s="15"/>
      <c r="N24" s="573">
        <v>0</v>
      </c>
      <c r="O24" s="1023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5"/>
        <v>0</v>
      </c>
      <c r="L25" s="488">
        <f t="shared" si="4"/>
        <v>32</v>
      </c>
      <c r="M25" s="15"/>
      <c r="N25" s="573">
        <v>0</v>
      </c>
      <c r="O25" s="1023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5"/>
        <v>0</v>
      </c>
      <c r="L26" s="488">
        <f t="shared" si="4"/>
        <v>32</v>
      </c>
      <c r="M26" s="15"/>
      <c r="N26" s="573">
        <v>0</v>
      </c>
      <c r="O26" s="1153"/>
      <c r="P26" s="604">
        <f t="shared" si="1"/>
        <v>0</v>
      </c>
      <c r="Q26" s="817"/>
      <c r="R26" s="818"/>
      <c r="S26" s="652">
        <f t="shared" si="6"/>
        <v>501.76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5"/>
        <v>0</v>
      </c>
      <c r="L27" s="488">
        <f t="shared" si="4"/>
        <v>32</v>
      </c>
      <c r="M27" s="15"/>
      <c r="N27" s="573">
        <v>0</v>
      </c>
      <c r="O27" s="1153"/>
      <c r="P27" s="604">
        <f t="shared" si="1"/>
        <v>0</v>
      </c>
      <c r="Q27" s="817"/>
      <c r="R27" s="818"/>
      <c r="S27" s="652">
        <f t="shared" si="6"/>
        <v>501.76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5"/>
        <v>0</v>
      </c>
      <c r="K28" s="47"/>
      <c r="L28" s="488">
        <f t="shared" si="4"/>
        <v>32</v>
      </c>
      <c r="M28" s="15"/>
      <c r="N28" s="573">
        <v>0</v>
      </c>
      <c r="O28" s="1153"/>
      <c r="P28" s="604">
        <f t="shared" si="1"/>
        <v>0</v>
      </c>
      <c r="Q28" s="817"/>
      <c r="R28" s="818"/>
      <c r="S28" s="652">
        <f t="shared" si="6"/>
        <v>501.76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5"/>
        <v>0</v>
      </c>
      <c r="K29" s="47"/>
      <c r="L29" s="488">
        <f t="shared" si="4"/>
        <v>32</v>
      </c>
      <c r="M29" s="15"/>
      <c r="N29" s="573">
        <v>0</v>
      </c>
      <c r="O29" s="1153"/>
      <c r="P29" s="604">
        <f t="shared" si="1"/>
        <v>0</v>
      </c>
      <c r="Q29" s="817"/>
      <c r="R29" s="818"/>
      <c r="S29" s="652">
        <f t="shared" si="6"/>
        <v>501.76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5"/>
        <v>0</v>
      </c>
      <c r="K30" s="47"/>
      <c r="L30" s="488">
        <f t="shared" si="4"/>
        <v>32</v>
      </c>
      <c r="M30" s="15"/>
      <c r="N30" s="573">
        <v>0</v>
      </c>
      <c r="O30" s="1153"/>
      <c r="P30" s="604">
        <f t="shared" si="1"/>
        <v>0</v>
      </c>
      <c r="Q30" s="817"/>
      <c r="R30" s="818"/>
      <c r="S30" s="652">
        <f t="shared" si="6"/>
        <v>501.76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0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0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0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0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9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423" t="s">
        <v>21</v>
      </c>
      <c r="E38" s="1424"/>
      <c r="F38" s="137">
        <f>E4+E5-F36+E6</f>
        <v>5.6843418860808015E-14</v>
      </c>
      <c r="L38" s="486"/>
      <c r="N38" s="1423" t="s">
        <v>21</v>
      </c>
      <c r="O38" s="1424"/>
      <c r="P38" s="137">
        <f>O4+O5-P36+O6</f>
        <v>501.76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0</v>
      </c>
      <c r="K39" s="121"/>
      <c r="N39" s="1256" t="s">
        <v>4</v>
      </c>
      <c r="O39" s="1257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36"/>
      <c r="B6" s="1452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36"/>
      <c r="B7" s="1453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23" t="s">
        <v>21</v>
      </c>
      <c r="E43" s="1424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6"/>
      <c r="B5" s="1454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36"/>
      <c r="B6" s="145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6" t="s">
        <v>78</v>
      </c>
      <c r="C4" s="124"/>
      <c r="D4" s="130"/>
      <c r="E4" s="172"/>
      <c r="F4" s="133"/>
      <c r="G4" s="38"/>
    </row>
    <row r="5" spans="1:15" ht="15.75" x14ac:dyDescent="0.25">
      <c r="A5" s="1436"/>
      <c r="B5" s="145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AP1" zoomScaleNormal="100" workbookViewId="0">
      <pane ySplit="7" topLeftCell="A8" activePane="bottomLeft" state="frozen"/>
      <selection activeCell="AO1" sqref="AO1"/>
      <selection pane="bottomLeft" activeCell="AU9" sqref="AU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22" t="s">
        <v>335</v>
      </c>
      <c r="L1" s="1422"/>
      <c r="M1" s="1422"/>
      <c r="N1" s="1422"/>
      <c r="O1" s="1422"/>
      <c r="P1" s="1422"/>
      <c r="Q1" s="1422"/>
      <c r="R1" s="258">
        <f>I1+1</f>
        <v>1</v>
      </c>
      <c r="S1" s="258"/>
      <c r="U1" s="1421" t="str">
        <f>K1</f>
        <v>ENTRADAS DEL MES DE JUNIO    2023</v>
      </c>
      <c r="V1" s="1421"/>
      <c r="W1" s="1421"/>
      <c r="X1" s="1421"/>
      <c r="Y1" s="1421"/>
      <c r="Z1" s="1421"/>
      <c r="AA1" s="1421"/>
      <c r="AB1" s="258">
        <f>R1+1</f>
        <v>2</v>
      </c>
      <c r="AC1" s="369"/>
      <c r="AE1" s="1421" t="str">
        <f>U1</f>
        <v>ENTRADAS DEL MES DE JUNIO    2023</v>
      </c>
      <c r="AF1" s="1421"/>
      <c r="AG1" s="1421"/>
      <c r="AH1" s="1421"/>
      <c r="AI1" s="1421"/>
      <c r="AJ1" s="1421"/>
      <c r="AK1" s="1421"/>
      <c r="AL1" s="258">
        <f>AB1+1</f>
        <v>3</v>
      </c>
      <c r="AM1" s="258"/>
      <c r="AO1" s="1421" t="str">
        <f>AE1</f>
        <v>ENTRADAS DEL MES DE JUNIO    2023</v>
      </c>
      <c r="AP1" s="1421"/>
      <c r="AQ1" s="1421"/>
      <c r="AR1" s="1421"/>
      <c r="AS1" s="1421"/>
      <c r="AT1" s="1421"/>
      <c r="AU1" s="1421"/>
      <c r="AV1" s="258">
        <f>AL1+1</f>
        <v>4</v>
      </c>
      <c r="AW1" s="369"/>
      <c r="AY1" s="1421" t="str">
        <f>AO1</f>
        <v>ENTRADAS DEL MES DE JUNIO    2023</v>
      </c>
      <c r="AZ1" s="1421"/>
      <c r="BA1" s="1421"/>
      <c r="BB1" s="1421"/>
      <c r="BC1" s="1421"/>
      <c r="BD1" s="1421"/>
      <c r="BE1" s="1421"/>
      <c r="BF1" s="258">
        <f>AV1+1</f>
        <v>5</v>
      </c>
      <c r="BG1" s="382"/>
      <c r="BI1" s="1421" t="str">
        <f>AY1</f>
        <v>ENTRADAS DEL MES DE JUNIO    2023</v>
      </c>
      <c r="BJ1" s="1421"/>
      <c r="BK1" s="1421"/>
      <c r="BL1" s="1421"/>
      <c r="BM1" s="1421"/>
      <c r="BN1" s="1421"/>
      <c r="BO1" s="1421"/>
      <c r="BP1" s="258">
        <f>BF1+1</f>
        <v>6</v>
      </c>
      <c r="BQ1" s="369"/>
      <c r="BS1" s="1421" t="str">
        <f>BI1</f>
        <v>ENTRADAS DEL MES DE JUNIO    2023</v>
      </c>
      <c r="BT1" s="1421"/>
      <c r="BU1" s="1421"/>
      <c r="BV1" s="1421"/>
      <c r="BW1" s="1421"/>
      <c r="BX1" s="1421"/>
      <c r="BY1" s="1421"/>
      <c r="BZ1" s="258">
        <f>BP1+1</f>
        <v>7</v>
      </c>
      <c r="CC1" s="1421" t="str">
        <f>BS1</f>
        <v>ENTRADAS DEL MES DE JUNIO    2023</v>
      </c>
      <c r="CD1" s="1421"/>
      <c r="CE1" s="1421"/>
      <c r="CF1" s="1421"/>
      <c r="CG1" s="1421"/>
      <c r="CH1" s="1421"/>
      <c r="CI1" s="1421"/>
      <c r="CJ1" s="258">
        <f>BZ1+1</f>
        <v>8</v>
      </c>
      <c r="CM1" s="1421" t="str">
        <f>CC1</f>
        <v>ENTRADAS DEL MES DE JUNIO    2023</v>
      </c>
      <c r="CN1" s="1421"/>
      <c r="CO1" s="1421"/>
      <c r="CP1" s="1421"/>
      <c r="CQ1" s="1421"/>
      <c r="CR1" s="1421"/>
      <c r="CS1" s="1421"/>
      <c r="CT1" s="258">
        <f>CJ1+1</f>
        <v>9</v>
      </c>
      <c r="CU1" s="369"/>
      <c r="CW1" s="1421" t="str">
        <f>CM1</f>
        <v>ENTRADAS DEL MES DE JUNIO    2023</v>
      </c>
      <c r="CX1" s="1421"/>
      <c r="CY1" s="1421"/>
      <c r="CZ1" s="1421"/>
      <c r="DA1" s="1421"/>
      <c r="DB1" s="1421"/>
      <c r="DC1" s="1421"/>
      <c r="DD1" s="258">
        <f>CT1+1</f>
        <v>10</v>
      </c>
      <c r="DE1" s="369"/>
      <c r="DG1" s="1421" t="str">
        <f>CW1</f>
        <v>ENTRADAS DEL MES DE JUNIO    2023</v>
      </c>
      <c r="DH1" s="1421"/>
      <c r="DI1" s="1421"/>
      <c r="DJ1" s="1421"/>
      <c r="DK1" s="1421"/>
      <c r="DL1" s="1421"/>
      <c r="DM1" s="1421"/>
      <c r="DN1" s="258">
        <f>DD1+1</f>
        <v>11</v>
      </c>
      <c r="DO1" s="369"/>
      <c r="DQ1" s="1421" t="str">
        <f>DG1</f>
        <v>ENTRADAS DEL MES DE JUNIO    2023</v>
      </c>
      <c r="DR1" s="1421"/>
      <c r="DS1" s="1421"/>
      <c r="DT1" s="1421"/>
      <c r="DU1" s="1421"/>
      <c r="DV1" s="1421"/>
      <c r="DW1" s="1421"/>
      <c r="DX1" s="258">
        <f>DN1+1</f>
        <v>12</v>
      </c>
      <c r="EA1" s="1421" t="str">
        <f>DQ1</f>
        <v>ENTRADAS DEL MES DE JUNIO    2023</v>
      </c>
      <c r="EB1" s="1421"/>
      <c r="EC1" s="1421"/>
      <c r="ED1" s="1421"/>
      <c r="EE1" s="1421"/>
      <c r="EF1" s="1421"/>
      <c r="EG1" s="1421"/>
      <c r="EH1" s="258">
        <f>DX1+1</f>
        <v>13</v>
      </c>
      <c r="EI1" s="369"/>
      <c r="EK1" s="1421" t="str">
        <f>EA1</f>
        <v>ENTRADAS DEL MES DE JUNIO    2023</v>
      </c>
      <c r="EL1" s="1421"/>
      <c r="EM1" s="1421"/>
      <c r="EN1" s="1421"/>
      <c r="EO1" s="1421"/>
      <c r="EP1" s="1421"/>
      <c r="EQ1" s="1421"/>
      <c r="ER1" s="258">
        <f>EH1+1</f>
        <v>14</v>
      </c>
      <c r="ES1" s="369"/>
      <c r="EU1" s="1421" t="str">
        <f>EK1</f>
        <v>ENTRADAS DEL MES DE JUNIO    2023</v>
      </c>
      <c r="EV1" s="1421"/>
      <c r="EW1" s="1421"/>
      <c r="EX1" s="1421"/>
      <c r="EY1" s="1421"/>
      <c r="EZ1" s="1421"/>
      <c r="FA1" s="1421"/>
      <c r="FB1" s="258">
        <f>ER1+1</f>
        <v>15</v>
      </c>
      <c r="FC1" s="369"/>
      <c r="FE1" s="1421" t="str">
        <f>EU1</f>
        <v>ENTRADAS DEL MES DE JUNIO    2023</v>
      </c>
      <c r="FF1" s="1421"/>
      <c r="FG1" s="1421"/>
      <c r="FH1" s="1421"/>
      <c r="FI1" s="1421"/>
      <c r="FJ1" s="1421"/>
      <c r="FK1" s="1421"/>
      <c r="FL1" s="258">
        <f>FB1+1</f>
        <v>16</v>
      </c>
      <c r="FM1" s="369"/>
      <c r="FO1" s="1421" t="str">
        <f>FE1</f>
        <v>ENTRADAS DEL MES DE JUNIO    2023</v>
      </c>
      <c r="FP1" s="1421"/>
      <c r="FQ1" s="1421"/>
      <c r="FR1" s="1421"/>
      <c r="FS1" s="1421"/>
      <c r="FT1" s="1421"/>
      <c r="FU1" s="1421"/>
      <c r="FV1" s="258">
        <f>FL1+1</f>
        <v>17</v>
      </c>
      <c r="FW1" s="369"/>
      <c r="FY1" s="1421" t="str">
        <f>FO1</f>
        <v>ENTRADAS DEL MES DE JUNIO    2023</v>
      </c>
      <c r="FZ1" s="1421"/>
      <c r="GA1" s="1421"/>
      <c r="GB1" s="1421"/>
      <c r="GC1" s="1421"/>
      <c r="GD1" s="1421"/>
      <c r="GE1" s="1421"/>
      <c r="GF1" s="258">
        <f>FV1+1</f>
        <v>18</v>
      </c>
      <c r="GG1" s="369"/>
      <c r="GH1" s="74" t="s">
        <v>37</v>
      </c>
      <c r="GI1" s="1421" t="str">
        <f>FY1</f>
        <v>ENTRADAS DEL MES DE JUNIO    2023</v>
      </c>
      <c r="GJ1" s="1421"/>
      <c r="GK1" s="1421"/>
      <c r="GL1" s="1421"/>
      <c r="GM1" s="1421"/>
      <c r="GN1" s="1421"/>
      <c r="GO1" s="1421"/>
      <c r="GP1" s="258">
        <f>GF1+1</f>
        <v>19</v>
      </c>
      <c r="GQ1" s="369"/>
      <c r="GS1" s="1421" t="str">
        <f>GI1</f>
        <v>ENTRADAS DEL MES DE JUNIO    2023</v>
      </c>
      <c r="GT1" s="1421"/>
      <c r="GU1" s="1421"/>
      <c r="GV1" s="1421"/>
      <c r="GW1" s="1421"/>
      <c r="GX1" s="1421"/>
      <c r="GY1" s="1421"/>
      <c r="GZ1" s="258">
        <f>GP1+1</f>
        <v>20</v>
      </c>
      <c r="HA1" s="369"/>
      <c r="HC1" s="1421" t="str">
        <f>GS1</f>
        <v>ENTRADAS DEL MES DE JUNIO    2023</v>
      </c>
      <c r="HD1" s="1421"/>
      <c r="HE1" s="1421"/>
      <c r="HF1" s="1421"/>
      <c r="HG1" s="1421"/>
      <c r="HH1" s="1421"/>
      <c r="HI1" s="1421"/>
      <c r="HJ1" s="258">
        <f>GZ1+1</f>
        <v>21</v>
      </c>
      <c r="HK1" s="369"/>
      <c r="HM1" s="1421" t="str">
        <f>HC1</f>
        <v>ENTRADAS DEL MES DE JUNIO    2023</v>
      </c>
      <c r="HN1" s="1421"/>
      <c r="HO1" s="1421"/>
      <c r="HP1" s="1421"/>
      <c r="HQ1" s="1421"/>
      <c r="HR1" s="1421"/>
      <c r="HS1" s="1421"/>
      <c r="HT1" s="258">
        <f>HJ1+1</f>
        <v>22</v>
      </c>
      <c r="HU1" s="369"/>
      <c r="HW1" s="1421" t="str">
        <f>HM1</f>
        <v>ENTRADAS DEL MES DE JUNIO    2023</v>
      </c>
      <c r="HX1" s="1421"/>
      <c r="HY1" s="1421"/>
      <c r="HZ1" s="1421"/>
      <c r="IA1" s="1421"/>
      <c r="IB1" s="1421"/>
      <c r="IC1" s="1421"/>
      <c r="ID1" s="258">
        <f>HT1+1</f>
        <v>23</v>
      </c>
      <c r="IE1" s="369"/>
      <c r="IG1" s="1421" t="str">
        <f>HW1</f>
        <v>ENTRADAS DEL MES DE JUNIO    2023</v>
      </c>
      <c r="IH1" s="1421"/>
      <c r="II1" s="1421"/>
      <c r="IJ1" s="1421"/>
      <c r="IK1" s="1421"/>
      <c r="IL1" s="1421"/>
      <c r="IM1" s="1421"/>
      <c r="IN1" s="258">
        <f>ID1+1</f>
        <v>24</v>
      </c>
      <c r="IO1" s="369"/>
      <c r="IQ1" s="1421" t="str">
        <f>IG1</f>
        <v>ENTRADAS DEL MES DE JUNIO    2023</v>
      </c>
      <c r="IR1" s="1421"/>
      <c r="IS1" s="1421"/>
      <c r="IT1" s="1421"/>
      <c r="IU1" s="1421"/>
      <c r="IV1" s="1421"/>
      <c r="IW1" s="1421"/>
      <c r="IX1" s="258">
        <f>IN1+1</f>
        <v>25</v>
      </c>
      <c r="IY1" s="369"/>
      <c r="JA1" s="1421" t="str">
        <f>IQ1</f>
        <v>ENTRADAS DEL MES DE JUNIO    2023</v>
      </c>
      <c r="JB1" s="1421"/>
      <c r="JC1" s="1421"/>
      <c r="JD1" s="1421"/>
      <c r="JE1" s="1421"/>
      <c r="JF1" s="1421"/>
      <c r="JG1" s="1421"/>
      <c r="JH1" s="258">
        <f>IX1+1</f>
        <v>26</v>
      </c>
      <c r="JI1" s="369"/>
      <c r="JK1" s="1428" t="str">
        <f>JA1</f>
        <v>ENTRADAS DEL MES DE JUNIO    2023</v>
      </c>
      <c r="JL1" s="1428"/>
      <c r="JM1" s="1428"/>
      <c r="JN1" s="1428"/>
      <c r="JO1" s="1428"/>
      <c r="JP1" s="1428"/>
      <c r="JQ1" s="1428"/>
      <c r="JR1" s="258">
        <f>JH1+1</f>
        <v>27</v>
      </c>
      <c r="JS1" s="369"/>
      <c r="JU1" s="1421" t="str">
        <f>JK1</f>
        <v>ENTRADAS DEL MES DE JUNIO    2023</v>
      </c>
      <c r="JV1" s="1421"/>
      <c r="JW1" s="1421"/>
      <c r="JX1" s="1421"/>
      <c r="JY1" s="1421"/>
      <c r="JZ1" s="1421"/>
      <c r="KA1" s="1421"/>
      <c r="KB1" s="258">
        <f>JR1+1</f>
        <v>28</v>
      </c>
      <c r="KC1" s="369"/>
      <c r="KE1" s="1421" t="str">
        <f>JU1</f>
        <v>ENTRADAS DEL MES DE JUNIO    2023</v>
      </c>
      <c r="KF1" s="1421"/>
      <c r="KG1" s="1421"/>
      <c r="KH1" s="1421"/>
      <c r="KI1" s="1421"/>
      <c r="KJ1" s="1421"/>
      <c r="KK1" s="1421"/>
      <c r="KL1" s="258">
        <f>KB1+1</f>
        <v>29</v>
      </c>
      <c r="KM1" s="369"/>
      <c r="KO1" s="1421" t="str">
        <f>KE1</f>
        <v>ENTRADAS DEL MES DE JUNIO    2023</v>
      </c>
      <c r="KP1" s="1421"/>
      <c r="KQ1" s="1421"/>
      <c r="KR1" s="1421"/>
      <c r="KS1" s="1421"/>
      <c r="KT1" s="1421"/>
      <c r="KU1" s="1421"/>
      <c r="KV1" s="258">
        <f>KL1+1</f>
        <v>30</v>
      </c>
      <c r="KW1" s="369"/>
      <c r="KY1" s="1421" t="str">
        <f>KO1</f>
        <v>ENTRADAS DEL MES DE JUNIO    2023</v>
      </c>
      <c r="KZ1" s="1421"/>
      <c r="LA1" s="1421"/>
      <c r="LB1" s="1421"/>
      <c r="LC1" s="1421"/>
      <c r="LD1" s="1421"/>
      <c r="LE1" s="1421"/>
      <c r="LF1" s="258">
        <f>KV1+1</f>
        <v>31</v>
      </c>
      <c r="LG1" s="369"/>
      <c r="LI1" s="1421" t="str">
        <f>KY1</f>
        <v>ENTRADAS DEL MES DE JUNIO    2023</v>
      </c>
      <c r="LJ1" s="1421"/>
      <c r="LK1" s="1421"/>
      <c r="LL1" s="1421"/>
      <c r="LM1" s="1421"/>
      <c r="LN1" s="1421"/>
      <c r="LO1" s="1421"/>
      <c r="LP1" s="258">
        <f>LF1+1</f>
        <v>32</v>
      </c>
      <c r="LQ1" s="369"/>
      <c r="LS1" s="1421" t="str">
        <f>LI1</f>
        <v>ENTRADAS DEL MES DE JUNIO    2023</v>
      </c>
      <c r="LT1" s="1421"/>
      <c r="LU1" s="1421"/>
      <c r="LV1" s="1421"/>
      <c r="LW1" s="1421"/>
      <c r="LX1" s="1421"/>
      <c r="LY1" s="1421"/>
      <c r="LZ1" s="258">
        <f>LP1+1</f>
        <v>33</v>
      </c>
      <c r="MC1" s="1421" t="str">
        <f>LS1</f>
        <v>ENTRADAS DEL MES DE JUNIO    2023</v>
      </c>
      <c r="MD1" s="1421"/>
      <c r="ME1" s="1421"/>
      <c r="MF1" s="1421"/>
      <c r="MG1" s="1421"/>
      <c r="MH1" s="1421"/>
      <c r="MI1" s="1421"/>
      <c r="MJ1" s="258">
        <f>LZ1+1</f>
        <v>34</v>
      </c>
      <c r="MK1" s="258"/>
      <c r="MM1" s="1421" t="str">
        <f>MC1</f>
        <v>ENTRADAS DEL MES DE JUNIO    2023</v>
      </c>
      <c r="MN1" s="1421"/>
      <c r="MO1" s="1421"/>
      <c r="MP1" s="1421"/>
      <c r="MQ1" s="1421"/>
      <c r="MR1" s="1421"/>
      <c r="MS1" s="1421"/>
      <c r="MT1" s="258">
        <f>MJ1+1</f>
        <v>35</v>
      </c>
      <c r="MU1" s="258"/>
      <c r="MW1" s="1421" t="str">
        <f>MM1</f>
        <v>ENTRADAS DEL MES DE JUNIO    2023</v>
      </c>
      <c r="MX1" s="1421"/>
      <c r="MY1" s="1421"/>
      <c r="MZ1" s="1421"/>
      <c r="NA1" s="1421"/>
      <c r="NB1" s="1421"/>
      <c r="NC1" s="1421"/>
      <c r="ND1" s="258">
        <f>MT1+1</f>
        <v>36</v>
      </c>
      <c r="NE1" s="258"/>
      <c r="NG1" s="1421" t="str">
        <f>MW1</f>
        <v>ENTRADAS DEL MES DE JUNIO    2023</v>
      </c>
      <c r="NH1" s="1421"/>
      <c r="NI1" s="1421"/>
      <c r="NJ1" s="1421"/>
      <c r="NK1" s="1421"/>
      <c r="NL1" s="1421"/>
      <c r="NM1" s="1421"/>
      <c r="NN1" s="258">
        <f>ND1+1</f>
        <v>37</v>
      </c>
      <c r="NO1" s="258"/>
      <c r="NQ1" s="1421" t="str">
        <f>NG1</f>
        <v>ENTRADAS DEL MES DE JUNIO    2023</v>
      </c>
      <c r="NR1" s="1421"/>
      <c r="NS1" s="1421"/>
      <c r="NT1" s="1421"/>
      <c r="NU1" s="1421"/>
      <c r="NV1" s="1421"/>
      <c r="NW1" s="1421"/>
      <c r="NX1" s="258">
        <f>NN1+1</f>
        <v>38</v>
      </c>
      <c r="NY1" s="258"/>
      <c r="OA1" s="1421" t="str">
        <f>NQ1</f>
        <v>ENTRADAS DEL MES DE JUNIO    2023</v>
      </c>
      <c r="OB1" s="1421"/>
      <c r="OC1" s="1421"/>
      <c r="OD1" s="1421"/>
      <c r="OE1" s="1421"/>
      <c r="OF1" s="1421"/>
      <c r="OG1" s="1421"/>
      <c r="OH1" s="258">
        <f>NX1+1</f>
        <v>39</v>
      </c>
      <c r="OI1" s="258"/>
      <c r="OK1" s="1421" t="str">
        <f>OA1</f>
        <v>ENTRADAS DEL MES DE JUNIO    2023</v>
      </c>
      <c r="OL1" s="1421"/>
      <c r="OM1" s="1421"/>
      <c r="ON1" s="1421"/>
      <c r="OO1" s="1421"/>
      <c r="OP1" s="1421"/>
      <c r="OQ1" s="1421"/>
      <c r="OR1" s="258">
        <f>OH1+1</f>
        <v>40</v>
      </c>
      <c r="OS1" s="258"/>
      <c r="OU1" s="1421" t="str">
        <f>OK1</f>
        <v>ENTRADAS DEL MES DE JUNIO    2023</v>
      </c>
      <c r="OV1" s="1421"/>
      <c r="OW1" s="1421"/>
      <c r="OX1" s="1421"/>
      <c r="OY1" s="1421"/>
      <c r="OZ1" s="1421"/>
      <c r="PA1" s="1421"/>
      <c r="PB1" s="258">
        <f>OR1+1</f>
        <v>41</v>
      </c>
      <c r="PC1" s="258"/>
      <c r="PE1" s="1421" t="str">
        <f>OU1</f>
        <v>ENTRADAS DEL MES DE JUNIO    2023</v>
      </c>
      <c r="PF1" s="1421"/>
      <c r="PG1" s="1421"/>
      <c r="PH1" s="1421"/>
      <c r="PI1" s="1421"/>
      <c r="PJ1" s="1421"/>
      <c r="PK1" s="1421"/>
      <c r="PL1" s="258">
        <f>PB1+1</f>
        <v>42</v>
      </c>
      <c r="PM1" s="258"/>
      <c r="PN1" s="258"/>
      <c r="PP1" s="1421" t="str">
        <f>PE1</f>
        <v>ENTRADAS DEL MES DE JUNIO    2023</v>
      </c>
      <c r="PQ1" s="1421"/>
      <c r="PR1" s="1421"/>
      <c r="PS1" s="1421"/>
      <c r="PT1" s="1421"/>
      <c r="PU1" s="1421"/>
      <c r="PV1" s="1421"/>
      <c r="PW1" s="258">
        <f>PL1+1</f>
        <v>43</v>
      </c>
      <c r="PX1" s="258"/>
      <c r="PZ1" s="1421" t="str">
        <f>PP1</f>
        <v>ENTRADAS DEL MES DE JUNIO    2023</v>
      </c>
      <c r="QA1" s="1421"/>
      <c r="QB1" s="1421"/>
      <c r="QC1" s="1421"/>
      <c r="QD1" s="1421"/>
      <c r="QE1" s="1421"/>
      <c r="QF1" s="1421"/>
      <c r="QG1" s="258">
        <f>PW1+1</f>
        <v>44</v>
      </c>
      <c r="QH1" s="258"/>
      <c r="QJ1" s="1421" t="str">
        <f>PZ1</f>
        <v>ENTRADAS DEL MES DE JUNIO    2023</v>
      </c>
      <c r="QK1" s="1421"/>
      <c r="QL1" s="1421"/>
      <c r="QM1" s="1421"/>
      <c r="QN1" s="1421"/>
      <c r="QO1" s="1421"/>
      <c r="QP1" s="1421"/>
      <c r="QQ1" s="258">
        <f>QG1+1</f>
        <v>45</v>
      </c>
      <c r="QR1" s="258"/>
      <c r="QT1" s="1421" t="str">
        <f>QJ1</f>
        <v>ENTRADAS DEL MES DE JUNIO    2023</v>
      </c>
      <c r="QU1" s="1421"/>
      <c r="QV1" s="1421"/>
      <c r="QW1" s="1421"/>
      <c r="QX1" s="1421"/>
      <c r="QY1" s="1421"/>
      <c r="QZ1" s="1421"/>
      <c r="RA1" s="258">
        <f>QQ1+1</f>
        <v>46</v>
      </c>
      <c r="RB1" s="258"/>
      <c r="RD1" s="1421" t="str">
        <f>QT1</f>
        <v>ENTRADAS DEL MES DE JUNIO    2023</v>
      </c>
      <c r="RE1" s="1421"/>
      <c r="RF1" s="1421"/>
      <c r="RG1" s="1421"/>
      <c r="RH1" s="1421"/>
      <c r="RI1" s="1421"/>
      <c r="RJ1" s="1421"/>
      <c r="RK1" s="258">
        <f>RA1+1</f>
        <v>47</v>
      </c>
      <c r="RL1" s="258"/>
      <c r="RN1" s="1421" t="str">
        <f>RD1</f>
        <v>ENTRADAS DEL MES DE JUNIO    2023</v>
      </c>
      <c r="RO1" s="1421"/>
      <c r="RP1" s="1421"/>
      <c r="RQ1" s="1421"/>
      <c r="RR1" s="1421"/>
      <c r="RS1" s="1421"/>
      <c r="RT1" s="1421"/>
      <c r="RU1" s="258">
        <f>RK1+1</f>
        <v>48</v>
      </c>
      <c r="RV1" s="258"/>
      <c r="RX1" s="1421" t="str">
        <f>RN1</f>
        <v>ENTRADAS DEL MES DE JUNIO    2023</v>
      </c>
      <c r="RY1" s="1421"/>
      <c r="RZ1" s="1421"/>
      <c r="SA1" s="1421"/>
      <c r="SB1" s="1421"/>
      <c r="SC1" s="1421"/>
      <c r="SD1" s="1421"/>
      <c r="SE1" s="258">
        <f>RU1+1</f>
        <v>49</v>
      </c>
      <c r="SF1" s="258"/>
      <c r="SH1" s="1421" t="str">
        <f>RX1</f>
        <v>ENTRADAS DEL MES DE JUNIO    2023</v>
      </c>
      <c r="SI1" s="1421"/>
      <c r="SJ1" s="1421"/>
      <c r="SK1" s="1421"/>
      <c r="SL1" s="1421"/>
      <c r="SM1" s="1421"/>
      <c r="SN1" s="1421"/>
      <c r="SO1" s="258">
        <f>SE1+1</f>
        <v>50</v>
      </c>
      <c r="SP1" s="258"/>
      <c r="SR1" s="1421" t="str">
        <f>SH1</f>
        <v>ENTRADAS DEL MES DE JUNIO    2023</v>
      </c>
      <c r="SS1" s="1421"/>
      <c r="ST1" s="1421"/>
      <c r="SU1" s="1421"/>
      <c r="SV1" s="1421"/>
      <c r="SW1" s="1421"/>
      <c r="SX1" s="1421"/>
      <c r="SY1" s="258">
        <f>SO1+1</f>
        <v>51</v>
      </c>
      <c r="SZ1" s="258"/>
      <c r="TB1" s="1421" t="str">
        <f>SR1</f>
        <v>ENTRADAS DEL MES DE JUNIO    2023</v>
      </c>
      <c r="TC1" s="1421"/>
      <c r="TD1" s="1421"/>
      <c r="TE1" s="1421"/>
      <c r="TF1" s="1421"/>
      <c r="TG1" s="1421"/>
      <c r="TH1" s="1421"/>
      <c r="TI1" s="258">
        <f>SY1+1</f>
        <v>52</v>
      </c>
      <c r="TJ1" s="258"/>
      <c r="TL1" s="1421" t="str">
        <f>TB1</f>
        <v>ENTRADAS DEL MES DE JUNIO    2023</v>
      </c>
      <c r="TM1" s="1421"/>
      <c r="TN1" s="1421"/>
      <c r="TO1" s="1421"/>
      <c r="TP1" s="1421"/>
      <c r="TQ1" s="1421"/>
      <c r="TR1" s="1421"/>
      <c r="TS1" s="258">
        <f>TI1+1</f>
        <v>53</v>
      </c>
      <c r="TT1" s="258"/>
      <c r="TV1" s="1421" t="str">
        <f>TL1</f>
        <v>ENTRADAS DEL MES DE JUNIO    2023</v>
      </c>
      <c r="TW1" s="1421"/>
      <c r="TX1" s="1421"/>
      <c r="TY1" s="1421"/>
      <c r="TZ1" s="1421"/>
      <c r="UA1" s="1421"/>
      <c r="UB1" s="1421"/>
      <c r="UC1" s="258">
        <f>TS1+1</f>
        <v>54</v>
      </c>
      <c r="UE1" s="1421" t="str">
        <f>TV1</f>
        <v>ENTRADAS DEL MES DE JUNIO    2023</v>
      </c>
      <c r="UF1" s="1421"/>
      <c r="UG1" s="1421"/>
      <c r="UH1" s="1421"/>
      <c r="UI1" s="1421"/>
      <c r="UJ1" s="1421"/>
      <c r="UK1" s="1421"/>
      <c r="UL1" s="258">
        <f>UC1+1</f>
        <v>55</v>
      </c>
      <c r="UN1" s="1421" t="str">
        <f>UE1</f>
        <v>ENTRADAS DEL MES DE JUNIO    2023</v>
      </c>
      <c r="UO1" s="1421"/>
      <c r="UP1" s="1421"/>
      <c r="UQ1" s="1421"/>
      <c r="UR1" s="1421"/>
      <c r="US1" s="1421"/>
      <c r="UT1" s="1421"/>
      <c r="UU1" s="258">
        <f>UL1+1</f>
        <v>56</v>
      </c>
      <c r="UW1" s="1421" t="str">
        <f>UN1</f>
        <v>ENTRADAS DEL MES DE JUNIO    2023</v>
      </c>
      <c r="UX1" s="1421"/>
      <c r="UY1" s="1421"/>
      <c r="UZ1" s="1421"/>
      <c r="VA1" s="1421"/>
      <c r="VB1" s="1421"/>
      <c r="VC1" s="1421"/>
      <c r="VD1" s="258">
        <f>UU1+1</f>
        <v>57</v>
      </c>
      <c r="VF1" s="1421" t="str">
        <f>UW1</f>
        <v>ENTRADAS DEL MES DE JUNIO    2023</v>
      </c>
      <c r="VG1" s="1421"/>
      <c r="VH1" s="1421"/>
      <c r="VI1" s="1421"/>
      <c r="VJ1" s="1421"/>
      <c r="VK1" s="1421"/>
      <c r="VL1" s="1421"/>
      <c r="VM1" s="258">
        <f>VD1+1</f>
        <v>58</v>
      </c>
      <c r="VO1" s="1421" t="str">
        <f>VF1</f>
        <v>ENTRADAS DEL MES DE JUNIO    2023</v>
      </c>
      <c r="VP1" s="1421"/>
      <c r="VQ1" s="1421"/>
      <c r="VR1" s="1421"/>
      <c r="VS1" s="1421"/>
      <c r="VT1" s="1421"/>
      <c r="VU1" s="1421"/>
      <c r="VV1" s="258">
        <f>VM1+1</f>
        <v>59</v>
      </c>
      <c r="VX1" s="1421" t="str">
        <f>VO1</f>
        <v>ENTRADAS DEL MES DE JUNIO    2023</v>
      </c>
      <c r="VY1" s="1421"/>
      <c r="VZ1" s="1421"/>
      <c r="WA1" s="1421"/>
      <c r="WB1" s="1421"/>
      <c r="WC1" s="1421"/>
      <c r="WD1" s="1421"/>
      <c r="WE1" s="258">
        <f>VV1+1</f>
        <v>60</v>
      </c>
      <c r="WG1" s="1421" t="str">
        <f>VX1</f>
        <v>ENTRADAS DEL MES DE JUNIO    2023</v>
      </c>
      <c r="WH1" s="1421"/>
      <c r="WI1" s="1421"/>
      <c r="WJ1" s="1421"/>
      <c r="WK1" s="1421"/>
      <c r="WL1" s="1421"/>
      <c r="WM1" s="1421"/>
      <c r="WN1" s="258">
        <f>WE1+1</f>
        <v>61</v>
      </c>
      <c r="WP1" s="1421" t="str">
        <f>WG1</f>
        <v>ENTRADAS DEL MES DE JUNIO    2023</v>
      </c>
      <c r="WQ1" s="1421"/>
      <c r="WR1" s="1421"/>
      <c r="WS1" s="1421"/>
      <c r="WT1" s="1421"/>
      <c r="WU1" s="1421"/>
      <c r="WV1" s="1421"/>
      <c r="WW1" s="258">
        <f>WN1+1</f>
        <v>62</v>
      </c>
      <c r="WY1" s="1421" t="str">
        <f>WP1</f>
        <v>ENTRADAS DEL MES DE JUNIO    2023</v>
      </c>
      <c r="WZ1" s="1421"/>
      <c r="XA1" s="1421"/>
      <c r="XB1" s="1421"/>
      <c r="XC1" s="1421"/>
      <c r="XD1" s="1421"/>
      <c r="XE1" s="1421"/>
      <c r="XF1" s="258">
        <f>WW1+1</f>
        <v>63</v>
      </c>
      <c r="XH1" s="1421" t="str">
        <f>WY1</f>
        <v>ENTRADAS DEL MES DE JUNIO    2023</v>
      </c>
      <c r="XI1" s="1421"/>
      <c r="XJ1" s="1421"/>
      <c r="XK1" s="1421"/>
      <c r="XL1" s="1421"/>
      <c r="XM1" s="1421"/>
      <c r="XN1" s="1421"/>
      <c r="XO1" s="258">
        <f>XF1+1</f>
        <v>64</v>
      </c>
      <c r="XQ1" s="1421" t="str">
        <f>XH1</f>
        <v>ENTRADAS DEL MES DE JUNIO    2023</v>
      </c>
      <c r="XR1" s="1421"/>
      <c r="XS1" s="1421"/>
      <c r="XT1" s="1421"/>
      <c r="XU1" s="1421"/>
      <c r="XV1" s="1421"/>
      <c r="XW1" s="1421"/>
      <c r="XX1" s="258">
        <f>XO1+1</f>
        <v>65</v>
      </c>
      <c r="XZ1" s="1421" t="str">
        <f>XQ1</f>
        <v>ENTRADAS DEL MES DE JUNIO    2023</v>
      </c>
      <c r="YA1" s="1421"/>
      <c r="YB1" s="1421"/>
      <c r="YC1" s="1421"/>
      <c r="YD1" s="1421"/>
      <c r="YE1" s="1421"/>
      <c r="YF1" s="1421"/>
      <c r="YG1" s="258">
        <f>XX1+1</f>
        <v>66</v>
      </c>
      <c r="YI1" s="1421" t="str">
        <f>XZ1</f>
        <v>ENTRADAS DEL MES DE JUNIO    2023</v>
      </c>
      <c r="YJ1" s="1421"/>
      <c r="YK1" s="1421"/>
      <c r="YL1" s="1421"/>
      <c r="YM1" s="1421"/>
      <c r="YN1" s="1421"/>
      <c r="YO1" s="1421"/>
      <c r="YP1" s="258">
        <f>YG1+1</f>
        <v>67</v>
      </c>
      <c r="YR1" s="1421" t="str">
        <f>YI1</f>
        <v>ENTRADAS DEL MES DE JUNIO    2023</v>
      </c>
      <c r="YS1" s="1421"/>
      <c r="YT1" s="1421"/>
      <c r="YU1" s="1421"/>
      <c r="YV1" s="1421"/>
      <c r="YW1" s="1421"/>
      <c r="YX1" s="1421"/>
      <c r="YY1" s="258">
        <f>YP1+1</f>
        <v>68</v>
      </c>
      <c r="ZA1" s="1421" t="str">
        <f>YR1</f>
        <v>ENTRADAS DEL MES DE JUNIO    2023</v>
      </c>
      <c r="ZB1" s="1421"/>
      <c r="ZC1" s="1421"/>
      <c r="ZD1" s="1421"/>
      <c r="ZE1" s="1421"/>
      <c r="ZF1" s="1421"/>
      <c r="ZG1" s="1421"/>
      <c r="ZH1" s="258">
        <f>YY1+1</f>
        <v>69</v>
      </c>
      <c r="ZJ1" s="1421" t="str">
        <f>ZA1</f>
        <v>ENTRADAS DEL MES DE JUNIO    2023</v>
      </c>
      <c r="ZK1" s="1421"/>
      <c r="ZL1" s="1421"/>
      <c r="ZM1" s="1421"/>
      <c r="ZN1" s="1421"/>
      <c r="ZO1" s="1421"/>
      <c r="ZP1" s="1421"/>
      <c r="ZQ1" s="258">
        <f>ZH1+1</f>
        <v>70</v>
      </c>
      <c r="ZS1" s="1421" t="str">
        <f>ZJ1</f>
        <v>ENTRADAS DEL MES DE JUNIO    2023</v>
      </c>
      <c r="ZT1" s="1421"/>
      <c r="ZU1" s="1421"/>
      <c r="ZV1" s="1421"/>
      <c r="ZW1" s="1421"/>
      <c r="ZX1" s="1421"/>
      <c r="ZY1" s="1421"/>
      <c r="ZZ1" s="258">
        <f>ZQ1+1</f>
        <v>71</v>
      </c>
      <c r="AAB1" s="1421" t="str">
        <f>ZS1</f>
        <v>ENTRADAS DEL MES DE JUNIO    2023</v>
      </c>
      <c r="AAC1" s="1421"/>
      <c r="AAD1" s="1421"/>
      <c r="AAE1" s="1421"/>
      <c r="AAF1" s="1421"/>
      <c r="AAG1" s="1421"/>
      <c r="AAH1" s="1421"/>
      <c r="AAI1" s="258">
        <f>ZZ1+1</f>
        <v>72</v>
      </c>
      <c r="AAK1" s="1421" t="str">
        <f>AAB1</f>
        <v>ENTRADAS DEL MES DE JUNIO    2023</v>
      </c>
      <c r="AAL1" s="1421"/>
      <c r="AAM1" s="1421"/>
      <c r="AAN1" s="1421"/>
      <c r="AAO1" s="1421"/>
      <c r="AAP1" s="1421"/>
      <c r="AAQ1" s="1421"/>
      <c r="AAR1" s="258">
        <f>AAI1+1</f>
        <v>73</v>
      </c>
      <c r="AAT1" s="1421" t="str">
        <f>AAK1</f>
        <v>ENTRADAS DEL MES DE JUNIO    2023</v>
      </c>
      <c r="AAU1" s="1421"/>
      <c r="AAV1" s="1421"/>
      <c r="AAW1" s="1421"/>
      <c r="AAX1" s="1421"/>
      <c r="AAY1" s="1421"/>
      <c r="AAZ1" s="1421"/>
      <c r="ABA1" s="258">
        <f>AAR1+1</f>
        <v>74</v>
      </c>
      <c r="ABC1" s="1421" t="str">
        <f>AAT1</f>
        <v>ENTRADAS DEL MES DE JUNIO    2023</v>
      </c>
      <c r="ABD1" s="1421"/>
      <c r="ABE1" s="1421"/>
      <c r="ABF1" s="1421"/>
      <c r="ABG1" s="1421"/>
      <c r="ABH1" s="1421"/>
      <c r="ABI1" s="1421"/>
      <c r="ABJ1" s="258">
        <f>ABA1+1</f>
        <v>75</v>
      </c>
      <c r="ABL1" s="1421" t="str">
        <f>ABC1</f>
        <v>ENTRADAS DEL MES DE JUNIO    2023</v>
      </c>
      <c r="ABM1" s="1421"/>
      <c r="ABN1" s="1421"/>
      <c r="ABO1" s="1421"/>
      <c r="ABP1" s="1421"/>
      <c r="ABQ1" s="1421"/>
      <c r="ABR1" s="1421"/>
      <c r="ABS1" s="258">
        <f>ABJ1+1</f>
        <v>76</v>
      </c>
      <c r="ABU1" s="1421" t="str">
        <f>ABL1</f>
        <v>ENTRADAS DEL MES DE JUNIO    2023</v>
      </c>
      <c r="ABV1" s="1421"/>
      <c r="ABW1" s="1421"/>
      <c r="ABX1" s="1421"/>
      <c r="ABY1" s="1421"/>
      <c r="ABZ1" s="1421"/>
      <c r="ACA1" s="1421"/>
      <c r="ACB1" s="258">
        <f>ABS1+1</f>
        <v>77</v>
      </c>
      <c r="ACD1" s="1421" t="str">
        <f>ABU1</f>
        <v>ENTRADAS DEL MES DE JUNIO    2023</v>
      </c>
      <c r="ACE1" s="1421"/>
      <c r="ACF1" s="1421"/>
      <c r="ACG1" s="1421"/>
      <c r="ACH1" s="1421"/>
      <c r="ACI1" s="1421"/>
      <c r="ACJ1" s="1421"/>
      <c r="ACK1" s="258">
        <f>ACB1+1</f>
        <v>78</v>
      </c>
      <c r="ACM1" s="1421" t="str">
        <f>ACD1</f>
        <v>ENTRADAS DEL MES DE JUNIO    2023</v>
      </c>
      <c r="ACN1" s="1421"/>
      <c r="ACO1" s="1421"/>
      <c r="ACP1" s="1421"/>
      <c r="ACQ1" s="1421"/>
      <c r="ACR1" s="1421"/>
      <c r="ACS1" s="1421"/>
      <c r="ACT1" s="258">
        <f>ACK1+1</f>
        <v>79</v>
      </c>
      <c r="ACV1" s="1421" t="str">
        <f>ACM1</f>
        <v>ENTRADAS DEL MES DE JUNIO    2023</v>
      </c>
      <c r="ACW1" s="1421"/>
      <c r="ACX1" s="1421"/>
      <c r="ACY1" s="1421"/>
      <c r="ACZ1" s="1421"/>
      <c r="ADA1" s="1421"/>
      <c r="ADB1" s="1421"/>
      <c r="ADC1" s="258">
        <f>ACT1+1</f>
        <v>80</v>
      </c>
      <c r="ADE1" s="1421" t="str">
        <f>ACV1</f>
        <v>ENTRADAS DEL MES DE JUNIO    2023</v>
      </c>
      <c r="ADF1" s="1421"/>
      <c r="ADG1" s="1421"/>
      <c r="ADH1" s="1421"/>
      <c r="ADI1" s="1421"/>
      <c r="ADJ1" s="1421"/>
      <c r="ADK1" s="1421"/>
      <c r="ADL1" s="258">
        <f>ADC1+1</f>
        <v>81</v>
      </c>
      <c r="ADN1" s="1421" t="str">
        <f>ADE1</f>
        <v>ENTRADAS DEL MES DE JUNIO    2023</v>
      </c>
      <c r="ADO1" s="1421"/>
      <c r="ADP1" s="1421"/>
      <c r="ADQ1" s="1421"/>
      <c r="ADR1" s="1421"/>
      <c r="ADS1" s="1421"/>
      <c r="ADT1" s="1421"/>
      <c r="ADU1" s="258">
        <f>ADL1+1</f>
        <v>82</v>
      </c>
      <c r="ADW1" s="1421" t="str">
        <f>ADN1</f>
        <v>ENTRADAS DEL MES DE JUNIO    2023</v>
      </c>
      <c r="ADX1" s="1421"/>
      <c r="ADY1" s="1421"/>
      <c r="ADZ1" s="1421"/>
      <c r="AEA1" s="1421"/>
      <c r="AEB1" s="1421"/>
      <c r="AEC1" s="1421"/>
      <c r="AED1" s="258">
        <f>ADU1+1</f>
        <v>83</v>
      </c>
      <c r="AEF1" s="1421" t="str">
        <f>ADW1</f>
        <v>ENTRADAS DEL MES DE JUNIO    2023</v>
      </c>
      <c r="AEG1" s="1421"/>
      <c r="AEH1" s="1421"/>
      <c r="AEI1" s="1421"/>
      <c r="AEJ1" s="1421"/>
      <c r="AEK1" s="1421"/>
      <c r="AEL1" s="1421"/>
      <c r="AEM1" s="258">
        <f>AED1+1</f>
        <v>84</v>
      </c>
      <c r="AEO1" s="1421" t="str">
        <f>AEF1</f>
        <v>ENTRADAS DEL MES DE JUNIO    2023</v>
      </c>
      <c r="AEP1" s="1421"/>
      <c r="AEQ1" s="1421"/>
      <c r="AER1" s="1421"/>
      <c r="AES1" s="1421"/>
      <c r="AET1" s="1421"/>
      <c r="AEU1" s="1421"/>
      <c r="AEV1" s="258">
        <f>AEM1+1</f>
        <v>85</v>
      </c>
      <c r="AEX1" s="1421" t="str">
        <f>AEO1</f>
        <v>ENTRADAS DEL MES DE JUNIO    2023</v>
      </c>
      <c r="AEY1" s="1421"/>
      <c r="AEZ1" s="1421"/>
      <c r="AFA1" s="1421"/>
      <c r="AFB1" s="1421"/>
      <c r="AFC1" s="1421"/>
      <c r="AFD1" s="1421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40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555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555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555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4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4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1427" t="s">
        <v>84</v>
      </c>
      <c r="EB5" s="1261"/>
      <c r="EC5" s="590">
        <v>39.5</v>
      </c>
      <c r="ED5" s="586">
        <v>45094</v>
      </c>
      <c r="EE5" s="587">
        <v>3707</v>
      </c>
      <c r="EF5" s="584">
        <v>4</v>
      </c>
      <c r="EG5" s="744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744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568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568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744">
        <v>18953.8</v>
      </c>
      <c r="FV5" s="134">
        <f>FS5-FU5</f>
        <v>66.740000000001601</v>
      </c>
      <c r="FW5" s="371"/>
      <c r="FY5" s="626" t="s">
        <v>189</v>
      </c>
      <c r="FZ5" s="126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29" t="s">
        <v>398</v>
      </c>
      <c r="HD5" s="1289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744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568">
        <v>19023.400000000001</v>
      </c>
      <c r="HT5" s="134">
        <f>HQ5-HS5</f>
        <v>-3.6000000000021828</v>
      </c>
      <c r="HU5" s="371"/>
      <c r="HW5" s="928" t="s">
        <v>438</v>
      </c>
      <c r="HX5" s="1290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744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744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744">
        <v>18954.8</v>
      </c>
      <c r="IX5" s="134">
        <f>IU5-IW5</f>
        <v>-89.200000000000728</v>
      </c>
      <c r="IY5" s="371"/>
      <c r="JA5" s="589" t="s">
        <v>374</v>
      </c>
      <c r="JB5" s="1295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744">
        <v>18573.5</v>
      </c>
      <c r="JH5" s="134">
        <f>JE5-JG5</f>
        <v>41.229999999999563</v>
      </c>
      <c r="JI5" s="371"/>
      <c r="JK5" s="597" t="s">
        <v>189</v>
      </c>
      <c r="JL5" s="1296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568">
        <v>18761.900000000001</v>
      </c>
      <c r="JR5" s="134">
        <f>JO5-JQ5</f>
        <v>128.86999999999898</v>
      </c>
      <c r="JS5" s="371"/>
      <c r="JU5" s="583" t="s">
        <v>469</v>
      </c>
      <c r="JV5" s="1290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427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427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427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485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493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500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516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509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>
        <v>943</v>
      </c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>
        <v>866.4</v>
      </c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>
        <v>877.2</v>
      </c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>
        <v>905.4</v>
      </c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>
        <v>934.4</v>
      </c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>
        <v>926.23</v>
      </c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>
        <v>940.7</v>
      </c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>
        <v>928.5</v>
      </c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>
        <v>912.2</v>
      </c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>
        <v>899</v>
      </c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>
        <v>786.5</v>
      </c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>
        <v>915.8</v>
      </c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>
        <v>934.4</v>
      </c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485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493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500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507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509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>
        <v>934</v>
      </c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>
        <v>883.6</v>
      </c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>
        <v>925.3</v>
      </c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>
        <v>898.1</v>
      </c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>
        <v>871.8</v>
      </c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>
        <v>937.12</v>
      </c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>
        <v>937.1</v>
      </c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>
        <v>927.59</v>
      </c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>
        <v>894.9</v>
      </c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>
        <v>905.4</v>
      </c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>
        <v>868.5</v>
      </c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>
        <v>883.6</v>
      </c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485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493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500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516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509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>
        <v>932</v>
      </c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>
        <v>911.7</v>
      </c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>
        <v>917.2</v>
      </c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>
        <v>907.2</v>
      </c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>
        <v>923.5</v>
      </c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>
        <v>962.52</v>
      </c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>
        <v>861.8</v>
      </c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>
        <v>949.36</v>
      </c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>
        <v>867.7</v>
      </c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>
        <v>887.2</v>
      </c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>
        <v>886.5</v>
      </c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>
        <v>870.9</v>
      </c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485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493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500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516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509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>
        <v>898</v>
      </c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>
        <v>884.5</v>
      </c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>
        <v>902.6</v>
      </c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>
        <v>913.5</v>
      </c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>
        <v>891.8</v>
      </c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>
        <v>985.2</v>
      </c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>
        <v>907.2</v>
      </c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>
        <v>931.67</v>
      </c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>
        <v>902.6</v>
      </c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>
        <v>894.5</v>
      </c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>
        <v>884</v>
      </c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>
        <v>909</v>
      </c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>
        <v>941.65</v>
      </c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485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495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500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516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509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>
        <v>930.8</v>
      </c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>
        <v>898.1</v>
      </c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>
        <v>901.7</v>
      </c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>
        <v>921.25</v>
      </c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>
        <v>897.2</v>
      </c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>
        <v>952.09</v>
      </c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>
        <v>916.7</v>
      </c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>
        <v>890.9</v>
      </c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>
        <v>604.5</v>
      </c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>
        <v>892.7</v>
      </c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>
        <v>956.17</v>
      </c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485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495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497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511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509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>
        <v>874.5</v>
      </c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>
        <v>928</v>
      </c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>
        <v>900.8</v>
      </c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>
        <v>945.74</v>
      </c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>
        <v>913.5</v>
      </c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>
        <v>943.47</v>
      </c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>
        <v>906.3</v>
      </c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>
        <v>879.1</v>
      </c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>
        <v>593.5</v>
      </c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>
        <v>899</v>
      </c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485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493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500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516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509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>
        <v>870.9</v>
      </c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>
        <v>929.9</v>
      </c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>
        <v>875.4</v>
      </c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>
        <v>941.66</v>
      </c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>
        <v>880</v>
      </c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>
        <v>935.3</v>
      </c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>
        <v>867.7</v>
      </c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>
        <v>924.4</v>
      </c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>
        <v>890.5</v>
      </c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>
        <v>870.9</v>
      </c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485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493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500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516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509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>
        <v>901.7</v>
      </c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>
        <v>865.4</v>
      </c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>
        <v>915.3</v>
      </c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>
        <v>964.34</v>
      </c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>
        <v>921.7</v>
      </c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>
        <v>963.43</v>
      </c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>
        <v>885</v>
      </c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>
        <v>869.1</v>
      </c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>
        <v>826.5</v>
      </c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>
        <v>902.6</v>
      </c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485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496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500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507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509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>
        <v>889</v>
      </c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>
        <v>938</v>
      </c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>
        <v>899</v>
      </c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>
        <v>903.56</v>
      </c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>
        <v>921.7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>
        <v>908.54</v>
      </c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>
        <v>865.9</v>
      </c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>
        <v>902.6</v>
      </c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>
        <v>405</v>
      </c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>
        <v>876.3</v>
      </c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>
        <v>926.23</v>
      </c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485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493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500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511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509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>
        <v>917.2</v>
      </c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>
        <v>864.5</v>
      </c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>
        <v>896.3</v>
      </c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>
        <v>907.64</v>
      </c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>
        <v>938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>
        <v>913.53</v>
      </c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>
        <v>929</v>
      </c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>
        <v>902.6</v>
      </c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>
        <v>736.5</v>
      </c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>
        <v>880</v>
      </c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486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493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500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507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509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>
        <v>929.9</v>
      </c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>
        <v>880</v>
      </c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>
        <v>881.8</v>
      </c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>
        <v>978.4</v>
      </c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>
        <v>884.5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>
        <v>907.18</v>
      </c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>
        <v>908.5</v>
      </c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>
        <v>907.2</v>
      </c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>
        <v>898.5</v>
      </c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>
        <v>869.1</v>
      </c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>
        <v>956.17</v>
      </c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486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492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500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516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510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>
        <v>898.1</v>
      </c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>
        <v>886.3</v>
      </c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>
        <v>882.7</v>
      </c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>
        <v>946.19</v>
      </c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>
        <v>880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>
        <v>903.55</v>
      </c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>
        <v>931.2</v>
      </c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>
        <v>925.3</v>
      </c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>
        <v>935</v>
      </c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>
        <v>884.5</v>
      </c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>
        <v>956.17</v>
      </c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486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492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500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507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510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>
        <v>911.7</v>
      </c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>
        <v>870</v>
      </c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>
        <v>881.8</v>
      </c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>
        <v>960.71</v>
      </c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>
        <v>911.7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>
        <v>943.01</v>
      </c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>
        <v>924.4</v>
      </c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>
        <v>895.4</v>
      </c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>
        <v>836.5</v>
      </c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>
        <v>869.1</v>
      </c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>
        <v>945.28</v>
      </c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486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491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498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507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510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>
        <v>880.9</v>
      </c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>
        <v>930.8</v>
      </c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>
        <v>906.3</v>
      </c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>
        <v>931.22</v>
      </c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>
        <v>927.1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>
        <v>916.3</v>
      </c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>
        <v>790</v>
      </c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>
        <v>884.5</v>
      </c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>
        <v>970.68</v>
      </c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486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493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500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507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510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>
        <v>911.7</v>
      </c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>
        <v>914.4</v>
      </c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>
        <v>896.3</v>
      </c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>
        <v>922.15</v>
      </c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>
        <v>915.3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>
        <v>908.1</v>
      </c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>
        <v>758.5</v>
      </c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>
        <v>925.3</v>
      </c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>
        <v>958.89</v>
      </c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486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496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500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507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510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>
        <v>898.1</v>
      </c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>
        <v>912.6</v>
      </c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>
        <v>925.3</v>
      </c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>
        <v>912.17</v>
      </c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>
        <v>931.7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>
        <v>922.6</v>
      </c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>
        <v>904</v>
      </c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>
        <v>892.7</v>
      </c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>
        <v>943.47</v>
      </c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486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491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500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516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510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>
        <v>904.5</v>
      </c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>
        <v>903.6</v>
      </c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>
        <v>917.2</v>
      </c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>
        <v>962.52</v>
      </c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>
        <v>891.8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>
        <v>906.3</v>
      </c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>
        <v>808.5</v>
      </c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>
        <v>890.9</v>
      </c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>
        <v>962.52</v>
      </c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486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496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497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507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510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>
        <v>927.1</v>
      </c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>
        <v>887.2</v>
      </c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>
        <v>932.6</v>
      </c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>
        <v>904.46</v>
      </c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>
        <v>861.8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>
        <v>917.2</v>
      </c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>
        <v>897</v>
      </c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>
        <v>893.6</v>
      </c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>
        <v>969.78</v>
      </c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486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493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497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507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510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>
        <v>901.7</v>
      </c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>
        <v>890.9</v>
      </c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>
        <v>908.1</v>
      </c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>
        <v>927.6</v>
      </c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>
        <v>902.6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>
        <v>907.2</v>
      </c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>
        <v>783</v>
      </c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>
        <v>921.7</v>
      </c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>
        <v>937.12</v>
      </c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486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491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500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507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510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>
        <v>917.2</v>
      </c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>
        <v>899</v>
      </c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>
        <v>907.2</v>
      </c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>
        <v>938.03</v>
      </c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>
        <v>909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>
        <v>912.6</v>
      </c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>
        <v>868.5</v>
      </c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>
        <v>889.9</v>
      </c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>
        <v>954.35</v>
      </c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486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491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510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>
        <v>898.1</v>
      </c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>
        <v>904.5</v>
      </c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>
        <v>881.8</v>
      </c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906.5</v>
      </c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>
        <v>939.8</v>
      </c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>
        <v>23</v>
      </c>
      <c r="JD30" s="68">
        <v>892.5</v>
      </c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3707</v>
      </c>
      <c r="EF32" s="102">
        <f>SUM(EF8:EF31)</f>
        <v>0</v>
      </c>
      <c r="EN32" s="102">
        <f>SUM(EN8:EN31)</f>
        <v>17964.800000000003</v>
      </c>
      <c r="EP32" s="102">
        <f>SUM(EP8:EP31)</f>
        <v>0</v>
      </c>
      <c r="EX32" s="102">
        <f>SUM(EX8:EX31)</f>
        <v>18959.100000000002</v>
      </c>
      <c r="EZ32" s="102">
        <f>SUM(EZ8:EZ31)</f>
        <v>0</v>
      </c>
      <c r="FH32" s="128">
        <f>SUM(FH8:FH31)</f>
        <v>18920.999999999996</v>
      </c>
      <c r="FJ32" s="102">
        <f>SUM(FJ8:FJ31)</f>
        <v>0</v>
      </c>
      <c r="FR32" s="102">
        <f>SUM(FR8:FR31)</f>
        <v>18953.8</v>
      </c>
      <c r="FS32" s="102"/>
      <c r="FT32" s="102">
        <f>SUM(FT8:FT31)</f>
        <v>0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18778.709999999995</v>
      </c>
      <c r="HH32" s="102">
        <f>SUM(HH8:HH31)</f>
        <v>0</v>
      </c>
      <c r="HP32" s="102">
        <f>SUM(HP8:HP31)</f>
        <v>19023.399999999998</v>
      </c>
      <c r="HR32" s="102">
        <f>SUM(HR8:HR31)</f>
        <v>0</v>
      </c>
      <c r="HZ32" s="102">
        <f>SUM(HZ8:HZ31)</f>
        <v>12107.220000000001</v>
      </c>
      <c r="IB32" s="102">
        <f>SUM(IB8:IB31)</f>
        <v>0</v>
      </c>
      <c r="IJ32" s="102">
        <f>SUM(IJ8:IJ31)</f>
        <v>18975.600000000002</v>
      </c>
      <c r="IL32" s="102">
        <f>SUM(IL8:IL31)</f>
        <v>0</v>
      </c>
      <c r="IT32" s="102">
        <f>SUM(IT8:IT31)</f>
        <v>18954.8</v>
      </c>
      <c r="IV32" s="102">
        <f>SUM(IV8:IV31)</f>
        <v>0</v>
      </c>
      <c r="JD32" s="102">
        <f>SUM(JD8:JD31)</f>
        <v>18573.5</v>
      </c>
      <c r="JF32" s="102">
        <f>SUM(JF8:JF31)</f>
        <v>0</v>
      </c>
      <c r="JN32" s="102">
        <f>SUM(JN8:JN31)</f>
        <v>18761.900000000001</v>
      </c>
      <c r="JP32" s="102">
        <f>SUM(JP8:JP31)</f>
        <v>0</v>
      </c>
      <c r="JX32" s="102">
        <f>SUM(JX8:JX31)</f>
        <v>18934.669999999998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18065.400000000001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3707</v>
      </c>
      <c r="EN33" s="250" t="s">
        <v>21</v>
      </c>
      <c r="EO33" s="251"/>
      <c r="EP33" s="137">
        <f>EN32-EP32</f>
        <v>17964.800000000003</v>
      </c>
      <c r="EX33" s="250" t="s">
        <v>21</v>
      </c>
      <c r="EY33" s="251"/>
      <c r="EZ33" s="208">
        <f>EX32-EZ32</f>
        <v>18959.100000000002</v>
      </c>
      <c r="FH33" s="250" t="s">
        <v>21</v>
      </c>
      <c r="FI33" s="251"/>
      <c r="FJ33" s="208">
        <f>FH32-FJ32</f>
        <v>18920.999999999996</v>
      </c>
      <c r="FR33" s="250" t="s">
        <v>21</v>
      </c>
      <c r="FS33" s="251"/>
      <c r="FT33" s="137">
        <f>FR32-FT32</f>
        <v>18953.8</v>
      </c>
      <c r="GB33" s="808" t="s">
        <v>21</v>
      </c>
      <c r="GC33" s="809"/>
      <c r="GD33" s="137">
        <f>GB32-GD32</f>
        <v>18817.809999999998</v>
      </c>
      <c r="GL33" s="808" t="s">
        <v>21</v>
      </c>
      <c r="GM33" s="809"/>
      <c r="GN33" s="137">
        <f>GL32-GN32</f>
        <v>18749.699999999997</v>
      </c>
      <c r="GV33" s="924" t="s">
        <v>21</v>
      </c>
      <c r="GW33" s="925"/>
      <c r="GX33" s="137">
        <f>GV32-GX32</f>
        <v>18811.2</v>
      </c>
      <c r="HF33" s="924" t="s">
        <v>21</v>
      </c>
      <c r="HG33" s="925"/>
      <c r="HH33" s="137">
        <f>HF32-HH32</f>
        <v>18778.709999999995</v>
      </c>
      <c r="HP33" s="924" t="s">
        <v>21</v>
      </c>
      <c r="HQ33" s="925"/>
      <c r="HR33" s="137">
        <f>HP32-HR32</f>
        <v>19023.399999999998</v>
      </c>
      <c r="HZ33" s="924" t="s">
        <v>21</v>
      </c>
      <c r="IA33" s="925"/>
      <c r="IB33" s="137">
        <f>IC5-IB32</f>
        <v>12107.22</v>
      </c>
      <c r="IJ33" s="808" t="s">
        <v>21</v>
      </c>
      <c r="IK33" s="809"/>
      <c r="IL33" s="137">
        <f>IM5-IL32</f>
        <v>18975.599999999999</v>
      </c>
      <c r="IT33" s="808" t="s">
        <v>21</v>
      </c>
      <c r="IU33" s="809"/>
      <c r="IV33" s="137">
        <f>IW5-IV32</f>
        <v>18954.8</v>
      </c>
      <c r="JD33" s="250" t="s">
        <v>21</v>
      </c>
      <c r="JE33" s="251"/>
      <c r="JF33" s="137">
        <f>JD32-JF32</f>
        <v>18573.5</v>
      </c>
      <c r="JN33" s="250" t="s">
        <v>21</v>
      </c>
      <c r="JO33" s="251"/>
      <c r="JP33" s="137">
        <f>JN32-JP32</f>
        <v>18761.900000000001</v>
      </c>
      <c r="JX33" s="250" t="s">
        <v>21</v>
      </c>
      <c r="JY33" s="251"/>
      <c r="JZ33" s="137">
        <f>KA5-JZ32</f>
        <v>18934.669999999998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23" t="s">
        <v>21</v>
      </c>
      <c r="SB33" s="1424"/>
      <c r="SC33" s="137">
        <f>SUM(SD5-SC32)</f>
        <v>0</v>
      </c>
      <c r="SK33" s="1423" t="s">
        <v>21</v>
      </c>
      <c r="SL33" s="1424"/>
      <c r="SM33" s="137">
        <f>SUM(SN5-SM32)</f>
        <v>0</v>
      </c>
      <c r="SU33" s="1423" t="s">
        <v>21</v>
      </c>
      <c r="SV33" s="1424"/>
      <c r="SW33" s="208">
        <f>SUM(SX5-SW32)</f>
        <v>0</v>
      </c>
      <c r="TE33" s="1423" t="s">
        <v>21</v>
      </c>
      <c r="TF33" s="1424"/>
      <c r="TG33" s="137">
        <f>SUM(TH5-TG32)</f>
        <v>0</v>
      </c>
      <c r="TO33" s="1423" t="s">
        <v>21</v>
      </c>
      <c r="TP33" s="1424"/>
      <c r="TQ33" s="137">
        <f>SUM(TR5-TQ32)</f>
        <v>0</v>
      </c>
      <c r="TY33" s="1423" t="s">
        <v>21</v>
      </c>
      <c r="TZ33" s="1424"/>
      <c r="UA33" s="137">
        <f>SUM(UB5-UA32)</f>
        <v>0</v>
      </c>
      <c r="UH33" s="1423" t="s">
        <v>21</v>
      </c>
      <c r="UI33" s="1424"/>
      <c r="UJ33" s="137">
        <f>SUM(UK5-UJ32)</f>
        <v>0</v>
      </c>
      <c r="UQ33" s="1423" t="s">
        <v>21</v>
      </c>
      <c r="UR33" s="1424"/>
      <c r="US33" s="137">
        <f>SUM(UT5-US32)</f>
        <v>0</v>
      </c>
      <c r="UZ33" s="1423" t="s">
        <v>21</v>
      </c>
      <c r="VA33" s="142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23" t="s">
        <v>21</v>
      </c>
      <c r="WB33" s="1424"/>
      <c r="WC33" s="137">
        <f>WD5-WC32</f>
        <v>-22</v>
      </c>
      <c r="WJ33" s="1423" t="s">
        <v>21</v>
      </c>
      <c r="WK33" s="1424"/>
      <c r="WL33" s="137">
        <f>WM5-WL32</f>
        <v>-22</v>
      </c>
      <c r="WS33" s="1423" t="s">
        <v>21</v>
      </c>
      <c r="WT33" s="1424"/>
      <c r="WU33" s="137">
        <f>WV5-WU32</f>
        <v>-22</v>
      </c>
      <c r="XB33" s="1423" t="s">
        <v>21</v>
      </c>
      <c r="XC33" s="1424"/>
      <c r="XD33" s="137">
        <f>XE5-XD32</f>
        <v>-22</v>
      </c>
      <c r="XK33" s="1423" t="s">
        <v>21</v>
      </c>
      <c r="XL33" s="1424"/>
      <c r="XM33" s="137">
        <f>XN5-XM32</f>
        <v>-22</v>
      </c>
      <c r="XT33" s="1423" t="s">
        <v>21</v>
      </c>
      <c r="XU33" s="1424"/>
      <c r="XV33" s="137">
        <f>XW5-XV32</f>
        <v>-22</v>
      </c>
      <c r="YC33" s="1423" t="s">
        <v>21</v>
      </c>
      <c r="YD33" s="1424"/>
      <c r="YE33" s="137">
        <f>YF5-YE32</f>
        <v>-22</v>
      </c>
      <c r="YL33" s="1423" t="s">
        <v>21</v>
      </c>
      <c r="YM33" s="1424"/>
      <c r="YN33" s="137">
        <f>YO5-YN32</f>
        <v>-22</v>
      </c>
      <c r="YU33" s="1423" t="s">
        <v>21</v>
      </c>
      <c r="YV33" s="1424"/>
      <c r="YW33" s="137">
        <f>YX5-YW32</f>
        <v>-22</v>
      </c>
      <c r="ZD33" s="1423" t="s">
        <v>21</v>
      </c>
      <c r="ZE33" s="1424"/>
      <c r="ZF33" s="137">
        <f>ZG5-ZF32</f>
        <v>-22</v>
      </c>
      <c r="ZM33" s="1423" t="s">
        <v>21</v>
      </c>
      <c r="ZN33" s="1424"/>
      <c r="ZO33" s="137">
        <f>ZP5-ZO32</f>
        <v>-22</v>
      </c>
      <c r="ZV33" s="1423" t="s">
        <v>21</v>
      </c>
      <c r="ZW33" s="1424"/>
      <c r="ZX33" s="137">
        <f>ZY5-ZX32</f>
        <v>-22</v>
      </c>
      <c r="AAE33" s="1423" t="s">
        <v>21</v>
      </c>
      <c r="AAF33" s="1424"/>
      <c r="AAG33" s="137">
        <f>AAH5-AAG32</f>
        <v>-22</v>
      </c>
      <c r="AAN33" s="1423" t="s">
        <v>21</v>
      </c>
      <c r="AAO33" s="1424"/>
      <c r="AAP33" s="137">
        <f>AAQ5-AAP32</f>
        <v>-22</v>
      </c>
      <c r="AAW33" s="1423" t="s">
        <v>21</v>
      </c>
      <c r="AAX33" s="1424"/>
      <c r="AAY33" s="137">
        <f>AAZ5-AAY32</f>
        <v>-22</v>
      </c>
      <c r="ABF33" s="1423" t="s">
        <v>21</v>
      </c>
      <c r="ABG33" s="1424"/>
      <c r="ABH33" s="137">
        <f>ABH32-ABF32</f>
        <v>22</v>
      </c>
      <c r="ABO33" s="1423" t="s">
        <v>21</v>
      </c>
      <c r="ABP33" s="1424"/>
      <c r="ABQ33" s="137">
        <f>ABR5-ABQ32</f>
        <v>-22</v>
      </c>
      <c r="ABX33" s="1423" t="s">
        <v>21</v>
      </c>
      <c r="ABY33" s="1424"/>
      <c r="ABZ33" s="137">
        <f>ACA5-ABZ32</f>
        <v>-22</v>
      </c>
      <c r="ACG33" s="1423" t="s">
        <v>21</v>
      </c>
      <c r="ACH33" s="1424"/>
      <c r="ACI33" s="137">
        <f>ACJ5-ACI32</f>
        <v>-22</v>
      </c>
      <c r="ACP33" s="1423" t="s">
        <v>21</v>
      </c>
      <c r="ACQ33" s="1424"/>
      <c r="ACR33" s="137">
        <f>ACS5-ACR32</f>
        <v>-22</v>
      </c>
      <c r="ACY33" s="1423" t="s">
        <v>21</v>
      </c>
      <c r="ACZ33" s="1424"/>
      <c r="ADA33" s="137">
        <f>ADB5-ADA32</f>
        <v>-22</v>
      </c>
      <c r="ADH33" s="1423" t="s">
        <v>21</v>
      </c>
      <c r="ADI33" s="1424"/>
      <c r="ADJ33" s="137">
        <f>ADK5-ADJ32</f>
        <v>-22</v>
      </c>
      <c r="ADQ33" s="1423" t="s">
        <v>21</v>
      </c>
      <c r="ADR33" s="1424"/>
      <c r="ADS33" s="137">
        <f>ADT5-ADS32</f>
        <v>-22</v>
      </c>
      <c r="ADZ33" s="1423" t="s">
        <v>21</v>
      </c>
      <c r="AEA33" s="1424"/>
      <c r="AEB33" s="137">
        <f>AEC5-AEB32</f>
        <v>-22</v>
      </c>
      <c r="AEI33" s="1423" t="s">
        <v>21</v>
      </c>
      <c r="AEJ33" s="1424"/>
      <c r="AEK33" s="137">
        <f>AEL5-AEK32</f>
        <v>-22</v>
      </c>
      <c r="AER33" s="1423" t="s">
        <v>21</v>
      </c>
      <c r="AES33" s="1424"/>
      <c r="AET33" s="137">
        <f>AEU5-AET32</f>
        <v>-22</v>
      </c>
      <c r="AFA33" s="1423" t="s">
        <v>21</v>
      </c>
      <c r="AFB33" s="142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25" t="s">
        <v>4</v>
      </c>
      <c r="SB34" s="1426"/>
      <c r="SC34" s="49"/>
      <c r="SK34" s="1425" t="s">
        <v>4</v>
      </c>
      <c r="SL34" s="1426"/>
      <c r="SM34" s="49"/>
      <c r="SU34" s="1425" t="s">
        <v>4</v>
      </c>
      <c r="SV34" s="1426"/>
      <c r="SW34" s="49"/>
      <c r="TE34" s="1425" t="s">
        <v>4</v>
      </c>
      <c r="TF34" s="1426"/>
      <c r="TG34" s="49"/>
      <c r="TO34" s="1425" t="s">
        <v>4</v>
      </c>
      <c r="TP34" s="1426"/>
      <c r="TQ34" s="49"/>
      <c r="TY34" s="1425" t="s">
        <v>4</v>
      </c>
      <c r="TZ34" s="1426"/>
      <c r="UA34" s="49"/>
      <c r="UH34" s="1425" t="s">
        <v>4</v>
      </c>
      <c r="UI34" s="1426"/>
      <c r="UJ34" s="49"/>
      <c r="UQ34" s="1425" t="s">
        <v>4</v>
      </c>
      <c r="UR34" s="1426"/>
      <c r="US34" s="49"/>
      <c r="UZ34" s="1425" t="s">
        <v>4</v>
      </c>
      <c r="VA34" s="142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25" t="s">
        <v>4</v>
      </c>
      <c r="WB34" s="1426"/>
      <c r="WC34" s="49"/>
      <c r="WJ34" s="1425" t="s">
        <v>4</v>
      </c>
      <c r="WK34" s="1426"/>
      <c r="WL34" s="49"/>
      <c r="WS34" s="1425" t="s">
        <v>4</v>
      </c>
      <c r="WT34" s="1426"/>
      <c r="WU34" s="49"/>
      <c r="XB34" s="1425" t="s">
        <v>4</v>
      </c>
      <c r="XC34" s="1426"/>
      <c r="XD34" s="49"/>
      <c r="XK34" s="1425" t="s">
        <v>4</v>
      </c>
      <c r="XL34" s="1426"/>
      <c r="XM34" s="49"/>
      <c r="XT34" s="1425" t="s">
        <v>4</v>
      </c>
      <c r="XU34" s="1426"/>
      <c r="XV34" s="49"/>
      <c r="YC34" s="1425" t="s">
        <v>4</v>
      </c>
      <c r="YD34" s="1426"/>
      <c r="YE34" s="49"/>
      <c r="YL34" s="1425" t="s">
        <v>4</v>
      </c>
      <c r="YM34" s="1426"/>
      <c r="YN34" s="49"/>
      <c r="YU34" s="1425" t="s">
        <v>4</v>
      </c>
      <c r="YV34" s="1426"/>
      <c r="YW34" s="49"/>
      <c r="ZD34" s="1425" t="s">
        <v>4</v>
      </c>
      <c r="ZE34" s="1426"/>
      <c r="ZF34" s="49"/>
      <c r="ZM34" s="1425" t="s">
        <v>4</v>
      </c>
      <c r="ZN34" s="1426"/>
      <c r="ZO34" s="49"/>
      <c r="ZV34" s="1425" t="s">
        <v>4</v>
      </c>
      <c r="ZW34" s="1426"/>
      <c r="ZX34" s="49"/>
      <c r="AAE34" s="1425" t="s">
        <v>4</v>
      </c>
      <c r="AAF34" s="1426"/>
      <c r="AAG34" s="49"/>
      <c r="AAN34" s="1425" t="s">
        <v>4</v>
      </c>
      <c r="AAO34" s="1426"/>
      <c r="AAP34" s="49"/>
      <c r="AAW34" s="1425" t="s">
        <v>4</v>
      </c>
      <c r="AAX34" s="1426"/>
      <c r="AAY34" s="49"/>
      <c r="ABF34" s="1425" t="s">
        <v>4</v>
      </c>
      <c r="ABG34" s="1426"/>
      <c r="ABH34" s="49"/>
      <c r="ABO34" s="1425" t="s">
        <v>4</v>
      </c>
      <c r="ABP34" s="1426"/>
      <c r="ABQ34" s="49"/>
      <c r="ABX34" s="1425" t="s">
        <v>4</v>
      </c>
      <c r="ABY34" s="1426"/>
      <c r="ABZ34" s="49"/>
      <c r="ACG34" s="1425" t="s">
        <v>4</v>
      </c>
      <c r="ACH34" s="1426"/>
      <c r="ACI34" s="49"/>
      <c r="ACP34" s="1425" t="s">
        <v>4</v>
      </c>
      <c r="ACQ34" s="1426"/>
      <c r="ACR34" s="49"/>
      <c r="ACY34" s="1425" t="s">
        <v>4</v>
      </c>
      <c r="ACZ34" s="1426"/>
      <c r="ADA34" s="49"/>
      <c r="ADH34" s="1425" t="s">
        <v>4</v>
      </c>
      <c r="ADI34" s="1426"/>
      <c r="ADJ34" s="49"/>
      <c r="ADQ34" s="1425" t="s">
        <v>4</v>
      </c>
      <c r="ADR34" s="1426"/>
      <c r="ADS34" s="49"/>
      <c r="ADZ34" s="1425" t="s">
        <v>4</v>
      </c>
      <c r="AEA34" s="1426"/>
      <c r="AEB34" s="49"/>
      <c r="AEI34" s="1425" t="s">
        <v>4</v>
      </c>
      <c r="AEJ34" s="1426"/>
      <c r="AEK34" s="49"/>
      <c r="AER34" s="1425" t="s">
        <v>4</v>
      </c>
      <c r="AES34" s="1426"/>
      <c r="AET34" s="49"/>
      <c r="AFA34" s="1425" t="s">
        <v>4</v>
      </c>
      <c r="AFB34" s="142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23" t="s">
        <v>21</v>
      </c>
      <c r="E31" s="142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36" t="s">
        <v>115</v>
      </c>
      <c r="B5" s="1452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36"/>
      <c r="B6" s="1453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23" t="s">
        <v>21</v>
      </c>
      <c r="E42" s="1424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7" t="s">
        <v>321</v>
      </c>
      <c r="B1" s="1457"/>
      <c r="C1" s="1457"/>
      <c r="D1" s="1457"/>
      <c r="E1" s="1457"/>
      <c r="F1" s="1457"/>
      <c r="G1" s="145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433" t="s">
        <v>102</v>
      </c>
      <c r="B5" s="1458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810</v>
      </c>
      <c r="H5" s="134">
        <f>E5-G5+E4+E6+E7</f>
        <v>3990</v>
      </c>
      <c r="I5" s="371"/>
    </row>
    <row r="6" spans="1:10" x14ac:dyDescent="0.25">
      <c r="A6" s="1433"/>
      <c r="B6" s="145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496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399</v>
      </c>
      <c r="C22" s="632"/>
      <c r="D22" s="719">
        <f t="shared" si="3"/>
        <v>0</v>
      </c>
      <c r="E22" s="1001"/>
      <c r="F22" s="718">
        <f t="shared" si="0"/>
        <v>0</v>
      </c>
      <c r="G22" s="720"/>
      <c r="H22" s="721"/>
      <c r="I22" s="233">
        <f t="shared" si="4"/>
        <v>3990</v>
      </c>
      <c r="J22" s="59">
        <f t="shared" si="1"/>
        <v>0</v>
      </c>
    </row>
    <row r="23" spans="1:10" x14ac:dyDescent="0.25">
      <c r="A23" s="74"/>
      <c r="B23" s="681">
        <f t="shared" si="2"/>
        <v>399</v>
      </c>
      <c r="C23" s="632"/>
      <c r="D23" s="719">
        <f t="shared" si="3"/>
        <v>0</v>
      </c>
      <c r="E23" s="1001"/>
      <c r="F23" s="718">
        <f t="shared" si="0"/>
        <v>0</v>
      </c>
      <c r="G23" s="720"/>
      <c r="H23" s="721"/>
      <c r="I23" s="233">
        <f t="shared" si="4"/>
        <v>3990</v>
      </c>
      <c r="J23" s="59">
        <f t="shared" si="1"/>
        <v>0</v>
      </c>
    </row>
    <row r="24" spans="1:10" x14ac:dyDescent="0.25">
      <c r="A24" s="74"/>
      <c r="B24" s="681">
        <f t="shared" si="2"/>
        <v>399</v>
      </c>
      <c r="C24" s="632"/>
      <c r="D24" s="719">
        <f t="shared" si="3"/>
        <v>0</v>
      </c>
      <c r="E24" s="1001"/>
      <c r="F24" s="718">
        <f t="shared" si="0"/>
        <v>0</v>
      </c>
      <c r="G24" s="720"/>
      <c r="H24" s="721"/>
      <c r="I24" s="233">
        <f t="shared" si="4"/>
        <v>3990</v>
      </c>
      <c r="J24" s="59">
        <f t="shared" si="1"/>
        <v>0</v>
      </c>
    </row>
    <row r="25" spans="1:10" x14ac:dyDescent="0.25">
      <c r="A25" s="74"/>
      <c r="B25" s="681">
        <f t="shared" si="2"/>
        <v>399</v>
      </c>
      <c r="C25" s="632"/>
      <c r="D25" s="719">
        <f t="shared" si="3"/>
        <v>0</v>
      </c>
      <c r="E25" s="1001"/>
      <c r="F25" s="718">
        <f t="shared" si="0"/>
        <v>0</v>
      </c>
      <c r="G25" s="720"/>
      <c r="H25" s="721"/>
      <c r="I25" s="233">
        <f t="shared" si="4"/>
        <v>3990</v>
      </c>
      <c r="J25" s="59">
        <f t="shared" si="1"/>
        <v>0</v>
      </c>
    </row>
    <row r="26" spans="1:10" x14ac:dyDescent="0.25">
      <c r="A26" s="74"/>
      <c r="B26" s="681">
        <f t="shared" si="2"/>
        <v>399</v>
      </c>
      <c r="C26" s="632"/>
      <c r="D26" s="719">
        <f t="shared" si="3"/>
        <v>0</v>
      </c>
      <c r="E26" s="1001"/>
      <c r="F26" s="718">
        <f t="shared" si="0"/>
        <v>0</v>
      </c>
      <c r="G26" s="720"/>
      <c r="H26" s="721"/>
      <c r="I26" s="233">
        <f t="shared" si="4"/>
        <v>3990</v>
      </c>
      <c r="J26" s="59">
        <f t="shared" si="1"/>
        <v>0</v>
      </c>
    </row>
    <row r="27" spans="1:10" x14ac:dyDescent="0.25">
      <c r="A27" s="74"/>
      <c r="B27" s="681">
        <f t="shared" si="2"/>
        <v>399</v>
      </c>
      <c r="C27" s="632"/>
      <c r="D27" s="719">
        <f t="shared" si="3"/>
        <v>0</v>
      </c>
      <c r="E27" s="1001"/>
      <c r="F27" s="718">
        <f t="shared" si="0"/>
        <v>0</v>
      </c>
      <c r="G27" s="720"/>
      <c r="H27" s="721"/>
      <c r="I27" s="233">
        <f t="shared" si="4"/>
        <v>3990</v>
      </c>
      <c r="J27" s="59">
        <f t="shared" si="1"/>
        <v>0</v>
      </c>
    </row>
    <row r="28" spans="1:10" x14ac:dyDescent="0.25">
      <c r="A28" s="74"/>
      <c r="B28" s="681">
        <f t="shared" si="2"/>
        <v>399</v>
      </c>
      <c r="C28" s="632"/>
      <c r="D28" s="719">
        <f t="shared" si="3"/>
        <v>0</v>
      </c>
      <c r="E28" s="1001"/>
      <c r="F28" s="718">
        <f t="shared" si="0"/>
        <v>0</v>
      </c>
      <c r="G28" s="720"/>
      <c r="H28" s="721"/>
      <c r="I28" s="233">
        <f t="shared" si="4"/>
        <v>3990</v>
      </c>
      <c r="J28" s="59">
        <f t="shared" si="1"/>
        <v>0</v>
      </c>
    </row>
    <row r="29" spans="1:10" x14ac:dyDescent="0.25">
      <c r="A29" s="74"/>
      <c r="B29" s="681">
        <f t="shared" si="2"/>
        <v>399</v>
      </c>
      <c r="C29" s="632"/>
      <c r="D29" s="719">
        <f t="shared" si="3"/>
        <v>0</v>
      </c>
      <c r="E29" s="1001"/>
      <c r="F29" s="718">
        <f t="shared" si="0"/>
        <v>0</v>
      </c>
      <c r="G29" s="720"/>
      <c r="H29" s="721"/>
      <c r="I29" s="233">
        <f t="shared" si="4"/>
        <v>3990</v>
      </c>
      <c r="J29" s="59">
        <f t="shared" si="1"/>
        <v>0</v>
      </c>
    </row>
    <row r="30" spans="1:10" x14ac:dyDescent="0.25">
      <c r="A30" s="74"/>
      <c r="B30" s="681">
        <f t="shared" si="2"/>
        <v>399</v>
      </c>
      <c r="C30" s="632"/>
      <c r="D30" s="719">
        <f t="shared" si="3"/>
        <v>0</v>
      </c>
      <c r="E30" s="1001"/>
      <c r="F30" s="718">
        <f t="shared" si="0"/>
        <v>0</v>
      </c>
      <c r="G30" s="720"/>
      <c r="H30" s="721"/>
      <c r="I30" s="233">
        <f t="shared" si="4"/>
        <v>3990</v>
      </c>
      <c r="J30" s="59">
        <f t="shared" si="1"/>
        <v>0</v>
      </c>
    </row>
    <row r="31" spans="1:10" x14ac:dyDescent="0.25">
      <c r="A31" s="74"/>
      <c r="B31" s="681">
        <f t="shared" si="2"/>
        <v>399</v>
      </c>
      <c r="C31" s="632"/>
      <c r="D31" s="719">
        <f t="shared" si="3"/>
        <v>0</v>
      </c>
      <c r="E31" s="1001"/>
      <c r="F31" s="718">
        <f t="shared" si="0"/>
        <v>0</v>
      </c>
      <c r="G31" s="720"/>
      <c r="H31" s="721"/>
      <c r="I31" s="233">
        <f t="shared" si="4"/>
        <v>3990</v>
      </c>
      <c r="J31" s="59">
        <f t="shared" si="1"/>
        <v>0</v>
      </c>
    </row>
    <row r="32" spans="1:10" x14ac:dyDescent="0.25">
      <c r="A32" s="74"/>
      <c r="B32" s="681">
        <f t="shared" si="2"/>
        <v>399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3990</v>
      </c>
      <c r="J32" s="59">
        <f t="shared" si="1"/>
        <v>0</v>
      </c>
    </row>
    <row r="33" spans="1:10" x14ac:dyDescent="0.25">
      <c r="A33" s="74"/>
      <c r="B33" s="681">
        <f t="shared" si="2"/>
        <v>399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3990</v>
      </c>
      <c r="J33" s="59">
        <f t="shared" si="1"/>
        <v>0</v>
      </c>
    </row>
    <row r="34" spans="1:10" x14ac:dyDescent="0.25">
      <c r="A34" s="74"/>
      <c r="B34" s="681">
        <f t="shared" si="2"/>
        <v>399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3990</v>
      </c>
      <c r="J34" s="59">
        <f t="shared" si="1"/>
        <v>0</v>
      </c>
    </row>
    <row r="35" spans="1:10" x14ac:dyDescent="0.25">
      <c r="A35" s="74"/>
      <c r="B35" s="681">
        <f t="shared" si="2"/>
        <v>399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3990</v>
      </c>
      <c r="J35" s="59">
        <f t="shared" si="1"/>
        <v>0</v>
      </c>
    </row>
    <row r="36" spans="1:10" x14ac:dyDescent="0.25">
      <c r="A36" s="74"/>
      <c r="B36" s="681">
        <f t="shared" si="2"/>
        <v>399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3990</v>
      </c>
      <c r="J36" s="59">
        <f t="shared" si="1"/>
        <v>0</v>
      </c>
    </row>
    <row r="37" spans="1:10" x14ac:dyDescent="0.25">
      <c r="A37" s="74"/>
      <c r="B37" s="681">
        <f t="shared" si="2"/>
        <v>399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3990</v>
      </c>
      <c r="J37" s="59">
        <f t="shared" si="1"/>
        <v>0</v>
      </c>
    </row>
    <row r="38" spans="1:10" x14ac:dyDescent="0.25">
      <c r="A38" s="19"/>
      <c r="B38" s="681">
        <f t="shared" si="2"/>
        <v>399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3990</v>
      </c>
      <c r="J38" s="59">
        <f t="shared" si="1"/>
        <v>0</v>
      </c>
    </row>
    <row r="39" spans="1:10" x14ac:dyDescent="0.25">
      <c r="A39" s="19"/>
      <c r="B39" s="681">
        <f t="shared" si="2"/>
        <v>399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3990</v>
      </c>
      <c r="J39" s="59">
        <f t="shared" si="1"/>
        <v>0</v>
      </c>
    </row>
    <row r="40" spans="1:10" x14ac:dyDescent="0.25">
      <c r="A40" s="19"/>
      <c r="B40" s="681">
        <f t="shared" si="2"/>
        <v>399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3990</v>
      </c>
      <c r="J40" s="59">
        <f t="shared" si="1"/>
        <v>0</v>
      </c>
    </row>
    <row r="41" spans="1:10" x14ac:dyDescent="0.25">
      <c r="A41" s="19"/>
      <c r="B41" s="681">
        <f t="shared" si="2"/>
        <v>399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3990</v>
      </c>
      <c r="J41" s="59">
        <f t="shared" si="1"/>
        <v>0</v>
      </c>
    </row>
    <row r="42" spans="1:10" x14ac:dyDescent="0.25">
      <c r="A42" s="19"/>
      <c r="B42" s="681">
        <f t="shared" si="2"/>
        <v>399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3990</v>
      </c>
      <c r="J42" s="59">
        <f t="shared" si="1"/>
        <v>0</v>
      </c>
    </row>
    <row r="43" spans="1:10" x14ac:dyDescent="0.25">
      <c r="B43" s="681">
        <f t="shared" si="2"/>
        <v>399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3990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399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38880</v>
      </c>
    </row>
    <row r="45" spans="1:10" ht="15.75" thickTop="1" x14ac:dyDescent="0.25">
      <c r="A45" s="47">
        <f>SUM(A44:A44)</f>
        <v>0</v>
      </c>
      <c r="C45" s="72"/>
      <c r="D45" s="102">
        <f>SUM(D9:D44)</f>
        <v>810</v>
      </c>
      <c r="E45" s="130"/>
      <c r="F45" s="102">
        <f>SUM(F9:F44)</f>
        <v>810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23" t="s">
        <v>21</v>
      </c>
      <c r="E47" s="1424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1" t="s">
        <v>99</v>
      </c>
      <c r="B1" s="1421"/>
      <c r="C1" s="1421"/>
      <c r="D1" s="1421"/>
      <c r="E1" s="1421"/>
      <c r="F1" s="1421"/>
      <c r="G1" s="142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433"/>
      <c r="B5" s="1459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433"/>
      <c r="B6" s="145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23" t="s">
        <v>21</v>
      </c>
      <c r="E32" s="142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3" t="s">
        <v>21</v>
      </c>
      <c r="E29" s="142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G33" sqref="G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0" t="s">
        <v>322</v>
      </c>
      <c r="B1" s="1460"/>
      <c r="C1" s="1460"/>
      <c r="D1" s="1460"/>
      <c r="E1" s="1460"/>
      <c r="F1" s="1460"/>
      <c r="G1" s="1460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433" t="s">
        <v>102</v>
      </c>
      <c r="B5" s="1459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2880</v>
      </c>
      <c r="H5" s="134">
        <f>E5-G5+E4+E6+E7</f>
        <v>1940</v>
      </c>
      <c r="I5" s="371"/>
    </row>
    <row r="6" spans="1:10" x14ac:dyDescent="0.25">
      <c r="A6" s="1433"/>
      <c r="B6" s="145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49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5">
        <v>45084</v>
      </c>
      <c r="F29" s="716">
        <f t="shared" si="1"/>
        <v>300</v>
      </c>
      <c r="G29" s="817" t="s">
        <v>489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6">
        <v>45084</v>
      </c>
      <c r="F30" s="534">
        <f t="shared" si="1"/>
        <v>50</v>
      </c>
      <c r="G30" s="532" t="s">
        <v>496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6">
        <v>45085</v>
      </c>
      <c r="F31" s="534">
        <f t="shared" si="1"/>
        <v>60</v>
      </c>
      <c r="G31" s="532" t="s">
        <v>501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6">
        <v>45086</v>
      </c>
      <c r="F32" s="534">
        <f t="shared" si="1"/>
        <v>20</v>
      </c>
      <c r="G32" s="532" t="s">
        <v>505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194</v>
      </c>
      <c r="C33" s="15"/>
      <c r="D33" s="534">
        <f t="shared" si="5"/>
        <v>0</v>
      </c>
      <c r="E33" s="1156"/>
      <c r="F33" s="534">
        <f t="shared" si="1"/>
        <v>0</v>
      </c>
      <c r="G33" s="532"/>
      <c r="H33" s="363"/>
      <c r="I33" s="233">
        <f t="shared" si="4"/>
        <v>1940</v>
      </c>
      <c r="J33" s="59">
        <f t="shared" si="2"/>
        <v>0</v>
      </c>
    </row>
    <row r="34" spans="2:10" x14ac:dyDescent="0.25">
      <c r="B34" s="174">
        <f t="shared" si="3"/>
        <v>194</v>
      </c>
      <c r="C34" s="15"/>
      <c r="D34" s="534">
        <f t="shared" si="5"/>
        <v>0</v>
      </c>
      <c r="E34" s="1156"/>
      <c r="F34" s="534">
        <f t="shared" si="1"/>
        <v>0</v>
      </c>
      <c r="G34" s="532"/>
      <c r="H34" s="363"/>
      <c r="I34" s="233">
        <f t="shared" si="4"/>
        <v>1940</v>
      </c>
      <c r="J34" s="59">
        <f t="shared" si="2"/>
        <v>0</v>
      </c>
    </row>
    <row r="35" spans="2:10" x14ac:dyDescent="0.25">
      <c r="B35" s="174">
        <f t="shared" si="3"/>
        <v>194</v>
      </c>
      <c r="C35" s="15"/>
      <c r="D35" s="534">
        <f t="shared" si="5"/>
        <v>0</v>
      </c>
      <c r="E35" s="1156"/>
      <c r="F35" s="534">
        <f t="shared" si="1"/>
        <v>0</v>
      </c>
      <c r="G35" s="532"/>
      <c r="H35" s="363"/>
      <c r="I35" s="233">
        <f t="shared" si="4"/>
        <v>1940</v>
      </c>
      <c r="J35" s="59">
        <f t="shared" si="2"/>
        <v>0</v>
      </c>
    </row>
    <row r="36" spans="2:10" x14ac:dyDescent="0.25">
      <c r="B36" s="174">
        <f t="shared" si="3"/>
        <v>194</v>
      </c>
      <c r="C36" s="15"/>
      <c r="D36" s="534">
        <f t="shared" si="5"/>
        <v>0</v>
      </c>
      <c r="E36" s="1156"/>
      <c r="F36" s="534">
        <f t="shared" si="1"/>
        <v>0</v>
      </c>
      <c r="G36" s="532"/>
      <c r="H36" s="363"/>
      <c r="I36" s="233">
        <f t="shared" si="4"/>
        <v>1940</v>
      </c>
      <c r="J36" s="59">
        <f t="shared" si="2"/>
        <v>0</v>
      </c>
    </row>
    <row r="37" spans="2:10" x14ac:dyDescent="0.25">
      <c r="B37" s="174">
        <f t="shared" si="3"/>
        <v>194</v>
      </c>
      <c r="C37" s="15"/>
      <c r="D37" s="534">
        <f t="shared" si="5"/>
        <v>0</v>
      </c>
      <c r="E37" s="1156"/>
      <c r="F37" s="534">
        <f t="shared" si="1"/>
        <v>0</v>
      </c>
      <c r="G37" s="532"/>
      <c r="H37" s="363"/>
      <c r="I37" s="233">
        <f t="shared" si="4"/>
        <v>1940</v>
      </c>
      <c r="J37" s="59">
        <f t="shared" si="2"/>
        <v>0</v>
      </c>
    </row>
    <row r="38" spans="2:10" x14ac:dyDescent="0.25">
      <c r="B38" s="174">
        <f t="shared" si="3"/>
        <v>194</v>
      </c>
      <c r="C38" s="15"/>
      <c r="D38" s="534">
        <f t="shared" si="5"/>
        <v>0</v>
      </c>
      <c r="E38" s="1156"/>
      <c r="F38" s="534">
        <f t="shared" si="1"/>
        <v>0</v>
      </c>
      <c r="G38" s="532"/>
      <c r="H38" s="363"/>
      <c r="I38" s="233">
        <f t="shared" si="4"/>
        <v>1940</v>
      </c>
      <c r="J38" s="59">
        <f t="shared" si="2"/>
        <v>0</v>
      </c>
    </row>
    <row r="39" spans="2:10" x14ac:dyDescent="0.25">
      <c r="B39" s="174">
        <f t="shared" si="3"/>
        <v>194</v>
      </c>
      <c r="C39" s="15"/>
      <c r="D39" s="534">
        <f t="shared" si="5"/>
        <v>0</v>
      </c>
      <c r="E39" s="1156"/>
      <c r="F39" s="534">
        <f t="shared" si="1"/>
        <v>0</v>
      </c>
      <c r="G39" s="532"/>
      <c r="H39" s="363"/>
      <c r="I39" s="233">
        <f t="shared" si="4"/>
        <v>1940</v>
      </c>
      <c r="J39" s="59">
        <f t="shared" si="2"/>
        <v>0</v>
      </c>
    </row>
    <row r="40" spans="2:10" x14ac:dyDescent="0.25">
      <c r="B40" s="174">
        <f t="shared" si="3"/>
        <v>194</v>
      </c>
      <c r="C40" s="15"/>
      <c r="D40" s="534">
        <f t="shared" si="5"/>
        <v>0</v>
      </c>
      <c r="E40" s="1156"/>
      <c r="F40" s="534">
        <f t="shared" si="1"/>
        <v>0</v>
      </c>
      <c r="G40" s="532"/>
      <c r="H40" s="363"/>
      <c r="I40" s="233">
        <f t="shared" si="4"/>
        <v>1940</v>
      </c>
      <c r="J40" s="59">
        <f t="shared" si="2"/>
        <v>0</v>
      </c>
    </row>
    <row r="41" spans="2:10" x14ac:dyDescent="0.25">
      <c r="B41" s="174">
        <f t="shared" si="3"/>
        <v>194</v>
      </c>
      <c r="C41" s="15"/>
      <c r="D41" s="534">
        <f t="shared" si="5"/>
        <v>0</v>
      </c>
      <c r="E41" s="1156"/>
      <c r="F41" s="534">
        <f t="shared" si="1"/>
        <v>0</v>
      </c>
      <c r="G41" s="532"/>
      <c r="H41" s="363"/>
      <c r="I41" s="233">
        <f t="shared" si="4"/>
        <v>1940</v>
      </c>
      <c r="J41" s="59">
        <f t="shared" si="2"/>
        <v>0</v>
      </c>
    </row>
    <row r="42" spans="2:10" x14ac:dyDescent="0.25">
      <c r="B42" s="174">
        <f t="shared" si="3"/>
        <v>194</v>
      </c>
      <c r="C42" s="15"/>
      <c r="D42" s="534">
        <f t="shared" si="5"/>
        <v>0</v>
      </c>
      <c r="E42" s="1156"/>
      <c r="F42" s="534">
        <f t="shared" si="1"/>
        <v>0</v>
      </c>
      <c r="G42" s="532"/>
      <c r="H42" s="363"/>
      <c r="I42" s="233">
        <f t="shared" si="4"/>
        <v>1940</v>
      </c>
      <c r="J42" s="59">
        <f t="shared" si="2"/>
        <v>0</v>
      </c>
    </row>
    <row r="43" spans="2:10" x14ac:dyDescent="0.25">
      <c r="B43" s="174">
        <f t="shared" si="3"/>
        <v>194</v>
      </c>
      <c r="C43" s="15"/>
      <c r="D43" s="534">
        <f t="shared" si="5"/>
        <v>0</v>
      </c>
      <c r="E43" s="1156"/>
      <c r="F43" s="534">
        <f t="shared" si="1"/>
        <v>0</v>
      </c>
      <c r="G43" s="532"/>
      <c r="H43" s="363"/>
      <c r="I43" s="233">
        <f t="shared" si="4"/>
        <v>1940</v>
      </c>
      <c r="J43" s="59">
        <f t="shared" si="2"/>
        <v>0</v>
      </c>
    </row>
    <row r="44" spans="2:10" x14ac:dyDescent="0.25">
      <c r="B44" s="174">
        <f t="shared" si="3"/>
        <v>194</v>
      </c>
      <c r="C44" s="15"/>
      <c r="D44" s="534">
        <f t="shared" si="5"/>
        <v>0</v>
      </c>
      <c r="E44" s="1156"/>
      <c r="F44" s="534">
        <f t="shared" si="1"/>
        <v>0</v>
      </c>
      <c r="G44" s="532"/>
      <c r="H44" s="363"/>
      <c r="I44" s="233">
        <f t="shared" si="4"/>
        <v>1940</v>
      </c>
      <c r="J44" s="59">
        <f t="shared" si="2"/>
        <v>0</v>
      </c>
    </row>
    <row r="45" spans="2:10" x14ac:dyDescent="0.25">
      <c r="B45" s="174">
        <f t="shared" si="3"/>
        <v>194</v>
      </c>
      <c r="C45" s="15"/>
      <c r="D45" s="534">
        <f t="shared" si="5"/>
        <v>0</v>
      </c>
      <c r="E45" s="1156"/>
      <c r="F45" s="534">
        <f t="shared" si="1"/>
        <v>0</v>
      </c>
      <c r="G45" s="532"/>
      <c r="H45" s="363"/>
      <c r="I45" s="233">
        <f t="shared" si="4"/>
        <v>1940</v>
      </c>
      <c r="J45" s="59">
        <f t="shared" si="2"/>
        <v>0</v>
      </c>
    </row>
    <row r="46" spans="2:10" x14ac:dyDescent="0.25">
      <c r="B46" s="174">
        <f t="shared" si="3"/>
        <v>194</v>
      </c>
      <c r="C46" s="15"/>
      <c r="D46" s="534">
        <f t="shared" si="5"/>
        <v>0</v>
      </c>
      <c r="E46" s="1156"/>
      <c r="F46" s="534">
        <f t="shared" si="1"/>
        <v>0</v>
      </c>
      <c r="G46" s="532"/>
      <c r="H46" s="363"/>
      <c r="I46" s="233">
        <f t="shared" si="4"/>
        <v>1940</v>
      </c>
      <c r="J46" s="59">
        <f t="shared" si="2"/>
        <v>0</v>
      </c>
    </row>
    <row r="47" spans="2:10" x14ac:dyDescent="0.25">
      <c r="B47" s="174">
        <f t="shared" si="3"/>
        <v>194</v>
      </c>
      <c r="C47" s="15"/>
      <c r="D47" s="534">
        <f t="shared" si="5"/>
        <v>0</v>
      </c>
      <c r="E47" s="1156"/>
      <c r="F47" s="534">
        <f t="shared" si="1"/>
        <v>0</v>
      </c>
      <c r="G47" s="532"/>
      <c r="H47" s="363"/>
      <c r="I47" s="233">
        <f t="shared" si="4"/>
        <v>1940</v>
      </c>
      <c r="J47" s="59">
        <f t="shared" si="2"/>
        <v>0</v>
      </c>
    </row>
    <row r="48" spans="2:10" x14ac:dyDescent="0.25">
      <c r="B48" s="174">
        <f t="shared" si="3"/>
        <v>194</v>
      </c>
      <c r="C48" s="15"/>
      <c r="D48" s="534">
        <f t="shared" si="5"/>
        <v>0</v>
      </c>
      <c r="E48" s="1156"/>
      <c r="F48" s="534">
        <f t="shared" si="1"/>
        <v>0</v>
      </c>
      <c r="G48" s="532"/>
      <c r="H48" s="363"/>
      <c r="I48" s="233">
        <f t="shared" si="4"/>
        <v>1940</v>
      </c>
      <c r="J48" s="59">
        <f t="shared" si="2"/>
        <v>0</v>
      </c>
    </row>
    <row r="49" spans="1:10" x14ac:dyDescent="0.25">
      <c r="B49" s="174">
        <f t="shared" si="3"/>
        <v>194</v>
      </c>
      <c r="C49" s="15"/>
      <c r="D49" s="534">
        <f t="shared" si="5"/>
        <v>0</v>
      </c>
      <c r="E49" s="1156"/>
      <c r="F49" s="534">
        <f t="shared" si="1"/>
        <v>0</v>
      </c>
      <c r="G49" s="532"/>
      <c r="H49" s="363"/>
      <c r="I49" s="233">
        <f t="shared" si="4"/>
        <v>1940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6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2880</v>
      </c>
      <c r="E51" s="130"/>
      <c r="F51" s="102">
        <f>SUM(F9:F50)</f>
        <v>2880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23" t="s">
        <v>21</v>
      </c>
      <c r="E53" s="1424"/>
      <c r="F53" s="137">
        <f>G5-F51</f>
        <v>0</v>
      </c>
    </row>
    <row r="54" spans="1:10" ht="15.75" thickBot="1" x14ac:dyDescent="0.3">
      <c r="A54" s="121"/>
      <c r="D54" s="1015" t="s">
        <v>4</v>
      </c>
      <c r="E54" s="1016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0" t="s">
        <v>322</v>
      </c>
      <c r="B1" s="1460"/>
      <c r="C1" s="1460"/>
      <c r="D1" s="1460"/>
      <c r="E1" s="1460"/>
      <c r="F1" s="1460"/>
      <c r="G1" s="1460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461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433" t="s">
        <v>102</v>
      </c>
      <c r="B5" s="1461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433"/>
      <c r="B6" s="1461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61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329</v>
      </c>
      <c r="C25" s="584"/>
      <c r="D25" s="489">
        <f t="shared" si="3"/>
        <v>0</v>
      </c>
      <c r="E25" s="998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2"/>
      <c r="B26" s="681">
        <f t="shared" si="2"/>
        <v>329</v>
      </c>
      <c r="C26" s="584"/>
      <c r="D26" s="489">
        <f t="shared" si="3"/>
        <v>0</v>
      </c>
      <c r="E26" s="998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2"/>
      <c r="B27" s="681">
        <f t="shared" si="2"/>
        <v>329</v>
      </c>
      <c r="C27" s="584"/>
      <c r="D27" s="489">
        <f t="shared" si="3"/>
        <v>0</v>
      </c>
      <c r="E27" s="998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2"/>
      <c r="B28" s="681">
        <f t="shared" si="2"/>
        <v>329</v>
      </c>
      <c r="C28" s="584"/>
      <c r="D28" s="489">
        <f t="shared" si="3"/>
        <v>0</v>
      </c>
      <c r="E28" s="998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2"/>
      <c r="B29" s="681">
        <f t="shared" si="2"/>
        <v>329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329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329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329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329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329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329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329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329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329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329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329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329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329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329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2"/>
      <c r="B44" s="681">
        <f t="shared" si="2"/>
        <v>329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2"/>
      <c r="B45" s="681">
        <f t="shared" si="2"/>
        <v>329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2"/>
      <c r="B46" s="681">
        <f t="shared" si="2"/>
        <v>329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23" t="s">
        <v>21</v>
      </c>
      <c r="E52" s="1424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64"/>
      <c r="B5" s="1462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64"/>
      <c r="B6" s="1462"/>
      <c r="C6" s="152"/>
      <c r="D6" s="145"/>
      <c r="E6" s="128"/>
      <c r="F6" s="72"/>
      <c r="G6" s="328"/>
    </row>
    <row r="7" spans="1:10" ht="15.75" thickBot="1" x14ac:dyDescent="0.3">
      <c r="B7" s="1463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23" t="s">
        <v>21</v>
      </c>
      <c r="E32" s="1424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workbookViewId="0">
      <selection activeCell="B35" sqref="B3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29" t="s">
        <v>323</v>
      </c>
      <c r="B1" s="1429"/>
      <c r="C1" s="1429"/>
      <c r="D1" s="1429"/>
      <c r="E1" s="1429"/>
      <c r="F1" s="1429"/>
      <c r="G1" s="1429"/>
      <c r="H1" s="11">
        <v>1</v>
      </c>
      <c r="K1" s="1434" t="s">
        <v>339</v>
      </c>
      <c r="L1" s="1434"/>
      <c r="M1" s="1434"/>
      <c r="N1" s="1434"/>
      <c r="O1" s="1434"/>
      <c r="P1" s="1434"/>
      <c r="Q1" s="143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33" t="s">
        <v>103</v>
      </c>
      <c r="B5" s="1465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433" t="s">
        <v>103</v>
      </c>
      <c r="L5" s="1465" t="s">
        <v>104</v>
      </c>
      <c r="M5" s="907">
        <v>65</v>
      </c>
      <c r="N5" s="130">
        <v>45090</v>
      </c>
      <c r="O5" s="441">
        <v>1204.5</v>
      </c>
      <c r="P5" s="1240">
        <v>35</v>
      </c>
      <c r="Q5" s="1241"/>
    </row>
    <row r="6" spans="1:19" ht="15.75" customHeight="1" x14ac:dyDescent="0.3">
      <c r="A6" s="1433"/>
      <c r="B6" s="1465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3011.81</v>
      </c>
      <c r="H6" s="7">
        <f>E6-G6+E5+E7+E4</f>
        <v>1083.8600000000001</v>
      </c>
      <c r="K6" s="1433"/>
      <c r="L6" s="1465"/>
      <c r="M6" s="907"/>
      <c r="N6" s="130"/>
      <c r="O6" s="893"/>
      <c r="P6" s="1240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40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8">
        <v>45083</v>
      </c>
      <c r="F21" s="1159">
        <f t="shared" ref="F21:F33" si="8">D21</f>
        <v>31.97</v>
      </c>
      <c r="G21" s="720" t="s">
        <v>484</v>
      </c>
      <c r="H21" s="721">
        <v>65</v>
      </c>
      <c r="I21" s="568">
        <f t="shared" ref="I21:I34" si="9">I20-F21</f>
        <v>1356.3899999999996</v>
      </c>
      <c r="L21" s="735">
        <f t="shared" si="7"/>
        <v>35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8">
        <v>45084</v>
      </c>
      <c r="F22" s="1159">
        <f t="shared" si="8"/>
        <v>236.36</v>
      </c>
      <c r="G22" s="720" t="s">
        <v>496</v>
      </c>
      <c r="H22" s="721">
        <v>65</v>
      </c>
      <c r="I22" s="568">
        <f t="shared" si="9"/>
        <v>1120.0299999999997</v>
      </c>
      <c r="L22" s="735">
        <f t="shared" si="7"/>
        <v>35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8">
        <v>45086</v>
      </c>
      <c r="F23" s="1159">
        <f t="shared" si="8"/>
        <v>36.17</v>
      </c>
      <c r="G23" s="720" t="s">
        <v>508</v>
      </c>
      <c r="H23" s="721">
        <v>65</v>
      </c>
      <c r="I23" s="568">
        <f t="shared" si="9"/>
        <v>1083.8599999999997</v>
      </c>
      <c r="L23" s="735">
        <f t="shared" si="7"/>
        <v>35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32</v>
      </c>
      <c r="C24" s="584"/>
      <c r="D24" s="719">
        <v>0</v>
      </c>
      <c r="E24" s="1158"/>
      <c r="F24" s="1159">
        <f t="shared" si="8"/>
        <v>0</v>
      </c>
      <c r="G24" s="720"/>
      <c r="H24" s="721"/>
      <c r="I24" s="568">
        <f t="shared" si="9"/>
        <v>1083.8599999999997</v>
      </c>
      <c r="L24" s="735">
        <f t="shared" si="7"/>
        <v>35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32</v>
      </c>
      <c r="C25" s="584"/>
      <c r="D25" s="719">
        <v>0</v>
      </c>
      <c r="E25" s="1158"/>
      <c r="F25" s="1159">
        <f t="shared" si="8"/>
        <v>0</v>
      </c>
      <c r="G25" s="720"/>
      <c r="H25" s="721"/>
      <c r="I25" s="568">
        <f t="shared" si="9"/>
        <v>1083.8599999999997</v>
      </c>
      <c r="L25" s="735">
        <f t="shared" si="7"/>
        <v>35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32</v>
      </c>
      <c r="C26" s="584"/>
      <c r="D26" s="719">
        <v>0</v>
      </c>
      <c r="E26" s="1158"/>
      <c r="F26" s="1159">
        <f t="shared" si="8"/>
        <v>0</v>
      </c>
      <c r="G26" s="720"/>
      <c r="H26" s="721"/>
      <c r="I26" s="568">
        <f t="shared" si="9"/>
        <v>1083.8599999999997</v>
      </c>
      <c r="L26" s="735">
        <f t="shared" si="7"/>
        <v>35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32</v>
      </c>
      <c r="C27" s="584"/>
      <c r="D27" s="719">
        <v>0</v>
      </c>
      <c r="E27" s="1158"/>
      <c r="F27" s="1159">
        <f t="shared" si="8"/>
        <v>0</v>
      </c>
      <c r="G27" s="720"/>
      <c r="H27" s="721"/>
      <c r="I27" s="568">
        <f t="shared" si="9"/>
        <v>1083.8599999999997</v>
      </c>
      <c r="L27" s="735">
        <f t="shared" si="7"/>
        <v>35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32</v>
      </c>
      <c r="C28" s="584"/>
      <c r="D28" s="719">
        <v>0</v>
      </c>
      <c r="E28" s="1158"/>
      <c r="F28" s="1159">
        <f t="shared" si="8"/>
        <v>0</v>
      </c>
      <c r="G28" s="720"/>
      <c r="H28" s="721"/>
      <c r="I28" s="568">
        <f t="shared" si="9"/>
        <v>1083.8599999999997</v>
      </c>
      <c r="L28" s="735">
        <f t="shared" si="7"/>
        <v>35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32</v>
      </c>
      <c r="C29" s="584"/>
      <c r="D29" s="719">
        <v>0</v>
      </c>
      <c r="E29" s="1158"/>
      <c r="F29" s="1159">
        <f t="shared" si="8"/>
        <v>0</v>
      </c>
      <c r="G29" s="720"/>
      <c r="H29" s="721"/>
      <c r="I29" s="568">
        <f t="shared" si="9"/>
        <v>1083.8599999999997</v>
      </c>
      <c r="L29" s="735">
        <f t="shared" si="7"/>
        <v>35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32</v>
      </c>
      <c r="C30" s="584"/>
      <c r="D30" s="719">
        <v>0</v>
      </c>
      <c r="E30" s="1158"/>
      <c r="F30" s="1159">
        <f t="shared" si="8"/>
        <v>0</v>
      </c>
      <c r="G30" s="720"/>
      <c r="H30" s="721"/>
      <c r="I30" s="568">
        <f t="shared" si="9"/>
        <v>1083.8599999999997</v>
      </c>
      <c r="L30" s="735">
        <f t="shared" si="7"/>
        <v>35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32</v>
      </c>
      <c r="C31" s="584"/>
      <c r="D31" s="719">
        <v>0</v>
      </c>
      <c r="E31" s="1158"/>
      <c r="F31" s="1159">
        <f t="shared" si="8"/>
        <v>0</v>
      </c>
      <c r="G31" s="720"/>
      <c r="H31" s="721"/>
      <c r="I31" s="568">
        <f t="shared" si="9"/>
        <v>1083.8599999999997</v>
      </c>
      <c r="L31" s="735">
        <f t="shared" si="7"/>
        <v>35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32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1083.8599999999997</v>
      </c>
      <c r="L32" s="735">
        <f t="shared" si="7"/>
        <v>35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32</v>
      </c>
      <c r="C33" s="584"/>
      <c r="D33" s="719">
        <v>0</v>
      </c>
      <c r="E33" s="1158"/>
      <c r="F33" s="1159">
        <f t="shared" si="8"/>
        <v>0</v>
      </c>
      <c r="G33" s="720"/>
      <c r="H33" s="721"/>
      <c r="I33" s="568">
        <f t="shared" si="9"/>
        <v>1083.8599999999997</v>
      </c>
      <c r="L33" s="735">
        <f t="shared" si="7"/>
        <v>35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32</v>
      </c>
      <c r="C34" s="584"/>
      <c r="D34" s="719">
        <v>0</v>
      </c>
      <c r="E34" s="1158"/>
      <c r="F34" s="1159">
        <f t="shared" si="0"/>
        <v>0</v>
      </c>
      <c r="G34" s="720"/>
      <c r="H34" s="721"/>
      <c r="I34" s="568">
        <f t="shared" si="9"/>
        <v>1083.8599999999997</v>
      </c>
      <c r="L34" s="735">
        <f t="shared" si="7"/>
        <v>35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32</v>
      </c>
      <c r="C35" s="632"/>
      <c r="D35" s="719">
        <v>0</v>
      </c>
      <c r="E35" s="1158"/>
      <c r="F35" s="1159">
        <f t="shared" si="0"/>
        <v>0</v>
      </c>
      <c r="G35" s="720"/>
      <c r="H35" s="721"/>
      <c r="I35" s="568">
        <f t="shared" si="2"/>
        <v>1083.8599999999997</v>
      </c>
      <c r="L35" s="735">
        <f t="shared" si="7"/>
        <v>35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32</v>
      </c>
      <c r="C36" s="632"/>
      <c r="D36" s="719">
        <v>0</v>
      </c>
      <c r="E36" s="1158"/>
      <c r="F36" s="1159">
        <f t="shared" si="0"/>
        <v>0</v>
      </c>
      <c r="G36" s="720"/>
      <c r="H36" s="721"/>
      <c r="I36" s="568">
        <f t="shared" si="2"/>
        <v>1083.8599999999997</v>
      </c>
      <c r="L36" s="735">
        <f t="shared" si="7"/>
        <v>35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32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1083.8599999999997</v>
      </c>
      <c r="L37" s="387">
        <f t="shared" si="7"/>
        <v>35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6">
        <f t="shared" si="6"/>
        <v>32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1083.8599999999997</v>
      </c>
      <c r="K38" s="117"/>
      <c r="L38" s="846">
        <f t="shared" si="7"/>
        <v>35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88</v>
      </c>
      <c r="D39" s="102">
        <f>SUM(D9:D38)</f>
        <v>3011.81</v>
      </c>
      <c r="E39" s="74"/>
      <c r="F39" s="102">
        <f>SUM(F9:F38)</f>
        <v>3011.81</v>
      </c>
      <c r="G39" s="148"/>
      <c r="H39" s="148"/>
      <c r="K39" s="47">
        <f>SUM(K38:K38)</f>
        <v>0</v>
      </c>
      <c r="M39" s="124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23" t="s">
        <v>21</v>
      </c>
      <c r="E41" s="1424"/>
      <c r="F41" s="137">
        <f>E5+E6-F39+E7+E4</f>
        <v>1083.8600000000001</v>
      </c>
      <c r="L41" s="5"/>
      <c r="N41" s="1423" t="s">
        <v>21</v>
      </c>
      <c r="O41" s="1424"/>
      <c r="P41" s="137">
        <f>O5+O6-P39+O7+O4</f>
        <v>1204.5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32</v>
      </c>
      <c r="K42" s="121"/>
      <c r="N42" s="1238" t="s">
        <v>4</v>
      </c>
      <c r="O42" s="1239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436"/>
      <c r="B6" s="1466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36"/>
      <c r="B7" s="1467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23" t="s">
        <v>21</v>
      </c>
      <c r="E30" s="142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29" t="s">
        <v>314</v>
      </c>
      <c r="B1" s="1429"/>
      <c r="C1" s="1429"/>
      <c r="D1" s="1429"/>
      <c r="E1" s="1429"/>
      <c r="F1" s="1429"/>
      <c r="G1" s="142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433" t="s">
        <v>103</v>
      </c>
      <c r="B5" s="1430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433"/>
      <c r="B6" s="143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26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26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26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26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26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26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26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26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26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26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26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26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26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26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26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26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26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26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26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26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26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31" t="s">
        <v>11</v>
      </c>
      <c r="D83" s="143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34" t="s">
        <v>379</v>
      </c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33" t="s">
        <v>103</v>
      </c>
      <c r="B5" s="1445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433"/>
      <c r="B6" s="1445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3" t="s">
        <v>21</v>
      </c>
      <c r="E29" s="1424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54" activePane="bottomLeft" state="frozen"/>
      <selection pane="bottomLeft" activeCell="G70" sqref="G7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68" t="s">
        <v>324</v>
      </c>
      <c r="B1" s="1468"/>
      <c r="C1" s="1468"/>
      <c r="D1" s="1468"/>
      <c r="E1" s="1468"/>
      <c r="F1" s="1468"/>
      <c r="G1" s="1468"/>
      <c r="H1" s="1468"/>
      <c r="I1" s="1468"/>
      <c r="J1" s="1468"/>
      <c r="K1" s="442">
        <v>1</v>
      </c>
      <c r="M1" s="1468" t="str">
        <f>A1</f>
        <v>INVENTARIO   DEL MES DE  MAYO  2023</v>
      </c>
      <c r="N1" s="1468"/>
      <c r="O1" s="1468"/>
      <c r="P1" s="1468"/>
      <c r="Q1" s="1468"/>
      <c r="R1" s="1468"/>
      <c r="S1" s="1468"/>
      <c r="T1" s="1468"/>
      <c r="U1" s="1468"/>
      <c r="V1" s="1468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469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11595.719999999996</v>
      </c>
      <c r="H5" s="150">
        <f>E5+E6-G5+E4</f>
        <v>7232.3800000000074</v>
      </c>
      <c r="M5" s="1469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470"/>
      <c r="B6" s="560" t="s">
        <v>91</v>
      </c>
      <c r="C6" s="674"/>
      <c r="D6" s="588"/>
      <c r="E6" s="655">
        <v>-5.42</v>
      </c>
      <c r="F6" s="675"/>
      <c r="M6" s="1470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18479.54</v>
      </c>
      <c r="V9" s="955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5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5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5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5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5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5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7">
        <v>45083</v>
      </c>
      <c r="F55" s="489">
        <f t="shared" si="1"/>
        <v>27.22</v>
      </c>
      <c r="G55" s="318" t="s">
        <v>481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7">
        <v>45083</v>
      </c>
      <c r="F56" s="489">
        <f t="shared" si="1"/>
        <v>54.44</v>
      </c>
      <c r="G56" s="318" t="s">
        <v>482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7">
        <v>45083</v>
      </c>
      <c r="F57" s="489">
        <f t="shared" si="1"/>
        <v>27.22</v>
      </c>
      <c r="G57" s="318" t="s">
        <v>483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7">
        <v>45084</v>
      </c>
      <c r="F58" s="489">
        <f t="shared" si="1"/>
        <v>27.22</v>
      </c>
      <c r="G58" s="318" t="s">
        <v>490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7">
        <v>45084</v>
      </c>
      <c r="F59" s="489">
        <f t="shared" si="1"/>
        <v>27.22</v>
      </c>
      <c r="G59" s="318" t="s">
        <v>494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7">
        <v>45085</v>
      </c>
      <c r="F60" s="489">
        <f t="shared" si="1"/>
        <v>653.28</v>
      </c>
      <c r="G60" s="318" t="s">
        <v>501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7">
        <v>45085</v>
      </c>
      <c r="F61" s="489">
        <f t="shared" si="1"/>
        <v>163.32</v>
      </c>
      <c r="G61" s="318" t="s">
        <v>502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7">
        <v>45085</v>
      </c>
      <c r="F62" s="489">
        <f t="shared" si="1"/>
        <v>27.22</v>
      </c>
      <c r="G62" s="318" t="s">
        <v>503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7">
        <v>45086</v>
      </c>
      <c r="F63" s="489">
        <f t="shared" si="1"/>
        <v>136.1</v>
      </c>
      <c r="G63" s="318" t="s">
        <v>505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7">
        <v>45086</v>
      </c>
      <c r="F64" s="489">
        <f t="shared" si="1"/>
        <v>81.66</v>
      </c>
      <c r="G64" s="318" t="s">
        <v>506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7">
        <v>45086</v>
      </c>
      <c r="F65" s="489">
        <f t="shared" si="1"/>
        <v>136.1</v>
      </c>
      <c r="G65" s="318" t="s">
        <v>508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7">
        <v>45086</v>
      </c>
      <c r="F66" s="489">
        <f t="shared" si="1"/>
        <v>27.22</v>
      </c>
      <c r="G66" s="318" t="s">
        <v>511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7">
        <v>45086</v>
      </c>
      <c r="F67" s="489">
        <f t="shared" si="1"/>
        <v>653.28</v>
      </c>
      <c r="G67" s="318" t="s">
        <v>512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7">
        <v>45087</v>
      </c>
      <c r="F68" s="489">
        <f t="shared" si="1"/>
        <v>27.22</v>
      </c>
      <c r="G68" s="318" t="s">
        <v>514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7">
        <v>45087</v>
      </c>
      <c r="F69" s="489">
        <f t="shared" si="1"/>
        <v>27.22</v>
      </c>
      <c r="G69" s="318" t="s">
        <v>515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17"/>
      <c r="F70" s="489">
        <f t="shared" si="1"/>
        <v>0</v>
      </c>
      <c r="G70" s="318"/>
      <c r="H70" s="319"/>
      <c r="I70" s="405">
        <f t="shared" si="8"/>
        <v>7232.3799999999992</v>
      </c>
      <c r="J70" s="406">
        <f t="shared" si="12"/>
        <v>266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17"/>
      <c r="F71" s="489">
        <f t="shared" si="1"/>
        <v>0</v>
      </c>
      <c r="G71" s="318"/>
      <c r="H71" s="319"/>
      <c r="I71" s="405">
        <f t="shared" si="8"/>
        <v>7232.3799999999992</v>
      </c>
      <c r="J71" s="406">
        <f t="shared" si="12"/>
        <v>266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17"/>
      <c r="F72" s="489">
        <f t="shared" si="1"/>
        <v>0</v>
      </c>
      <c r="G72" s="318"/>
      <c r="H72" s="319"/>
      <c r="I72" s="405">
        <f t="shared" si="8"/>
        <v>7232.3799999999992</v>
      </c>
      <c r="J72" s="406">
        <f t="shared" si="12"/>
        <v>266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17"/>
      <c r="F73" s="489">
        <f t="shared" ref="F73:F114" si="15">D73</f>
        <v>0</v>
      </c>
      <c r="G73" s="318"/>
      <c r="H73" s="319"/>
      <c r="I73" s="405">
        <f t="shared" si="8"/>
        <v>7232.3799999999992</v>
      </c>
      <c r="J73" s="406">
        <f t="shared" si="12"/>
        <v>266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17"/>
      <c r="F74" s="489">
        <f t="shared" si="15"/>
        <v>0</v>
      </c>
      <c r="G74" s="318"/>
      <c r="H74" s="319"/>
      <c r="I74" s="405">
        <f t="shared" si="8"/>
        <v>7232.3799999999992</v>
      </c>
      <c r="J74" s="406">
        <f t="shared" si="12"/>
        <v>266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17"/>
      <c r="F75" s="489">
        <f t="shared" si="15"/>
        <v>0</v>
      </c>
      <c r="G75" s="318"/>
      <c r="H75" s="319"/>
      <c r="I75" s="405">
        <f t="shared" ref="I75:I113" si="20">I74-F75</f>
        <v>7232.3799999999992</v>
      </c>
      <c r="J75" s="406">
        <f t="shared" si="12"/>
        <v>266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17"/>
      <c r="F76" s="489">
        <f t="shared" si="15"/>
        <v>0</v>
      </c>
      <c r="G76" s="318"/>
      <c r="H76" s="319"/>
      <c r="I76" s="405">
        <f t="shared" si="20"/>
        <v>7232.3799999999992</v>
      </c>
      <c r="J76" s="406">
        <f t="shared" si="12"/>
        <v>266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17"/>
      <c r="F77" s="489">
        <f t="shared" si="15"/>
        <v>0</v>
      </c>
      <c r="G77" s="318"/>
      <c r="H77" s="319"/>
      <c r="I77" s="405">
        <f t="shared" si="20"/>
        <v>7232.3799999999992</v>
      </c>
      <c r="J77" s="406">
        <f t="shared" ref="J77:J113" si="22">J76-C77</f>
        <v>266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17"/>
      <c r="F78" s="489">
        <f t="shared" si="15"/>
        <v>0</v>
      </c>
      <c r="G78" s="318"/>
      <c r="H78" s="319"/>
      <c r="I78" s="405">
        <f t="shared" si="20"/>
        <v>7232.3799999999992</v>
      </c>
      <c r="J78" s="406">
        <f t="shared" si="22"/>
        <v>266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17"/>
      <c r="F79" s="489">
        <f t="shared" si="15"/>
        <v>0</v>
      </c>
      <c r="G79" s="318"/>
      <c r="H79" s="319"/>
      <c r="I79" s="405">
        <f t="shared" si="20"/>
        <v>7232.3799999999992</v>
      </c>
      <c r="J79" s="406">
        <f t="shared" si="22"/>
        <v>266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17"/>
      <c r="F80" s="489">
        <f t="shared" si="15"/>
        <v>0</v>
      </c>
      <c r="G80" s="318"/>
      <c r="H80" s="319"/>
      <c r="I80" s="405">
        <f t="shared" si="20"/>
        <v>7232.3799999999992</v>
      </c>
      <c r="J80" s="406">
        <f t="shared" si="22"/>
        <v>266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17"/>
      <c r="F81" s="489">
        <f t="shared" si="15"/>
        <v>0</v>
      </c>
      <c r="G81" s="318"/>
      <c r="H81" s="319"/>
      <c r="I81" s="405">
        <f t="shared" si="20"/>
        <v>7232.3799999999992</v>
      </c>
      <c r="J81" s="406">
        <f t="shared" si="22"/>
        <v>266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17"/>
      <c r="F82" s="489">
        <f t="shared" si="15"/>
        <v>0</v>
      </c>
      <c r="G82" s="318"/>
      <c r="H82" s="319"/>
      <c r="I82" s="405">
        <f t="shared" si="20"/>
        <v>7232.3799999999992</v>
      </c>
      <c r="J82" s="406">
        <f t="shared" si="22"/>
        <v>266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17"/>
      <c r="F83" s="489">
        <f t="shared" si="15"/>
        <v>0</v>
      </c>
      <c r="G83" s="318"/>
      <c r="H83" s="319"/>
      <c r="I83" s="405">
        <f t="shared" si="20"/>
        <v>7232.3799999999992</v>
      </c>
      <c r="J83" s="406">
        <f t="shared" si="22"/>
        <v>266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17"/>
      <c r="F84" s="489">
        <f t="shared" si="15"/>
        <v>0</v>
      </c>
      <c r="G84" s="318"/>
      <c r="H84" s="319"/>
      <c r="I84" s="405">
        <f t="shared" si="20"/>
        <v>7232.3799999999992</v>
      </c>
      <c r="J84" s="406">
        <f t="shared" si="22"/>
        <v>266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17"/>
      <c r="F85" s="489">
        <f t="shared" si="15"/>
        <v>0</v>
      </c>
      <c r="G85" s="318"/>
      <c r="H85" s="319"/>
      <c r="I85" s="405">
        <f t="shared" si="20"/>
        <v>7232.3799999999992</v>
      </c>
      <c r="J85" s="406">
        <f t="shared" si="22"/>
        <v>266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17"/>
      <c r="F86" s="489">
        <f t="shared" si="15"/>
        <v>0</v>
      </c>
      <c r="G86" s="318"/>
      <c r="H86" s="319"/>
      <c r="I86" s="405">
        <f t="shared" si="20"/>
        <v>7232.3799999999992</v>
      </c>
      <c r="J86" s="406">
        <f t="shared" si="22"/>
        <v>266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17"/>
      <c r="F87" s="489">
        <f t="shared" si="15"/>
        <v>0</v>
      </c>
      <c r="G87" s="318"/>
      <c r="H87" s="319"/>
      <c r="I87" s="405">
        <f t="shared" si="20"/>
        <v>7232.3799999999992</v>
      </c>
      <c r="J87" s="406">
        <f t="shared" si="22"/>
        <v>266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17"/>
      <c r="F88" s="489">
        <f t="shared" si="15"/>
        <v>0</v>
      </c>
      <c r="G88" s="318"/>
      <c r="H88" s="319"/>
      <c r="I88" s="405">
        <f t="shared" si="20"/>
        <v>7232.3799999999992</v>
      </c>
      <c r="J88" s="406">
        <f t="shared" si="22"/>
        <v>266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17"/>
      <c r="F89" s="489">
        <f t="shared" si="15"/>
        <v>0</v>
      </c>
      <c r="G89" s="318"/>
      <c r="H89" s="319"/>
      <c r="I89" s="405">
        <f t="shared" si="20"/>
        <v>7232.3799999999992</v>
      </c>
      <c r="J89" s="406">
        <f t="shared" si="22"/>
        <v>266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7232.3799999999992</v>
      </c>
      <c r="J90" s="406">
        <f t="shared" si="22"/>
        <v>266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7232.3799999999992</v>
      </c>
      <c r="J91" s="406">
        <f t="shared" si="22"/>
        <v>266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7232.3799999999992</v>
      </c>
      <c r="J92" s="406">
        <f t="shared" si="22"/>
        <v>266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7232.3799999999992</v>
      </c>
      <c r="J93" s="406">
        <f t="shared" si="22"/>
        <v>266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7232.3799999999992</v>
      </c>
      <c r="J94" s="406">
        <f t="shared" si="22"/>
        <v>266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7232.3799999999992</v>
      </c>
      <c r="J95" s="406">
        <f t="shared" si="22"/>
        <v>266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7232.3799999999992</v>
      </c>
      <c r="J96" s="406">
        <f t="shared" si="22"/>
        <v>266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7232.3799999999992</v>
      </c>
      <c r="J97" s="406">
        <f t="shared" si="22"/>
        <v>266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7232.3799999999992</v>
      </c>
      <c r="J98" s="406">
        <f t="shared" si="22"/>
        <v>266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7232.3799999999992</v>
      </c>
      <c r="J99" s="406">
        <f t="shared" si="22"/>
        <v>266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7232.3799999999992</v>
      </c>
      <c r="J100" s="406">
        <f t="shared" si="22"/>
        <v>266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7232.3799999999992</v>
      </c>
      <c r="J101" s="406">
        <f t="shared" si="22"/>
        <v>266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7232.3799999999992</v>
      </c>
      <c r="J102" s="406">
        <f t="shared" si="22"/>
        <v>266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7232.3799999999992</v>
      </c>
      <c r="J103" s="406">
        <f t="shared" si="22"/>
        <v>266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7232.3799999999992</v>
      </c>
      <c r="J104" s="406">
        <f t="shared" si="22"/>
        <v>266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7232.3799999999992</v>
      </c>
      <c r="J105" s="406">
        <f t="shared" si="22"/>
        <v>266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7232.3799999999992</v>
      </c>
      <c r="J106" s="406">
        <f t="shared" si="22"/>
        <v>266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7232.3799999999992</v>
      </c>
      <c r="J107" s="406">
        <f t="shared" si="22"/>
        <v>266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7232.3799999999992</v>
      </c>
      <c r="J108" s="406">
        <f t="shared" si="22"/>
        <v>266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7232.3799999999992</v>
      </c>
      <c r="J109" s="406">
        <f t="shared" si="22"/>
        <v>266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7232.3799999999992</v>
      </c>
      <c r="J110" s="406">
        <f t="shared" si="22"/>
        <v>266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7232.3799999999992</v>
      </c>
      <c r="J111" s="406">
        <f t="shared" si="22"/>
        <v>266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7232.3799999999992</v>
      </c>
      <c r="J112" s="406">
        <f t="shared" si="22"/>
        <v>266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7232.3799999999992</v>
      </c>
      <c r="J113" s="406">
        <f t="shared" si="22"/>
        <v>266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426</v>
      </c>
      <c r="D115" s="6">
        <f>SUM(D9:D114)</f>
        <v>11595.719999999996</v>
      </c>
      <c r="F115" s="6">
        <f>SUM(F9:F114)</f>
        <v>11595.719999999996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266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431" t="s">
        <v>11</v>
      </c>
      <c r="D120" s="1432"/>
      <c r="E120" s="56">
        <f>E4+E5+E6-F115</f>
        <v>7232.3800000000065</v>
      </c>
      <c r="G120" s="47"/>
      <c r="H120" s="90"/>
      <c r="O120" s="1431" t="s">
        <v>11</v>
      </c>
      <c r="P120" s="1432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30" activePane="bottomLeft" state="frozen"/>
      <selection pane="bottomLeft" activeCell="K8" sqref="K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9" t="s">
        <v>325</v>
      </c>
      <c r="B1" s="1429"/>
      <c r="C1" s="1429"/>
      <c r="D1" s="1429"/>
      <c r="E1" s="1429"/>
      <c r="F1" s="1429"/>
      <c r="G1" s="1429"/>
      <c r="H1" s="11">
        <v>1</v>
      </c>
      <c r="K1" s="1434" t="s">
        <v>346</v>
      </c>
      <c r="L1" s="1434"/>
      <c r="M1" s="1434"/>
      <c r="N1" s="1434"/>
      <c r="O1" s="1434"/>
      <c r="P1" s="1434"/>
      <c r="Q1" s="14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9"/>
    </row>
    <row r="5" spans="1:19" ht="15.75" customHeight="1" x14ac:dyDescent="0.25">
      <c r="A5" s="1433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  <c r="K5" s="1433" t="s">
        <v>84</v>
      </c>
      <c r="L5" s="126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433"/>
      <c r="B6" s="822" t="s">
        <v>64</v>
      </c>
      <c r="C6" s="685"/>
      <c r="D6" s="685"/>
      <c r="E6" s="685"/>
      <c r="F6" s="684"/>
      <c r="K6" s="1433"/>
      <c r="L6" s="1471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72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6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6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6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6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6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6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6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6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6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6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6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6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6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6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6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131</v>
      </c>
      <c r="M25" s="734"/>
      <c r="N25" s="961"/>
      <c r="O25" s="1019"/>
      <c r="P25" s="961">
        <f t="shared" si="1"/>
        <v>0</v>
      </c>
      <c r="Q25" s="963" t="s">
        <v>147</v>
      </c>
      <c r="R25" s="960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18</v>
      </c>
      <c r="C48" s="15"/>
      <c r="D48" s="1114"/>
      <c r="E48" s="1160"/>
      <c r="F48" s="1114">
        <f t="shared" si="0"/>
        <v>0</v>
      </c>
      <c r="G48" s="1115"/>
      <c r="H48" s="1116"/>
      <c r="I48" s="77">
        <f t="shared" si="3"/>
        <v>358.98000000000121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18</v>
      </c>
      <c r="C49" s="15"/>
      <c r="D49" s="1114"/>
      <c r="E49" s="1160"/>
      <c r="F49" s="1114">
        <f t="shared" si="0"/>
        <v>0</v>
      </c>
      <c r="G49" s="1115"/>
      <c r="H49" s="1116"/>
      <c r="I49" s="77">
        <f t="shared" si="3"/>
        <v>358.98000000000121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18</v>
      </c>
      <c r="C50" s="15"/>
      <c r="D50" s="1114"/>
      <c r="E50" s="1160"/>
      <c r="F50" s="1114">
        <f t="shared" si="0"/>
        <v>0</v>
      </c>
      <c r="G50" s="1115"/>
      <c r="H50" s="1116"/>
      <c r="I50" s="77">
        <f t="shared" si="3"/>
        <v>358.98000000000121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18</v>
      </c>
      <c r="C51" s="15"/>
      <c r="D51" s="1114"/>
      <c r="E51" s="1160"/>
      <c r="F51" s="1114">
        <f t="shared" si="0"/>
        <v>0</v>
      </c>
      <c r="G51" s="1115"/>
      <c r="H51" s="1116"/>
      <c r="I51" s="77">
        <f t="shared" si="3"/>
        <v>358.98000000000121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18</v>
      </c>
      <c r="C52" s="15"/>
      <c r="D52" s="1114"/>
      <c r="E52" s="1160"/>
      <c r="F52" s="1114">
        <f t="shared" si="0"/>
        <v>0</v>
      </c>
      <c r="G52" s="1115"/>
      <c r="H52" s="1116"/>
      <c r="I52" s="77">
        <f t="shared" si="3"/>
        <v>358.98000000000121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18</v>
      </c>
      <c r="C53" s="15"/>
      <c r="D53" s="1114"/>
      <c r="E53" s="1160"/>
      <c r="F53" s="1114">
        <f t="shared" si="0"/>
        <v>0</v>
      </c>
      <c r="G53" s="1115"/>
      <c r="H53" s="1116"/>
      <c r="I53" s="77">
        <f t="shared" si="3"/>
        <v>358.98000000000121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18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358.98000000000121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18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358.98000000000121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18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358.98000000000121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18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358.98000000000121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18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358.98000000000121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18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358.98000000000121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18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358.98000000000121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18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358.98000000000121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18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358.98000000000121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18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358.98000000000121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18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358.98000000000121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18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358.98000000000121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18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358.98000000000121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358.98000000000121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18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31" t="s">
        <v>11</v>
      </c>
      <c r="D73" s="1432"/>
      <c r="E73" s="56">
        <f>E5-F68+E4+E6+E7</f>
        <v>358.98000000000047</v>
      </c>
      <c r="L73" s="90"/>
      <c r="M73" s="1431" t="s">
        <v>11</v>
      </c>
      <c r="N73" s="1432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36"/>
      <c r="B5" s="1473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6"/>
      <c r="B6" s="1473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31" t="s">
        <v>11</v>
      </c>
      <c r="D60" s="143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36"/>
      <c r="B4" s="1474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436"/>
      <c r="B5" s="1475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433"/>
      <c r="B6" s="1475"/>
      <c r="C6" s="124"/>
      <c r="D6" s="221"/>
      <c r="E6" s="77"/>
      <c r="F6" s="61"/>
    </row>
    <row r="7" spans="1:10" ht="15.75" x14ac:dyDescent="0.25">
      <c r="A7" s="1433"/>
      <c r="B7" s="797"/>
      <c r="C7" s="124"/>
      <c r="D7" s="221"/>
      <c r="E7" s="77"/>
      <c r="F7" s="61"/>
    </row>
    <row r="8" spans="1:10" ht="16.5" thickBot="1" x14ac:dyDescent="0.3">
      <c r="A8" s="1433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31" t="s">
        <v>11</v>
      </c>
      <c r="D61" s="143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34"/>
      <c r="B1" s="1434"/>
      <c r="C1" s="1434"/>
      <c r="D1" s="1434"/>
      <c r="E1" s="1434"/>
      <c r="F1" s="1434"/>
      <c r="G1" s="143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76"/>
      <c r="B5" s="1478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77"/>
      <c r="B6" s="1479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80" t="s">
        <v>11</v>
      </c>
      <c r="D56" s="148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G40" sqref="G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60" t="s">
        <v>326</v>
      </c>
      <c r="B1" s="1460"/>
      <c r="C1" s="1460"/>
      <c r="D1" s="1460"/>
      <c r="E1" s="1460"/>
      <c r="F1" s="1460"/>
      <c r="G1" s="146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82" t="s">
        <v>108</v>
      </c>
      <c r="C4" s="17"/>
      <c r="E4" s="243"/>
      <c r="F4" s="229"/>
    </row>
    <row r="5" spans="1:10" ht="15" customHeight="1" x14ac:dyDescent="0.25">
      <c r="A5" s="1485" t="s">
        <v>107</v>
      </c>
      <c r="B5" s="1483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1550.7000000000007</v>
      </c>
      <c r="H5" s="57">
        <f>E4+E5+E6-G5</f>
        <v>3327.7899999999991</v>
      </c>
    </row>
    <row r="6" spans="1:10" ht="16.5" thickBot="1" x14ac:dyDescent="0.3">
      <c r="A6" s="1486"/>
      <c r="B6" s="1484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53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3">
        <v>94.48</v>
      </c>
      <c r="E39" s="1164">
        <v>45085</v>
      </c>
      <c r="F39" s="58">
        <f t="shared" si="0"/>
        <v>94.48</v>
      </c>
      <c r="G39" s="1162" t="s">
        <v>501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146</v>
      </c>
      <c r="C40" s="15"/>
      <c r="D40" s="1163">
        <v>0</v>
      </c>
      <c r="E40" s="1164"/>
      <c r="F40" s="58">
        <f t="shared" si="0"/>
        <v>0</v>
      </c>
      <c r="G40" s="1162"/>
      <c r="H40" s="59"/>
      <c r="I40" s="211">
        <f t="shared" si="4"/>
        <v>3327.79</v>
      </c>
      <c r="J40" s="212">
        <f t="shared" si="3"/>
        <v>146</v>
      </c>
    </row>
    <row r="41" spans="1:10" ht="15.75" x14ac:dyDescent="0.25">
      <c r="A41" s="2"/>
      <c r="B41" s="827">
        <f t="shared" si="1"/>
        <v>146</v>
      </c>
      <c r="C41" s="15"/>
      <c r="D41" s="1163">
        <v>0</v>
      </c>
      <c r="E41" s="1164"/>
      <c r="F41" s="58">
        <f t="shared" si="0"/>
        <v>0</v>
      </c>
      <c r="G41" s="1162"/>
      <c r="H41" s="59"/>
      <c r="I41" s="211">
        <f t="shared" si="4"/>
        <v>3327.79</v>
      </c>
      <c r="J41" s="212">
        <f t="shared" si="3"/>
        <v>146</v>
      </c>
    </row>
    <row r="42" spans="1:10" ht="15.75" x14ac:dyDescent="0.25">
      <c r="A42" s="2"/>
      <c r="B42" s="827">
        <f t="shared" si="1"/>
        <v>146</v>
      </c>
      <c r="C42" s="15"/>
      <c r="D42" s="1163">
        <v>0</v>
      </c>
      <c r="E42" s="1164"/>
      <c r="F42" s="58">
        <f t="shared" si="0"/>
        <v>0</v>
      </c>
      <c r="G42" s="1162"/>
      <c r="H42" s="59"/>
      <c r="I42" s="211">
        <f t="shared" si="4"/>
        <v>3327.79</v>
      </c>
      <c r="J42" s="212">
        <f t="shared" si="3"/>
        <v>146</v>
      </c>
    </row>
    <row r="43" spans="1:10" ht="15.75" x14ac:dyDescent="0.25">
      <c r="A43" s="2"/>
      <c r="B43" s="827">
        <f t="shared" si="1"/>
        <v>146</v>
      </c>
      <c r="C43" s="15"/>
      <c r="D43" s="1163">
        <v>0</v>
      </c>
      <c r="E43" s="1164"/>
      <c r="F43" s="58">
        <f t="shared" si="0"/>
        <v>0</v>
      </c>
      <c r="G43" s="1162"/>
      <c r="H43" s="59"/>
      <c r="I43" s="211">
        <f t="shared" si="4"/>
        <v>3327.79</v>
      </c>
      <c r="J43" s="212">
        <f t="shared" si="3"/>
        <v>146</v>
      </c>
    </row>
    <row r="44" spans="1:10" ht="15.75" x14ac:dyDescent="0.25">
      <c r="A44" s="2"/>
      <c r="B44" s="827">
        <f t="shared" si="1"/>
        <v>146</v>
      </c>
      <c r="C44" s="15"/>
      <c r="D44" s="1163">
        <v>0</v>
      </c>
      <c r="E44" s="1164"/>
      <c r="F44" s="58">
        <f t="shared" si="0"/>
        <v>0</v>
      </c>
      <c r="G44" s="1162"/>
      <c r="H44" s="59"/>
      <c r="I44" s="211">
        <f t="shared" si="4"/>
        <v>3327.79</v>
      </c>
      <c r="J44" s="212">
        <f t="shared" si="3"/>
        <v>146</v>
      </c>
    </row>
    <row r="45" spans="1:10" ht="15.75" x14ac:dyDescent="0.25">
      <c r="A45" s="2"/>
      <c r="B45" s="827">
        <f t="shared" si="1"/>
        <v>146</v>
      </c>
      <c r="C45" s="15"/>
      <c r="D45" s="1163">
        <v>0</v>
      </c>
      <c r="E45" s="1164"/>
      <c r="F45" s="58">
        <f t="shared" si="0"/>
        <v>0</v>
      </c>
      <c r="G45" s="1162"/>
      <c r="H45" s="59"/>
      <c r="I45" s="211">
        <f t="shared" si="4"/>
        <v>3327.79</v>
      </c>
      <c r="J45" s="212">
        <f t="shared" si="3"/>
        <v>146</v>
      </c>
    </row>
    <row r="46" spans="1:10" ht="15.75" x14ac:dyDescent="0.25">
      <c r="A46" s="2"/>
      <c r="B46" s="827">
        <f t="shared" si="1"/>
        <v>146</v>
      </c>
      <c r="C46" s="15"/>
      <c r="D46" s="1163">
        <v>0</v>
      </c>
      <c r="E46" s="1164"/>
      <c r="F46" s="58">
        <f t="shared" si="0"/>
        <v>0</v>
      </c>
      <c r="G46" s="1162"/>
      <c r="H46" s="59"/>
      <c r="I46" s="211">
        <f t="shared" si="4"/>
        <v>3327.79</v>
      </c>
      <c r="J46" s="212">
        <f t="shared" si="3"/>
        <v>146</v>
      </c>
    </row>
    <row r="47" spans="1:10" ht="15.75" x14ac:dyDescent="0.25">
      <c r="A47" s="2"/>
      <c r="B47" s="827">
        <f t="shared" si="1"/>
        <v>146</v>
      </c>
      <c r="C47" s="15"/>
      <c r="D47" s="1163">
        <v>0</v>
      </c>
      <c r="E47" s="1164"/>
      <c r="F47" s="58">
        <f t="shared" si="0"/>
        <v>0</v>
      </c>
      <c r="G47" s="1162"/>
      <c r="H47" s="59"/>
      <c r="I47" s="211">
        <f t="shared" si="4"/>
        <v>3327.79</v>
      </c>
      <c r="J47" s="212">
        <f t="shared" si="3"/>
        <v>146</v>
      </c>
    </row>
    <row r="48" spans="1:10" ht="15.75" x14ac:dyDescent="0.25">
      <c r="A48" s="2"/>
      <c r="B48" s="827">
        <f t="shared" si="1"/>
        <v>146</v>
      </c>
      <c r="C48" s="15"/>
      <c r="D48" s="1163">
        <v>0</v>
      </c>
      <c r="E48" s="1164"/>
      <c r="F48" s="58">
        <f t="shared" si="0"/>
        <v>0</v>
      </c>
      <c r="G48" s="1162"/>
      <c r="H48" s="59"/>
      <c r="I48" s="211">
        <f t="shared" si="4"/>
        <v>3327.79</v>
      </c>
      <c r="J48" s="212">
        <f t="shared" si="3"/>
        <v>146</v>
      </c>
    </row>
    <row r="49" spans="1:10" ht="15.75" x14ac:dyDescent="0.25">
      <c r="A49" s="2"/>
      <c r="B49" s="827">
        <f t="shared" si="1"/>
        <v>146</v>
      </c>
      <c r="C49" s="15"/>
      <c r="D49" s="1163">
        <v>0</v>
      </c>
      <c r="E49" s="1164"/>
      <c r="F49" s="58">
        <f t="shared" si="0"/>
        <v>0</v>
      </c>
      <c r="G49" s="1162"/>
      <c r="H49" s="59"/>
      <c r="I49" s="211">
        <f t="shared" si="4"/>
        <v>3327.79</v>
      </c>
      <c r="J49" s="212">
        <f t="shared" si="3"/>
        <v>146</v>
      </c>
    </row>
    <row r="50" spans="1:10" ht="15.75" x14ac:dyDescent="0.25">
      <c r="A50" s="2"/>
      <c r="B50" s="827">
        <f t="shared" si="1"/>
        <v>146</v>
      </c>
      <c r="C50" s="15"/>
      <c r="D50" s="1163">
        <v>0</v>
      </c>
      <c r="E50" s="1164"/>
      <c r="F50" s="58">
        <f t="shared" si="0"/>
        <v>0</v>
      </c>
      <c r="G50" s="1162"/>
      <c r="H50" s="59"/>
      <c r="I50" s="211">
        <f t="shared" si="4"/>
        <v>3327.79</v>
      </c>
      <c r="J50" s="212">
        <f t="shared" si="3"/>
        <v>146</v>
      </c>
    </row>
    <row r="51" spans="1:10" ht="16.5" thickBot="1" x14ac:dyDescent="0.3">
      <c r="A51" s="4"/>
      <c r="B51" s="827">
        <f t="shared" si="1"/>
        <v>146</v>
      </c>
      <c r="C51" s="37"/>
      <c r="D51" s="1165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7">
        <f t="shared" si="1"/>
        <v>77</v>
      </c>
      <c r="C52" s="89">
        <f>SUM(C8:C51)</f>
        <v>69</v>
      </c>
      <c r="D52" s="1098"/>
      <c r="E52" s="38"/>
      <c r="F52" s="5">
        <f>SUM(F8:F51)</f>
        <v>1550.7000000000007</v>
      </c>
    </row>
    <row r="53" spans="1:10" ht="16.5" thickBot="1" x14ac:dyDescent="0.3">
      <c r="A53" s="51"/>
      <c r="B53" s="827">
        <f t="shared" si="1"/>
        <v>77</v>
      </c>
      <c r="D53" s="1098"/>
      <c r="E53" s="67">
        <f>F4+F5+F6-+C52</f>
        <v>146</v>
      </c>
    </row>
    <row r="54" spans="1:10" ht="15.75" thickBot="1" x14ac:dyDescent="0.3">
      <c r="A54" s="115"/>
    </row>
    <row r="55" spans="1:10" ht="16.5" thickTop="1" thickBot="1" x14ac:dyDescent="0.3">
      <c r="A55" s="47"/>
      <c r="C55" s="1480" t="s">
        <v>11</v>
      </c>
      <c r="D55" s="1481"/>
      <c r="E55" s="141">
        <f>E5+E4+E6+-F52</f>
        <v>3327.7899999999991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9" t="s">
        <v>327</v>
      </c>
      <c r="B1" s="1429"/>
      <c r="C1" s="1429"/>
      <c r="D1" s="1429"/>
      <c r="E1" s="1429"/>
      <c r="F1" s="1429"/>
      <c r="G1" s="14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6"/>
      <c r="B4" s="1474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436"/>
      <c r="B5" s="1475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487" t="s">
        <v>106</v>
      </c>
      <c r="B6" s="1475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487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17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17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31" t="s">
        <v>11</v>
      </c>
      <c r="D61" s="143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34" activePane="bottomLeft" state="frozen"/>
      <selection pane="bottomLeft" activeCell="G45" sqref="G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9" t="s">
        <v>328</v>
      </c>
      <c r="B1" s="1429"/>
      <c r="C1" s="1429"/>
      <c r="D1" s="1429"/>
      <c r="E1" s="1429"/>
      <c r="F1" s="1429"/>
      <c r="G1" s="1429"/>
      <c r="H1" s="1429"/>
      <c r="I1" s="1429"/>
      <c r="J1" s="11">
        <v>1</v>
      </c>
      <c r="M1" s="1434" t="s">
        <v>346</v>
      </c>
      <c r="N1" s="1434"/>
      <c r="O1" s="1434"/>
      <c r="P1" s="1434"/>
      <c r="Q1" s="1434"/>
      <c r="R1" s="1434"/>
      <c r="S1" s="1434"/>
      <c r="T1" s="1434"/>
      <c r="U1" s="1434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433" t="s">
        <v>96</v>
      </c>
      <c r="B5" s="1488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3718.2599999999984</v>
      </c>
      <c r="H5" s="7">
        <f>E4+E5-G5+E6+E8</f>
        <v>-149.81999999999834</v>
      </c>
      <c r="I5" s="182"/>
      <c r="J5" s="72"/>
      <c r="M5" s="1433" t="s">
        <v>96</v>
      </c>
      <c r="N5" s="1488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3010.02</v>
      </c>
      <c r="U5" s="182"/>
      <c r="V5" s="1130"/>
    </row>
    <row r="6" spans="1:23" x14ac:dyDescent="0.25">
      <c r="A6" s="1433"/>
      <c r="B6" s="1488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433"/>
      <c r="N6" s="1488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/>
      <c r="R7" s="584"/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3010.02</v>
      </c>
      <c r="V10" s="1130">
        <f>R5-O10+R6+R4+R8+R7</f>
        <v>663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1">
        <f>U10-R11</f>
        <v>3010.02</v>
      </c>
      <c r="V11" s="584">
        <f>V10-O11</f>
        <v>663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1">
        <f t="shared" ref="U12:U75" si="8">U11-R12</f>
        <v>3010.02</v>
      </c>
      <c r="V12" s="584">
        <f t="shared" ref="V12:V42" si="9">V11-O12</f>
        <v>663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1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1">
        <f t="shared" si="8"/>
        <v>3010.02</v>
      </c>
      <c r="V13" s="584">
        <f t="shared" si="9"/>
        <v>663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1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1">
        <f t="shared" si="8"/>
        <v>3010.02</v>
      </c>
      <c r="V14" s="584">
        <f t="shared" si="9"/>
        <v>663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1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1">
        <f t="shared" si="8"/>
        <v>3010.02</v>
      </c>
      <c r="V15" s="584">
        <f t="shared" si="9"/>
        <v>663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1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1">
        <f t="shared" si="8"/>
        <v>3010.02</v>
      </c>
      <c r="V16" s="584">
        <f t="shared" si="9"/>
        <v>663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1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1">
        <f t="shared" si="8"/>
        <v>3010.02</v>
      </c>
      <c r="V17" s="584">
        <f t="shared" si="9"/>
        <v>663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1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1">
        <f t="shared" si="8"/>
        <v>3010.02</v>
      </c>
      <c r="V18" s="584">
        <f t="shared" si="9"/>
        <v>663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1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1">
        <f t="shared" si="8"/>
        <v>3010.02</v>
      </c>
      <c r="V19" s="584">
        <f t="shared" si="9"/>
        <v>663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1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1">
        <f t="shared" si="8"/>
        <v>3010.02</v>
      </c>
      <c r="V20" s="584">
        <f t="shared" si="9"/>
        <v>663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1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1">
        <f t="shared" si="8"/>
        <v>3010.02</v>
      </c>
      <c r="V21" s="584">
        <f t="shared" si="9"/>
        <v>663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1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1">
        <f t="shared" si="8"/>
        <v>3010.02</v>
      </c>
      <c r="V22" s="584">
        <f t="shared" si="9"/>
        <v>663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1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1">
        <f t="shared" si="8"/>
        <v>3010.02</v>
      </c>
      <c r="V23" s="584">
        <f t="shared" si="9"/>
        <v>663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1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1">
        <f t="shared" si="8"/>
        <v>3010.02</v>
      </c>
      <c r="V24" s="584">
        <f t="shared" si="9"/>
        <v>663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1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1">
        <f t="shared" si="8"/>
        <v>3010.02</v>
      </c>
      <c r="V25" s="584">
        <f t="shared" si="9"/>
        <v>663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1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1">
        <f t="shared" si="8"/>
        <v>3010.02</v>
      </c>
      <c r="V26" s="584">
        <f t="shared" si="9"/>
        <v>663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1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1">
        <f t="shared" si="8"/>
        <v>3010.02</v>
      </c>
      <c r="V27" s="584">
        <f t="shared" si="9"/>
        <v>663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1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1">
        <f t="shared" si="8"/>
        <v>3010.02</v>
      </c>
      <c r="V28" s="584">
        <f t="shared" si="9"/>
        <v>663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1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1">
        <f t="shared" si="8"/>
        <v>3010.02</v>
      </c>
      <c r="V29" s="584">
        <f t="shared" si="9"/>
        <v>663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1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1">
        <f t="shared" si="8"/>
        <v>3010.02</v>
      </c>
      <c r="V30" s="584">
        <f t="shared" si="9"/>
        <v>663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1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1">
        <f t="shared" si="8"/>
        <v>3010.02</v>
      </c>
      <c r="V31" s="584">
        <f t="shared" si="9"/>
        <v>663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1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1">
        <f t="shared" si="8"/>
        <v>3010.02</v>
      </c>
      <c r="V32" s="584">
        <f t="shared" si="9"/>
        <v>663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1">
        <f t="shared" si="8"/>
        <v>3010.02</v>
      </c>
      <c r="V33" s="584">
        <f t="shared" si="9"/>
        <v>663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1">
        <f t="shared" si="8"/>
        <v>3010.02</v>
      </c>
      <c r="V34" s="584">
        <f t="shared" si="9"/>
        <v>663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1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1">
        <f t="shared" si="8"/>
        <v>3010.02</v>
      </c>
      <c r="V35" s="584">
        <f t="shared" si="9"/>
        <v>663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1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1">
        <f t="shared" si="8"/>
        <v>3010.02</v>
      </c>
      <c r="V36" s="584">
        <f t="shared" si="9"/>
        <v>663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0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1">
        <f t="shared" si="8"/>
        <v>3010.02</v>
      </c>
      <c r="V37" s="584">
        <f t="shared" si="9"/>
        <v>663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1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1">
        <f t="shared" si="8"/>
        <v>3010.02</v>
      </c>
      <c r="V38" s="584">
        <f t="shared" si="9"/>
        <v>663</v>
      </c>
      <c r="W38" s="603">
        <f t="shared" si="5"/>
        <v>0</v>
      </c>
    </row>
    <row r="39" spans="1:23" x14ac:dyDescent="0.25">
      <c r="B39" s="129">
        <v>4.54</v>
      </c>
      <c r="C39" s="15">
        <v>1</v>
      </c>
      <c r="D39" s="489">
        <f t="shared" si="10"/>
        <v>4.54</v>
      </c>
      <c r="E39" s="943">
        <v>45083</v>
      </c>
      <c r="F39" s="719">
        <f t="shared" si="12"/>
        <v>4.54</v>
      </c>
      <c r="G39" s="720" t="s">
        <v>481</v>
      </c>
      <c r="H39" s="721">
        <v>50</v>
      </c>
      <c r="I39" s="771">
        <f t="shared" si="6"/>
        <v>1470.9600000000023</v>
      </c>
      <c r="J39" s="584">
        <f t="shared" si="7"/>
        <v>324</v>
      </c>
      <c r="K39" s="603">
        <f t="shared" si="4"/>
        <v>227</v>
      </c>
      <c r="N39" s="129">
        <v>4.54</v>
      </c>
      <c r="O39" s="15"/>
      <c r="P39" s="489">
        <f t="shared" si="2"/>
        <v>0</v>
      </c>
      <c r="Q39" s="943"/>
      <c r="R39" s="719">
        <f t="shared" si="13"/>
        <v>0</v>
      </c>
      <c r="S39" s="720"/>
      <c r="T39" s="721"/>
      <c r="U39" s="771">
        <f t="shared" si="8"/>
        <v>3010.02</v>
      </c>
      <c r="V39" s="584">
        <f t="shared" si="9"/>
        <v>663</v>
      </c>
      <c r="W39" s="603">
        <f t="shared" si="5"/>
        <v>0</v>
      </c>
    </row>
    <row r="40" spans="1:23" x14ac:dyDescent="0.25">
      <c r="B40" s="129">
        <v>4.54</v>
      </c>
      <c r="C40" s="15">
        <v>5</v>
      </c>
      <c r="D40" s="489">
        <f t="shared" si="10"/>
        <v>22.7</v>
      </c>
      <c r="E40" s="1166">
        <v>45083</v>
      </c>
      <c r="F40" s="489">
        <f t="shared" si="12"/>
        <v>22.7</v>
      </c>
      <c r="G40" s="720" t="s">
        <v>484</v>
      </c>
      <c r="H40" s="721">
        <v>50</v>
      </c>
      <c r="I40" s="771">
        <f t="shared" si="6"/>
        <v>1448.2600000000023</v>
      </c>
      <c r="J40" s="72">
        <f t="shared" si="7"/>
        <v>319</v>
      </c>
      <c r="K40" s="59">
        <f t="shared" si="4"/>
        <v>1135</v>
      </c>
      <c r="N40" s="129">
        <v>4.54</v>
      </c>
      <c r="O40" s="15"/>
      <c r="P40" s="489">
        <f t="shared" si="2"/>
        <v>0</v>
      </c>
      <c r="Q40" s="1166"/>
      <c r="R40" s="489">
        <f t="shared" si="13"/>
        <v>0</v>
      </c>
      <c r="S40" s="720"/>
      <c r="T40" s="721"/>
      <c r="U40" s="771">
        <f t="shared" si="8"/>
        <v>3010.02</v>
      </c>
      <c r="V40" s="1130">
        <f t="shared" si="9"/>
        <v>663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489">
        <f t="shared" si="10"/>
        <v>136.19999999999999</v>
      </c>
      <c r="E41" s="1166">
        <v>45083</v>
      </c>
      <c r="F41" s="489">
        <f t="shared" si="12"/>
        <v>136.19999999999999</v>
      </c>
      <c r="G41" s="720" t="s">
        <v>488</v>
      </c>
      <c r="H41" s="721">
        <v>50</v>
      </c>
      <c r="I41" s="771">
        <f t="shared" si="6"/>
        <v>1312.0600000000022</v>
      </c>
      <c r="J41" s="72">
        <f t="shared" si="7"/>
        <v>289</v>
      </c>
      <c r="K41" s="59">
        <f t="shared" si="4"/>
        <v>6809.9999999999991</v>
      </c>
      <c r="N41" s="129">
        <v>4.54</v>
      </c>
      <c r="O41" s="15"/>
      <c r="P41" s="489">
        <f t="shared" si="2"/>
        <v>0</v>
      </c>
      <c r="Q41" s="1166"/>
      <c r="R41" s="489">
        <f t="shared" si="13"/>
        <v>0</v>
      </c>
      <c r="S41" s="720"/>
      <c r="T41" s="721"/>
      <c r="U41" s="771">
        <f t="shared" si="8"/>
        <v>3010.02</v>
      </c>
      <c r="V41" s="1130">
        <f t="shared" si="9"/>
        <v>663</v>
      </c>
      <c r="W41" s="59">
        <f t="shared" si="5"/>
        <v>0</v>
      </c>
    </row>
    <row r="42" spans="1:23" x14ac:dyDescent="0.25">
      <c r="B42" s="129">
        <v>4.54</v>
      </c>
      <c r="C42" s="15">
        <v>30</v>
      </c>
      <c r="D42" s="489">
        <f t="shared" si="10"/>
        <v>136.19999999999999</v>
      </c>
      <c r="E42" s="1166">
        <v>45084</v>
      </c>
      <c r="F42" s="489">
        <f t="shared" si="12"/>
        <v>136.19999999999999</v>
      </c>
      <c r="G42" s="720" t="s">
        <v>496</v>
      </c>
      <c r="H42" s="721">
        <v>50</v>
      </c>
      <c r="I42" s="771">
        <f t="shared" si="6"/>
        <v>1175.8600000000022</v>
      </c>
      <c r="J42" s="584">
        <f t="shared" si="7"/>
        <v>259</v>
      </c>
      <c r="K42" s="59">
        <f t="shared" si="4"/>
        <v>6809.9999999999991</v>
      </c>
      <c r="N42" s="129">
        <v>4.54</v>
      </c>
      <c r="O42" s="15"/>
      <c r="P42" s="489">
        <f t="shared" si="2"/>
        <v>0</v>
      </c>
      <c r="Q42" s="1166"/>
      <c r="R42" s="489">
        <f t="shared" si="13"/>
        <v>0</v>
      </c>
      <c r="S42" s="720"/>
      <c r="T42" s="721"/>
      <c r="U42" s="771">
        <f t="shared" si="8"/>
        <v>3010.02</v>
      </c>
      <c r="V42" s="584">
        <f t="shared" si="9"/>
        <v>663</v>
      </c>
      <c r="W42" s="59">
        <f t="shared" si="5"/>
        <v>0</v>
      </c>
    </row>
    <row r="43" spans="1:23" x14ac:dyDescent="0.25">
      <c r="B43" s="129">
        <v>4.54</v>
      </c>
      <c r="C43" s="15">
        <v>36</v>
      </c>
      <c r="D43" s="489">
        <f t="shared" si="10"/>
        <v>163.44</v>
      </c>
      <c r="E43" s="1166">
        <v>45086</v>
      </c>
      <c r="F43" s="489">
        <f t="shared" si="12"/>
        <v>163.44</v>
      </c>
      <c r="G43" s="720" t="s">
        <v>504</v>
      </c>
      <c r="H43" s="721">
        <v>50</v>
      </c>
      <c r="I43" s="771">
        <f t="shared" si="6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2"/>
        <v>0</v>
      </c>
      <c r="Q43" s="1166"/>
      <c r="R43" s="489">
        <f t="shared" si="13"/>
        <v>0</v>
      </c>
      <c r="S43" s="720"/>
      <c r="T43" s="721"/>
      <c r="U43" s="771">
        <f t="shared" si="8"/>
        <v>3010.02</v>
      </c>
      <c r="V43" s="584">
        <f>V42-O43</f>
        <v>663</v>
      </c>
      <c r="W43" s="603">
        <f t="shared" si="5"/>
        <v>0</v>
      </c>
    </row>
    <row r="44" spans="1:23" x14ac:dyDescent="0.25">
      <c r="B44" s="129">
        <v>4.54</v>
      </c>
      <c r="C44" s="15">
        <v>35</v>
      </c>
      <c r="D44" s="489">
        <f t="shared" si="10"/>
        <v>158.9</v>
      </c>
      <c r="E44" s="1166">
        <v>45086</v>
      </c>
      <c r="F44" s="489">
        <f t="shared" si="12"/>
        <v>158.9</v>
      </c>
      <c r="G44" s="318" t="s">
        <v>512</v>
      </c>
      <c r="H44" s="721">
        <v>50</v>
      </c>
      <c r="I44" s="771">
        <f t="shared" si="6"/>
        <v>853.52000000000214</v>
      </c>
      <c r="J44" s="584">
        <f t="shared" ref="J44:J107" si="14">J43-C44</f>
        <v>188</v>
      </c>
      <c r="K44" s="59">
        <f t="shared" si="4"/>
        <v>7945</v>
      </c>
      <c r="N44" s="129">
        <v>4.54</v>
      </c>
      <c r="O44" s="15"/>
      <c r="P44" s="489">
        <f t="shared" si="2"/>
        <v>0</v>
      </c>
      <c r="Q44" s="1166"/>
      <c r="R44" s="489">
        <f t="shared" si="13"/>
        <v>0</v>
      </c>
      <c r="S44" s="318"/>
      <c r="T44" s="721"/>
      <c r="U44" s="771">
        <f t="shared" si="8"/>
        <v>3010.02</v>
      </c>
      <c r="V44" s="584">
        <f t="shared" ref="V44:V107" si="15">V43-O44</f>
        <v>663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66"/>
      <c r="F45" s="489">
        <f t="shared" si="12"/>
        <v>0</v>
      </c>
      <c r="G45" s="318"/>
      <c r="H45" s="721"/>
      <c r="I45" s="771">
        <f t="shared" si="6"/>
        <v>853.52000000000214</v>
      </c>
      <c r="J45" s="584">
        <f t="shared" si="14"/>
        <v>188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66"/>
      <c r="R45" s="489">
        <f t="shared" si="13"/>
        <v>0</v>
      </c>
      <c r="S45" s="318"/>
      <c r="T45" s="721"/>
      <c r="U45" s="771">
        <f t="shared" si="8"/>
        <v>3010.02</v>
      </c>
      <c r="V45" s="584">
        <f t="shared" si="15"/>
        <v>663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66"/>
      <c r="F46" s="489">
        <f t="shared" si="12"/>
        <v>0</v>
      </c>
      <c r="G46" s="318"/>
      <c r="H46" s="721"/>
      <c r="I46" s="771">
        <f t="shared" si="6"/>
        <v>853.52000000000214</v>
      </c>
      <c r="J46" s="584">
        <f t="shared" si="14"/>
        <v>188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66"/>
      <c r="R46" s="489">
        <f t="shared" si="13"/>
        <v>0</v>
      </c>
      <c r="S46" s="318"/>
      <c r="T46" s="721"/>
      <c r="U46" s="771">
        <f t="shared" si="8"/>
        <v>3010.02</v>
      </c>
      <c r="V46" s="584">
        <f t="shared" si="15"/>
        <v>663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66"/>
      <c r="F47" s="489">
        <f t="shared" si="12"/>
        <v>0</v>
      </c>
      <c r="G47" s="318"/>
      <c r="H47" s="721"/>
      <c r="I47" s="771">
        <f t="shared" si="6"/>
        <v>853.52000000000214</v>
      </c>
      <c r="J47" s="584">
        <f t="shared" si="14"/>
        <v>188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66"/>
      <c r="R47" s="489">
        <f t="shared" si="13"/>
        <v>0</v>
      </c>
      <c r="S47" s="318"/>
      <c r="T47" s="721"/>
      <c r="U47" s="771">
        <f t="shared" si="8"/>
        <v>3010.02</v>
      </c>
      <c r="V47" s="584">
        <f t="shared" si="15"/>
        <v>663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66"/>
      <c r="F48" s="489">
        <f t="shared" si="12"/>
        <v>0</v>
      </c>
      <c r="G48" s="318"/>
      <c r="H48" s="319"/>
      <c r="I48" s="771">
        <f t="shared" si="6"/>
        <v>853.52000000000214</v>
      </c>
      <c r="J48" s="72">
        <f t="shared" si="14"/>
        <v>188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66"/>
      <c r="R48" s="489">
        <f t="shared" si="13"/>
        <v>0</v>
      </c>
      <c r="S48" s="318"/>
      <c r="T48" s="319"/>
      <c r="U48" s="771">
        <f t="shared" si="8"/>
        <v>3010.02</v>
      </c>
      <c r="V48" s="1130">
        <f t="shared" si="15"/>
        <v>663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66"/>
      <c r="F49" s="489">
        <f t="shared" si="12"/>
        <v>0</v>
      </c>
      <c r="G49" s="318"/>
      <c r="H49" s="319"/>
      <c r="I49" s="771">
        <f t="shared" si="6"/>
        <v>853.52000000000214</v>
      </c>
      <c r="J49" s="72">
        <f t="shared" si="14"/>
        <v>188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66"/>
      <c r="R49" s="489">
        <f t="shared" si="13"/>
        <v>0</v>
      </c>
      <c r="S49" s="318"/>
      <c r="T49" s="319"/>
      <c r="U49" s="771">
        <f t="shared" si="8"/>
        <v>3010.02</v>
      </c>
      <c r="V49" s="1130">
        <f t="shared" si="15"/>
        <v>663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66"/>
      <c r="F50" s="489">
        <f t="shared" si="12"/>
        <v>0</v>
      </c>
      <c r="G50" s="318"/>
      <c r="H50" s="319"/>
      <c r="I50" s="771">
        <f t="shared" si="6"/>
        <v>853.52000000000214</v>
      </c>
      <c r="J50" s="72">
        <f t="shared" si="14"/>
        <v>188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66"/>
      <c r="R50" s="489">
        <f t="shared" si="13"/>
        <v>0</v>
      </c>
      <c r="S50" s="318"/>
      <c r="T50" s="319"/>
      <c r="U50" s="771">
        <f t="shared" si="8"/>
        <v>3010.02</v>
      </c>
      <c r="V50" s="1130">
        <f t="shared" si="15"/>
        <v>663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66"/>
      <c r="F51" s="489">
        <f t="shared" si="12"/>
        <v>0</v>
      </c>
      <c r="G51" s="318"/>
      <c r="H51" s="319"/>
      <c r="I51" s="771">
        <f t="shared" si="6"/>
        <v>853.52000000000214</v>
      </c>
      <c r="J51" s="72">
        <f t="shared" si="14"/>
        <v>188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66"/>
      <c r="R51" s="489">
        <f t="shared" si="13"/>
        <v>0</v>
      </c>
      <c r="S51" s="318"/>
      <c r="T51" s="319"/>
      <c r="U51" s="771">
        <f t="shared" si="8"/>
        <v>3010.02</v>
      </c>
      <c r="V51" s="1130">
        <f t="shared" si="15"/>
        <v>663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66"/>
      <c r="F52" s="489">
        <f t="shared" si="12"/>
        <v>0</v>
      </c>
      <c r="G52" s="318"/>
      <c r="H52" s="319"/>
      <c r="I52" s="771">
        <f t="shared" si="6"/>
        <v>853.52000000000214</v>
      </c>
      <c r="J52" s="584">
        <f t="shared" si="14"/>
        <v>188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66"/>
      <c r="R52" s="489">
        <f t="shared" si="13"/>
        <v>0</v>
      </c>
      <c r="S52" s="318"/>
      <c r="T52" s="319"/>
      <c r="U52" s="771">
        <f t="shared" si="8"/>
        <v>3010.02</v>
      </c>
      <c r="V52" s="584">
        <f t="shared" si="15"/>
        <v>663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66"/>
      <c r="F53" s="489">
        <f t="shared" si="12"/>
        <v>0</v>
      </c>
      <c r="G53" s="318"/>
      <c r="H53" s="319"/>
      <c r="I53" s="771">
        <f t="shared" si="6"/>
        <v>853.52000000000214</v>
      </c>
      <c r="J53" s="584">
        <f t="shared" si="14"/>
        <v>188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66"/>
      <c r="R53" s="489">
        <f t="shared" si="13"/>
        <v>0</v>
      </c>
      <c r="S53" s="318"/>
      <c r="T53" s="319"/>
      <c r="U53" s="771">
        <f t="shared" si="8"/>
        <v>3010.02</v>
      </c>
      <c r="V53" s="584">
        <f t="shared" si="15"/>
        <v>663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66"/>
      <c r="F54" s="489">
        <f t="shared" si="12"/>
        <v>0</v>
      </c>
      <c r="G54" s="318"/>
      <c r="H54" s="319"/>
      <c r="I54" s="771">
        <f t="shared" si="6"/>
        <v>853.52000000000214</v>
      </c>
      <c r="J54" s="72">
        <f t="shared" si="14"/>
        <v>188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66"/>
      <c r="R54" s="489">
        <f t="shared" si="13"/>
        <v>0</v>
      </c>
      <c r="S54" s="318"/>
      <c r="T54" s="319"/>
      <c r="U54" s="771">
        <f t="shared" si="8"/>
        <v>3010.02</v>
      </c>
      <c r="V54" s="1130">
        <f t="shared" si="15"/>
        <v>663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3"/>
      <c r="F55" s="719">
        <f t="shared" si="12"/>
        <v>0</v>
      </c>
      <c r="G55" s="720"/>
      <c r="H55" s="721"/>
      <c r="I55" s="771">
        <f t="shared" si="6"/>
        <v>853.52000000000214</v>
      </c>
      <c r="J55" s="72">
        <f t="shared" si="14"/>
        <v>188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3"/>
      <c r="R55" s="719">
        <f t="shared" si="13"/>
        <v>0</v>
      </c>
      <c r="S55" s="720"/>
      <c r="T55" s="721"/>
      <c r="U55" s="771">
        <f t="shared" si="8"/>
        <v>3010.02</v>
      </c>
      <c r="V55" s="1130">
        <f t="shared" si="15"/>
        <v>663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3"/>
      <c r="F56" s="719">
        <f t="shared" si="12"/>
        <v>0</v>
      </c>
      <c r="G56" s="720"/>
      <c r="H56" s="721"/>
      <c r="I56" s="771">
        <f t="shared" si="6"/>
        <v>853.52000000000214</v>
      </c>
      <c r="J56" s="72">
        <f t="shared" si="14"/>
        <v>188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3"/>
      <c r="R56" s="719">
        <f t="shared" si="13"/>
        <v>0</v>
      </c>
      <c r="S56" s="720"/>
      <c r="T56" s="721"/>
      <c r="U56" s="771">
        <f t="shared" si="8"/>
        <v>3010.02</v>
      </c>
      <c r="V56" s="1130">
        <f t="shared" si="15"/>
        <v>663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66"/>
      <c r="F57" s="489">
        <f t="shared" si="12"/>
        <v>0</v>
      </c>
      <c r="G57" s="318"/>
      <c r="H57" s="319"/>
      <c r="I57" s="771">
        <f t="shared" si="6"/>
        <v>853.52000000000214</v>
      </c>
      <c r="J57" s="72">
        <f t="shared" si="14"/>
        <v>188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66"/>
      <c r="R57" s="489">
        <f t="shared" si="13"/>
        <v>0</v>
      </c>
      <c r="S57" s="318"/>
      <c r="T57" s="319"/>
      <c r="U57" s="771">
        <f t="shared" si="8"/>
        <v>3010.02</v>
      </c>
      <c r="V57" s="1130">
        <f t="shared" si="15"/>
        <v>663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66"/>
      <c r="F58" s="489">
        <f t="shared" si="12"/>
        <v>0</v>
      </c>
      <c r="G58" s="318"/>
      <c r="H58" s="319"/>
      <c r="I58" s="771">
        <f t="shared" si="6"/>
        <v>853.52000000000214</v>
      </c>
      <c r="J58" s="72">
        <f t="shared" si="14"/>
        <v>188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66"/>
      <c r="R58" s="489">
        <f t="shared" si="13"/>
        <v>0</v>
      </c>
      <c r="S58" s="318"/>
      <c r="T58" s="319"/>
      <c r="U58" s="771">
        <f t="shared" si="8"/>
        <v>3010.02</v>
      </c>
      <c r="V58" s="1130">
        <f t="shared" si="15"/>
        <v>663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66"/>
      <c r="F59" s="489">
        <f t="shared" si="12"/>
        <v>0</v>
      </c>
      <c r="G59" s="318"/>
      <c r="H59" s="319"/>
      <c r="I59" s="771">
        <f t="shared" si="6"/>
        <v>853.52000000000214</v>
      </c>
      <c r="J59" s="72">
        <f t="shared" si="14"/>
        <v>188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66"/>
      <c r="R59" s="489">
        <f t="shared" si="13"/>
        <v>0</v>
      </c>
      <c r="S59" s="318"/>
      <c r="T59" s="319"/>
      <c r="U59" s="771">
        <f t="shared" si="8"/>
        <v>3010.02</v>
      </c>
      <c r="V59" s="1130">
        <f t="shared" si="15"/>
        <v>663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66"/>
      <c r="F60" s="489">
        <f t="shared" si="12"/>
        <v>0</v>
      </c>
      <c r="G60" s="318"/>
      <c r="H60" s="319"/>
      <c r="I60" s="771">
        <f t="shared" si="6"/>
        <v>853.52000000000214</v>
      </c>
      <c r="J60" s="72">
        <f t="shared" si="14"/>
        <v>188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66"/>
      <c r="R60" s="489">
        <f t="shared" si="13"/>
        <v>0</v>
      </c>
      <c r="S60" s="318"/>
      <c r="T60" s="319"/>
      <c r="U60" s="771">
        <f t="shared" si="8"/>
        <v>3010.02</v>
      </c>
      <c r="V60" s="1130">
        <f t="shared" si="15"/>
        <v>663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66"/>
      <c r="F61" s="489">
        <f t="shared" si="12"/>
        <v>0</v>
      </c>
      <c r="G61" s="318"/>
      <c r="H61" s="319"/>
      <c r="I61" s="771">
        <f t="shared" si="6"/>
        <v>853.52000000000214</v>
      </c>
      <c r="J61" s="72">
        <f t="shared" si="14"/>
        <v>188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66"/>
      <c r="R61" s="489">
        <f t="shared" si="13"/>
        <v>0</v>
      </c>
      <c r="S61" s="318"/>
      <c r="T61" s="319"/>
      <c r="U61" s="771">
        <f t="shared" si="8"/>
        <v>3010.02</v>
      </c>
      <c r="V61" s="1130">
        <f t="shared" si="15"/>
        <v>663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66"/>
      <c r="F62" s="489">
        <f t="shared" si="12"/>
        <v>0</v>
      </c>
      <c r="G62" s="318"/>
      <c r="H62" s="319"/>
      <c r="I62" s="771">
        <f t="shared" si="6"/>
        <v>853.52000000000214</v>
      </c>
      <c r="J62" s="72">
        <f t="shared" si="14"/>
        <v>188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66"/>
      <c r="R62" s="489">
        <f t="shared" si="13"/>
        <v>0</v>
      </c>
      <c r="S62" s="318"/>
      <c r="T62" s="319"/>
      <c r="U62" s="771">
        <f t="shared" si="8"/>
        <v>3010.02</v>
      </c>
      <c r="V62" s="1130">
        <f t="shared" si="15"/>
        <v>663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66"/>
      <c r="F63" s="489">
        <f t="shared" si="12"/>
        <v>0</v>
      </c>
      <c r="G63" s="318"/>
      <c r="H63" s="319"/>
      <c r="I63" s="771">
        <f t="shared" si="6"/>
        <v>853.52000000000214</v>
      </c>
      <c r="J63" s="72">
        <f t="shared" si="14"/>
        <v>188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66"/>
      <c r="R63" s="489">
        <f t="shared" si="13"/>
        <v>0</v>
      </c>
      <c r="S63" s="318"/>
      <c r="T63" s="319"/>
      <c r="U63" s="771">
        <f t="shared" si="8"/>
        <v>3010.02</v>
      </c>
      <c r="V63" s="1130">
        <f t="shared" si="15"/>
        <v>663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66"/>
      <c r="F64" s="489">
        <f t="shared" si="12"/>
        <v>0</v>
      </c>
      <c r="G64" s="318"/>
      <c r="H64" s="319"/>
      <c r="I64" s="771">
        <f t="shared" si="6"/>
        <v>853.52000000000214</v>
      </c>
      <c r="J64" s="72">
        <f t="shared" si="14"/>
        <v>188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66"/>
      <c r="R64" s="489">
        <f t="shared" si="13"/>
        <v>0</v>
      </c>
      <c r="S64" s="318"/>
      <c r="T64" s="319"/>
      <c r="U64" s="771">
        <f t="shared" si="8"/>
        <v>3010.02</v>
      </c>
      <c r="V64" s="1130">
        <f t="shared" si="15"/>
        <v>663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66"/>
      <c r="F65" s="489">
        <f t="shared" si="12"/>
        <v>0</v>
      </c>
      <c r="G65" s="318"/>
      <c r="H65" s="319"/>
      <c r="I65" s="771">
        <f t="shared" si="6"/>
        <v>853.52000000000214</v>
      </c>
      <c r="J65" s="72">
        <f t="shared" si="14"/>
        <v>188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66"/>
      <c r="R65" s="489">
        <f t="shared" si="13"/>
        <v>0</v>
      </c>
      <c r="S65" s="318"/>
      <c r="T65" s="319"/>
      <c r="U65" s="771">
        <f t="shared" si="8"/>
        <v>3010.02</v>
      </c>
      <c r="V65" s="1130">
        <f t="shared" si="15"/>
        <v>663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66"/>
      <c r="F66" s="489">
        <f t="shared" si="12"/>
        <v>0</v>
      </c>
      <c r="G66" s="318"/>
      <c r="H66" s="319"/>
      <c r="I66" s="771">
        <f t="shared" si="6"/>
        <v>853.52000000000214</v>
      </c>
      <c r="J66" s="72">
        <f t="shared" si="14"/>
        <v>188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66"/>
      <c r="R66" s="489">
        <f t="shared" si="13"/>
        <v>0</v>
      </c>
      <c r="S66" s="318"/>
      <c r="T66" s="319"/>
      <c r="U66" s="771">
        <f t="shared" si="8"/>
        <v>3010.02</v>
      </c>
      <c r="V66" s="1130">
        <f t="shared" si="15"/>
        <v>663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66"/>
      <c r="F67" s="489">
        <f t="shared" si="12"/>
        <v>0</v>
      </c>
      <c r="G67" s="318"/>
      <c r="H67" s="319"/>
      <c r="I67" s="771">
        <f t="shared" si="6"/>
        <v>853.52000000000214</v>
      </c>
      <c r="J67" s="72">
        <f t="shared" si="14"/>
        <v>188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66"/>
      <c r="R67" s="489">
        <f t="shared" si="13"/>
        <v>0</v>
      </c>
      <c r="S67" s="318"/>
      <c r="T67" s="319"/>
      <c r="U67" s="771">
        <f t="shared" si="8"/>
        <v>3010.02</v>
      </c>
      <c r="V67" s="1130">
        <f t="shared" si="15"/>
        <v>663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66"/>
      <c r="F68" s="489">
        <f t="shared" si="12"/>
        <v>0</v>
      </c>
      <c r="G68" s="318"/>
      <c r="H68" s="319"/>
      <c r="I68" s="771">
        <f t="shared" si="6"/>
        <v>853.52000000000214</v>
      </c>
      <c r="J68" s="72">
        <f t="shared" si="14"/>
        <v>188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66"/>
      <c r="R68" s="489">
        <f t="shared" si="13"/>
        <v>0</v>
      </c>
      <c r="S68" s="318"/>
      <c r="T68" s="319"/>
      <c r="U68" s="771">
        <f t="shared" si="8"/>
        <v>3010.02</v>
      </c>
      <c r="V68" s="1130">
        <f t="shared" si="15"/>
        <v>663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66"/>
      <c r="F69" s="489">
        <f t="shared" si="12"/>
        <v>0</v>
      </c>
      <c r="G69" s="318"/>
      <c r="H69" s="319"/>
      <c r="I69" s="771">
        <f t="shared" si="6"/>
        <v>853.52000000000214</v>
      </c>
      <c r="J69" s="72">
        <f t="shared" si="14"/>
        <v>188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66"/>
      <c r="R69" s="489">
        <f t="shared" si="13"/>
        <v>0</v>
      </c>
      <c r="S69" s="318"/>
      <c r="T69" s="319"/>
      <c r="U69" s="771">
        <f t="shared" si="8"/>
        <v>3010.02</v>
      </c>
      <c r="V69" s="1130">
        <f t="shared" si="15"/>
        <v>663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66"/>
      <c r="F70" s="489">
        <f t="shared" si="12"/>
        <v>0</v>
      </c>
      <c r="G70" s="318"/>
      <c r="H70" s="319"/>
      <c r="I70" s="771">
        <f t="shared" si="6"/>
        <v>853.52000000000214</v>
      </c>
      <c r="J70" s="72">
        <f t="shared" si="14"/>
        <v>188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66"/>
      <c r="R70" s="489">
        <f t="shared" si="13"/>
        <v>0</v>
      </c>
      <c r="S70" s="318"/>
      <c r="T70" s="319"/>
      <c r="U70" s="771">
        <f t="shared" si="8"/>
        <v>3010.02</v>
      </c>
      <c r="V70" s="1130">
        <f t="shared" si="15"/>
        <v>663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66"/>
      <c r="F71" s="489">
        <f t="shared" si="12"/>
        <v>0</v>
      </c>
      <c r="G71" s="318"/>
      <c r="H71" s="319"/>
      <c r="I71" s="771">
        <f t="shared" si="6"/>
        <v>853.52000000000214</v>
      </c>
      <c r="J71" s="72">
        <f t="shared" si="14"/>
        <v>188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66"/>
      <c r="R71" s="489">
        <f t="shared" si="13"/>
        <v>0</v>
      </c>
      <c r="S71" s="318"/>
      <c r="T71" s="319"/>
      <c r="U71" s="771">
        <f t="shared" si="8"/>
        <v>3010.02</v>
      </c>
      <c r="V71" s="1130">
        <f t="shared" si="15"/>
        <v>663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66"/>
      <c r="F72" s="489">
        <f t="shared" si="12"/>
        <v>0</v>
      </c>
      <c r="G72" s="318"/>
      <c r="H72" s="319"/>
      <c r="I72" s="771">
        <f t="shared" si="6"/>
        <v>853.52000000000214</v>
      </c>
      <c r="J72" s="72">
        <f t="shared" si="14"/>
        <v>188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66"/>
      <c r="R72" s="489">
        <f t="shared" si="13"/>
        <v>0</v>
      </c>
      <c r="S72" s="318"/>
      <c r="T72" s="319"/>
      <c r="U72" s="771">
        <f t="shared" si="8"/>
        <v>3010.02</v>
      </c>
      <c r="V72" s="1130">
        <f t="shared" si="15"/>
        <v>663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66"/>
      <c r="F73" s="489">
        <f t="shared" si="12"/>
        <v>0</v>
      </c>
      <c r="G73" s="318"/>
      <c r="H73" s="319"/>
      <c r="I73" s="771">
        <f t="shared" si="6"/>
        <v>853.52000000000214</v>
      </c>
      <c r="J73" s="72">
        <f t="shared" si="14"/>
        <v>188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66"/>
      <c r="R73" s="489">
        <f t="shared" si="13"/>
        <v>0</v>
      </c>
      <c r="S73" s="318"/>
      <c r="T73" s="319"/>
      <c r="U73" s="771">
        <f t="shared" si="8"/>
        <v>3010.02</v>
      </c>
      <c r="V73" s="1130">
        <f t="shared" si="15"/>
        <v>663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66"/>
      <c r="F74" s="489">
        <f t="shared" si="12"/>
        <v>0</v>
      </c>
      <c r="G74" s="318"/>
      <c r="H74" s="319"/>
      <c r="I74" s="771">
        <f t="shared" si="6"/>
        <v>853.52000000000214</v>
      </c>
      <c r="J74" s="72">
        <f t="shared" si="14"/>
        <v>188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66"/>
      <c r="R74" s="489">
        <f t="shared" si="13"/>
        <v>0</v>
      </c>
      <c r="S74" s="318"/>
      <c r="T74" s="319"/>
      <c r="U74" s="771">
        <f t="shared" si="8"/>
        <v>3010.02</v>
      </c>
      <c r="V74" s="1130">
        <f t="shared" si="15"/>
        <v>663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66"/>
      <c r="F75" s="489">
        <f t="shared" si="12"/>
        <v>0</v>
      </c>
      <c r="G75" s="318"/>
      <c r="H75" s="319"/>
      <c r="I75" s="771">
        <f t="shared" si="6"/>
        <v>853.52000000000214</v>
      </c>
      <c r="J75" s="72">
        <f t="shared" si="14"/>
        <v>188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66"/>
      <c r="R75" s="489">
        <f t="shared" si="13"/>
        <v>0</v>
      </c>
      <c r="S75" s="318"/>
      <c r="T75" s="319"/>
      <c r="U75" s="771">
        <f t="shared" si="8"/>
        <v>3010.02</v>
      </c>
      <c r="V75" s="1130">
        <f t="shared" si="15"/>
        <v>663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66"/>
      <c r="F76" s="489">
        <f t="shared" si="12"/>
        <v>0</v>
      </c>
      <c r="G76" s="318"/>
      <c r="H76" s="319"/>
      <c r="I76" s="771">
        <f t="shared" ref="I76:I108" si="18">I75-F76</f>
        <v>853.52000000000214</v>
      </c>
      <c r="J76" s="72">
        <f t="shared" si="14"/>
        <v>188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66"/>
      <c r="R76" s="489">
        <f t="shared" si="13"/>
        <v>0</v>
      </c>
      <c r="S76" s="318"/>
      <c r="T76" s="319"/>
      <c r="U76" s="771">
        <f t="shared" ref="U76:U108" si="19">U75-R76</f>
        <v>3010.02</v>
      </c>
      <c r="V76" s="1130">
        <f t="shared" si="15"/>
        <v>663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66"/>
      <c r="F77" s="489">
        <f t="shared" si="12"/>
        <v>0</v>
      </c>
      <c r="G77" s="318"/>
      <c r="H77" s="319"/>
      <c r="I77" s="771">
        <f t="shared" si="18"/>
        <v>853.52000000000214</v>
      </c>
      <c r="J77" s="72">
        <f t="shared" si="14"/>
        <v>188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66"/>
      <c r="R77" s="489">
        <f t="shared" si="13"/>
        <v>0</v>
      </c>
      <c r="S77" s="318"/>
      <c r="T77" s="319"/>
      <c r="U77" s="771">
        <f t="shared" si="19"/>
        <v>3010.02</v>
      </c>
      <c r="V77" s="1130">
        <f t="shared" si="15"/>
        <v>663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66"/>
      <c r="F78" s="489">
        <f t="shared" si="12"/>
        <v>0</v>
      </c>
      <c r="G78" s="318"/>
      <c r="H78" s="319"/>
      <c r="I78" s="771">
        <f t="shared" si="18"/>
        <v>853.52000000000214</v>
      </c>
      <c r="J78" s="72">
        <f t="shared" si="14"/>
        <v>188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66"/>
      <c r="R78" s="489">
        <f t="shared" si="13"/>
        <v>0</v>
      </c>
      <c r="S78" s="318"/>
      <c r="T78" s="319"/>
      <c r="U78" s="771">
        <f t="shared" si="19"/>
        <v>3010.02</v>
      </c>
      <c r="V78" s="1130">
        <f t="shared" si="15"/>
        <v>663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66"/>
      <c r="F79" s="489">
        <f t="shared" si="12"/>
        <v>0</v>
      </c>
      <c r="G79" s="318"/>
      <c r="H79" s="319"/>
      <c r="I79" s="771">
        <f t="shared" si="18"/>
        <v>853.52000000000214</v>
      </c>
      <c r="J79" s="72">
        <f t="shared" si="14"/>
        <v>188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66"/>
      <c r="R79" s="489">
        <f t="shared" si="13"/>
        <v>0</v>
      </c>
      <c r="S79" s="318"/>
      <c r="T79" s="319"/>
      <c r="U79" s="771">
        <f t="shared" si="19"/>
        <v>3010.02</v>
      </c>
      <c r="V79" s="1130">
        <f t="shared" si="15"/>
        <v>663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1">
        <f t="shared" si="18"/>
        <v>853.52000000000214</v>
      </c>
      <c r="J80" s="72">
        <f t="shared" si="14"/>
        <v>188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1">
        <f t="shared" si="19"/>
        <v>3010.02</v>
      </c>
      <c r="V80" s="1130">
        <f t="shared" si="15"/>
        <v>663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1">
        <f t="shared" si="18"/>
        <v>853.52000000000214</v>
      </c>
      <c r="J81" s="72">
        <f t="shared" si="14"/>
        <v>188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1">
        <f t="shared" si="19"/>
        <v>3010.02</v>
      </c>
      <c r="V81" s="1130">
        <f t="shared" si="15"/>
        <v>663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1">
        <f t="shared" si="18"/>
        <v>853.52000000000214</v>
      </c>
      <c r="J82" s="72">
        <f t="shared" si="14"/>
        <v>188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1">
        <f t="shared" si="19"/>
        <v>3010.02</v>
      </c>
      <c r="V82" s="1130">
        <f t="shared" si="15"/>
        <v>663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1">
        <f t="shared" si="18"/>
        <v>853.52000000000214</v>
      </c>
      <c r="J83" s="72">
        <f t="shared" si="14"/>
        <v>188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1">
        <f t="shared" si="19"/>
        <v>3010.02</v>
      </c>
      <c r="V83" s="1130">
        <f t="shared" si="15"/>
        <v>663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1">
        <f t="shared" si="18"/>
        <v>853.52000000000214</v>
      </c>
      <c r="J84" s="72">
        <f t="shared" si="14"/>
        <v>188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1">
        <f t="shared" si="19"/>
        <v>3010.02</v>
      </c>
      <c r="V84" s="1130">
        <f t="shared" si="15"/>
        <v>663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1">
        <f t="shared" si="18"/>
        <v>853.52000000000214</v>
      </c>
      <c r="J85" s="72">
        <f t="shared" si="14"/>
        <v>188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1">
        <f t="shared" si="19"/>
        <v>3010.02</v>
      </c>
      <c r="V85" s="1130">
        <f t="shared" si="15"/>
        <v>663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1">
        <f t="shared" si="18"/>
        <v>853.52000000000214</v>
      </c>
      <c r="J86" s="72">
        <f t="shared" si="14"/>
        <v>188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1">
        <f t="shared" si="19"/>
        <v>3010.02</v>
      </c>
      <c r="V86" s="1130">
        <f t="shared" si="15"/>
        <v>663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1">
        <f t="shared" si="18"/>
        <v>853.52000000000214</v>
      </c>
      <c r="J87" s="72">
        <f t="shared" si="14"/>
        <v>188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1">
        <f t="shared" si="19"/>
        <v>3010.02</v>
      </c>
      <c r="V87" s="1130">
        <f t="shared" si="15"/>
        <v>663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1">
        <f t="shared" si="18"/>
        <v>853.52000000000214</v>
      </c>
      <c r="J88" s="72">
        <f t="shared" si="14"/>
        <v>188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1">
        <f t="shared" si="19"/>
        <v>3010.02</v>
      </c>
      <c r="V88" s="1130">
        <f t="shared" si="15"/>
        <v>663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1">
        <f t="shared" si="18"/>
        <v>853.52000000000214</v>
      </c>
      <c r="J89" s="72">
        <f t="shared" si="14"/>
        <v>188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1">
        <f t="shared" si="19"/>
        <v>3010.02</v>
      </c>
      <c r="V89" s="1130">
        <f t="shared" si="15"/>
        <v>663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1">
        <f t="shared" si="18"/>
        <v>853.52000000000214</v>
      </c>
      <c r="J90" s="72">
        <f t="shared" si="14"/>
        <v>188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1">
        <f t="shared" si="19"/>
        <v>3010.02</v>
      </c>
      <c r="V90" s="1130">
        <f t="shared" si="15"/>
        <v>663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1">
        <f t="shared" si="18"/>
        <v>853.52000000000214</v>
      </c>
      <c r="J91" s="72">
        <f t="shared" si="14"/>
        <v>188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1">
        <f t="shared" si="19"/>
        <v>3010.02</v>
      </c>
      <c r="V91" s="1130">
        <f t="shared" si="15"/>
        <v>663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1">
        <f t="shared" si="18"/>
        <v>853.52000000000214</v>
      </c>
      <c r="J92" s="72">
        <f t="shared" si="14"/>
        <v>188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1">
        <f t="shared" si="19"/>
        <v>3010.02</v>
      </c>
      <c r="V92" s="1130">
        <f t="shared" si="15"/>
        <v>663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1">
        <f t="shared" si="18"/>
        <v>853.52000000000214</v>
      </c>
      <c r="J93" s="72">
        <f t="shared" si="14"/>
        <v>188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1">
        <f t="shared" si="19"/>
        <v>3010.02</v>
      </c>
      <c r="V93" s="1130">
        <f t="shared" si="15"/>
        <v>663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1">
        <f t="shared" si="18"/>
        <v>853.52000000000214</v>
      </c>
      <c r="J94" s="72">
        <f t="shared" si="14"/>
        <v>188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1">
        <f t="shared" si="19"/>
        <v>3010.02</v>
      </c>
      <c r="V94" s="1130">
        <f t="shared" si="15"/>
        <v>663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1">
        <f t="shared" si="18"/>
        <v>853.52000000000214</v>
      </c>
      <c r="J95" s="72">
        <f t="shared" si="14"/>
        <v>188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1">
        <f t="shared" si="19"/>
        <v>3010.02</v>
      </c>
      <c r="V95" s="1130">
        <f t="shared" si="15"/>
        <v>663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1">
        <f t="shared" si="18"/>
        <v>853.52000000000214</v>
      </c>
      <c r="J96" s="72">
        <f t="shared" si="14"/>
        <v>188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1">
        <f t="shared" si="19"/>
        <v>3010.02</v>
      </c>
      <c r="V96" s="1130">
        <f t="shared" si="15"/>
        <v>663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1">
        <f t="shared" si="18"/>
        <v>853.52000000000214</v>
      </c>
      <c r="J97" s="72">
        <f t="shared" si="14"/>
        <v>188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1">
        <f t="shared" si="19"/>
        <v>3010.02</v>
      </c>
      <c r="V97" s="1130">
        <f t="shared" si="15"/>
        <v>663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1">
        <f t="shared" si="18"/>
        <v>853.52000000000214</v>
      </c>
      <c r="J98" s="72">
        <f t="shared" si="14"/>
        <v>188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1">
        <f t="shared" si="19"/>
        <v>3010.02</v>
      </c>
      <c r="V98" s="1130">
        <f t="shared" si="15"/>
        <v>663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1">
        <f t="shared" si="18"/>
        <v>853.52000000000214</v>
      </c>
      <c r="J99" s="72">
        <f t="shared" si="14"/>
        <v>188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1">
        <f t="shared" si="19"/>
        <v>3010.02</v>
      </c>
      <c r="V99" s="1130">
        <f t="shared" si="15"/>
        <v>663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1">
        <f t="shared" si="18"/>
        <v>853.52000000000214</v>
      </c>
      <c r="J100" s="72">
        <f t="shared" si="14"/>
        <v>188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1">
        <f t="shared" si="19"/>
        <v>3010.02</v>
      </c>
      <c r="V100" s="1130">
        <f t="shared" si="15"/>
        <v>663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1">
        <f t="shared" si="18"/>
        <v>853.52000000000214</v>
      </c>
      <c r="J101" s="72">
        <f t="shared" si="14"/>
        <v>188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1">
        <f t="shared" si="19"/>
        <v>3010.02</v>
      </c>
      <c r="V101" s="1130">
        <f t="shared" si="15"/>
        <v>663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1">
        <f t="shared" si="18"/>
        <v>853.52000000000214</v>
      </c>
      <c r="J102" s="72">
        <f t="shared" si="14"/>
        <v>188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1">
        <f t="shared" si="19"/>
        <v>3010.02</v>
      </c>
      <c r="V102" s="1130">
        <f t="shared" si="15"/>
        <v>663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1">
        <f t="shared" si="18"/>
        <v>853.52000000000214</v>
      </c>
      <c r="J103" s="72">
        <f t="shared" si="14"/>
        <v>188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1">
        <f t="shared" si="19"/>
        <v>3010.02</v>
      </c>
      <c r="V103" s="1130">
        <f t="shared" si="15"/>
        <v>663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1">
        <f t="shared" si="18"/>
        <v>853.52000000000214</v>
      </c>
      <c r="J104" s="72">
        <f t="shared" si="14"/>
        <v>188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1">
        <f t="shared" si="19"/>
        <v>3010.02</v>
      </c>
      <c r="V104" s="1130">
        <f t="shared" si="15"/>
        <v>663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1">
        <f t="shared" si="18"/>
        <v>853.52000000000214</v>
      </c>
      <c r="J105" s="72">
        <f t="shared" si="14"/>
        <v>188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1">
        <f t="shared" si="19"/>
        <v>3010.02</v>
      </c>
      <c r="V105" s="1130">
        <f t="shared" si="15"/>
        <v>663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1">
        <f t="shared" si="18"/>
        <v>853.52000000000214</v>
      </c>
      <c r="J106" s="72">
        <f t="shared" si="14"/>
        <v>188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1">
        <f t="shared" si="19"/>
        <v>3010.02</v>
      </c>
      <c r="V106" s="1130">
        <f t="shared" si="15"/>
        <v>663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1">
        <f t="shared" si="18"/>
        <v>853.52000000000214</v>
      </c>
      <c r="J107" s="72">
        <f t="shared" si="14"/>
        <v>188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1">
        <f t="shared" si="19"/>
        <v>3010.02</v>
      </c>
      <c r="V107" s="1130">
        <f t="shared" si="15"/>
        <v>663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1">
        <f t="shared" si="18"/>
        <v>853.52000000000214</v>
      </c>
      <c r="J108" s="72">
        <f t="shared" ref="J108" si="22">J107-C108</f>
        <v>188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1">
        <f t="shared" si="19"/>
        <v>3010.02</v>
      </c>
      <c r="V108" s="1130">
        <f t="shared" ref="V108" si="24">V107-O108</f>
        <v>663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819</v>
      </c>
      <c r="D110" s="6">
        <f>SUM(D10:D109)</f>
        <v>3718.2599999999984</v>
      </c>
      <c r="E110" s="13"/>
      <c r="F110" s="6">
        <f>SUM(F10:F109)</f>
        <v>3718.2599999999984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-33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663</v>
      </c>
      <c r="Q112" s="40"/>
      <c r="R112" s="6"/>
      <c r="S112" s="31"/>
      <c r="T112" s="17"/>
      <c r="U112" s="128"/>
      <c r="V112" s="1130"/>
    </row>
    <row r="113" spans="3:22" x14ac:dyDescent="0.25">
      <c r="C113" s="1489" t="s">
        <v>19</v>
      </c>
      <c r="D113" s="1490"/>
      <c r="E113" s="39">
        <f>E4+E5-F110+E6+E8</f>
        <v>-149.81999999999834</v>
      </c>
      <c r="F113" s="6"/>
      <c r="G113" s="6"/>
      <c r="H113" s="17"/>
      <c r="I113" s="128"/>
      <c r="J113" s="72"/>
      <c r="O113" s="1489" t="s">
        <v>19</v>
      </c>
      <c r="P113" s="1490"/>
      <c r="Q113" s="39">
        <f>Q4+Q5-R110+Q6+Q8</f>
        <v>3010.02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workbookViewId="0">
      <pane ySplit="8" topLeftCell="A23" activePane="bottomLeft" state="frozen"/>
      <selection pane="bottomLeft" activeCell="G31" sqref="G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29" t="s">
        <v>329</v>
      </c>
      <c r="B1" s="1429"/>
      <c r="C1" s="1429"/>
      <c r="D1" s="1429"/>
      <c r="E1" s="1429"/>
      <c r="F1" s="1429"/>
      <c r="G1" s="1429"/>
      <c r="H1" s="11">
        <v>1</v>
      </c>
      <c r="K1" s="1429" t="str">
        <f>A1</f>
        <v>INVENTARIO    DEL MES DE   M A Y O     2023</v>
      </c>
      <c r="L1" s="1429"/>
      <c r="M1" s="1429"/>
      <c r="N1" s="1429"/>
      <c r="O1" s="1429"/>
      <c r="P1" s="1429"/>
      <c r="Q1" s="142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491" t="s">
        <v>123</v>
      </c>
      <c r="B5" s="1446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4604.1999999999989</v>
      </c>
      <c r="H5" s="134">
        <f>E4+E5-G5+E6+E7</f>
        <v>410.48000000000138</v>
      </c>
      <c r="K5" s="1491" t="s">
        <v>123</v>
      </c>
      <c r="L5" s="1446" t="s">
        <v>122</v>
      </c>
      <c r="M5" s="909"/>
      <c r="N5" s="910"/>
      <c r="O5" s="911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492"/>
      <c r="B6" s="1446"/>
      <c r="C6" s="191"/>
      <c r="D6" s="145"/>
      <c r="E6" s="102"/>
      <c r="F6" s="72"/>
      <c r="K6" s="1492"/>
      <c r="L6" s="1446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493" t="s">
        <v>47</v>
      </c>
      <c r="L7" s="12"/>
      <c r="M7" s="191"/>
      <c r="N7" s="145"/>
      <c r="O7" s="102"/>
      <c r="P7" s="1063"/>
      <c r="S7" s="1493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94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94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115</v>
      </c>
      <c r="M10" s="632"/>
      <c r="N10" s="964"/>
      <c r="O10" s="962"/>
      <c r="P10" s="961">
        <f t="shared" ref="P10:P44" si="1">N10</f>
        <v>0</v>
      </c>
      <c r="Q10" s="963"/>
      <c r="R10" s="960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3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3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3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3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3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3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3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3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3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3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3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3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3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3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3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3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3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3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3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512</v>
      </c>
      <c r="H30" s="721">
        <v>46</v>
      </c>
      <c r="I30" s="604">
        <f t="shared" si="3"/>
        <v>410.48000000000008</v>
      </c>
      <c r="J30" s="602"/>
      <c r="L30" s="659">
        <f t="shared" si="4"/>
        <v>115</v>
      </c>
      <c r="M30" s="632"/>
      <c r="N30" s="719"/>
      <c r="O30" s="943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>
        <f t="shared" si="2"/>
        <v>13</v>
      </c>
      <c r="C31" s="632"/>
      <c r="D31" s="719">
        <v>0</v>
      </c>
      <c r="E31" s="943"/>
      <c r="F31" s="719">
        <f t="shared" si="0"/>
        <v>0</v>
      </c>
      <c r="G31" s="720"/>
      <c r="H31" s="721"/>
      <c r="I31" s="604">
        <f t="shared" si="3"/>
        <v>410.48000000000008</v>
      </c>
      <c r="J31" s="602"/>
      <c r="L31" s="659">
        <f t="shared" si="4"/>
        <v>115</v>
      </c>
      <c r="M31" s="632"/>
      <c r="N31" s="719"/>
      <c r="O31" s="943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>
        <f t="shared" si="2"/>
        <v>13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410.48000000000008</v>
      </c>
      <c r="J32" s="602"/>
      <c r="L32" s="659">
        <f t="shared" si="4"/>
        <v>115</v>
      </c>
      <c r="M32" s="632"/>
      <c r="N32" s="719"/>
      <c r="O32" s="943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>
        <f t="shared" si="2"/>
        <v>13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410.48000000000008</v>
      </c>
      <c r="J33" s="602"/>
      <c r="L33" s="659">
        <f t="shared" si="4"/>
        <v>115</v>
      </c>
      <c r="M33" s="632"/>
      <c r="N33" s="719"/>
      <c r="O33" s="943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>
        <f t="shared" si="2"/>
        <v>13</v>
      </c>
      <c r="C34" s="632"/>
      <c r="D34" s="719">
        <v>0</v>
      </c>
      <c r="E34" s="943"/>
      <c r="F34" s="719">
        <f t="shared" si="0"/>
        <v>0</v>
      </c>
      <c r="G34" s="720"/>
      <c r="H34" s="721"/>
      <c r="I34" s="604">
        <f t="shared" si="3"/>
        <v>410.48000000000008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>
        <f t="shared" si="2"/>
        <v>13</v>
      </c>
      <c r="C35" s="632"/>
      <c r="D35" s="719">
        <v>0</v>
      </c>
      <c r="E35" s="943"/>
      <c r="F35" s="719">
        <f t="shared" si="0"/>
        <v>0</v>
      </c>
      <c r="G35" s="720"/>
      <c r="H35" s="721"/>
      <c r="I35" s="604">
        <f t="shared" si="3"/>
        <v>410.48000000000008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>
        <f t="shared" si="2"/>
        <v>13</v>
      </c>
      <c r="C36" s="632"/>
      <c r="D36" s="719">
        <v>0</v>
      </c>
      <c r="E36" s="943"/>
      <c r="F36" s="719">
        <f t="shared" si="0"/>
        <v>0</v>
      </c>
      <c r="G36" s="720"/>
      <c r="H36" s="721"/>
      <c r="I36" s="604">
        <f t="shared" si="3"/>
        <v>410.48000000000008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>
        <f t="shared" si="2"/>
        <v>13</v>
      </c>
      <c r="C37" s="632"/>
      <c r="D37" s="719">
        <v>0</v>
      </c>
      <c r="E37" s="943"/>
      <c r="F37" s="719">
        <f t="shared" si="0"/>
        <v>0</v>
      </c>
      <c r="G37" s="720"/>
      <c r="H37" s="721"/>
      <c r="I37" s="604">
        <f t="shared" si="3"/>
        <v>410.48000000000008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>
        <f t="shared" si="2"/>
        <v>13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410.48000000000008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>
        <f t="shared" si="2"/>
        <v>13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410.48000000000008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>
        <f t="shared" si="2"/>
        <v>13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410.48000000000008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>
        <f t="shared" si="2"/>
        <v>13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410.48000000000008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>
        <f t="shared" si="2"/>
        <v>13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410.48000000000008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>
        <f t="shared" si="2"/>
        <v>13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410.48000000000008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 t="shared" si="2"/>
        <v>13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410.48000000000008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0">
        <f t="shared" si="2"/>
        <v>13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410.48000000000008</v>
      </c>
      <c r="L45" s="930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192</v>
      </c>
      <c r="D46" s="6">
        <f>SUM(D9:D45)</f>
        <v>4604.1999999999989</v>
      </c>
      <c r="E46" s="13"/>
      <c r="F46" s="6">
        <f>SUM(F9:F45)</f>
        <v>4604.1999999999989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489" t="s">
        <v>19</v>
      </c>
      <c r="D49" s="1490"/>
      <c r="E49" s="39">
        <f>D46-F46</f>
        <v>0</v>
      </c>
      <c r="F49" s="6"/>
      <c r="G49" s="6"/>
      <c r="H49" s="17"/>
      <c r="M49" s="1489" t="s">
        <v>19</v>
      </c>
      <c r="N49" s="1490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27"/>
      <c r="B5" s="1427"/>
      <c r="C5" s="367"/>
      <c r="D5" s="586"/>
      <c r="E5" s="724"/>
      <c r="F5" s="675"/>
      <c r="G5" s="5"/>
    </row>
    <row r="6" spans="1:9" x14ac:dyDescent="0.25">
      <c r="A6" s="1427"/>
      <c r="B6" s="1427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1" t="s">
        <v>11</v>
      </c>
      <c r="D83" s="143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J1" workbookViewId="0">
      <pane ySplit="8" topLeftCell="A13" activePane="bottomLeft" state="frozen"/>
      <selection pane="bottomLeft" activeCell="L33" sqref="L33:L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29" t="s">
        <v>330</v>
      </c>
      <c r="B1" s="1429"/>
      <c r="C1" s="1429"/>
      <c r="D1" s="1429"/>
      <c r="E1" s="1429"/>
      <c r="F1" s="1429"/>
      <c r="G1" s="1429"/>
      <c r="H1" s="11">
        <v>1</v>
      </c>
      <c r="K1" s="1429" t="str">
        <f>A1</f>
        <v>INVENTARIO   DEL MES DE MAYO</v>
      </c>
      <c r="L1" s="1429"/>
      <c r="M1" s="1429"/>
      <c r="N1" s="1429"/>
      <c r="O1" s="1429"/>
      <c r="P1" s="1429"/>
      <c r="Q1" s="1429"/>
      <c r="R1" s="11">
        <v>2</v>
      </c>
      <c r="U1" s="1434" t="s">
        <v>407</v>
      </c>
      <c r="V1" s="1434"/>
      <c r="W1" s="1434"/>
      <c r="X1" s="1434"/>
      <c r="Y1" s="1434"/>
      <c r="Z1" s="1434"/>
      <c r="AA1" s="1434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476" t="s">
        <v>98</v>
      </c>
      <c r="B5" s="1495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476" t="s">
        <v>98</v>
      </c>
      <c r="L5" s="1497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476" t="s">
        <v>98</v>
      </c>
      <c r="V5" s="1495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476"/>
      <c r="B6" s="1496"/>
      <c r="C6" s="367">
        <v>98</v>
      </c>
      <c r="D6" s="130">
        <v>45078</v>
      </c>
      <c r="E6" s="200">
        <v>250</v>
      </c>
      <c r="F6" s="61">
        <v>25</v>
      </c>
      <c r="G6" s="47">
        <f>F78</f>
        <v>140</v>
      </c>
      <c r="H6" s="7">
        <f>E6-G6+E7+E5-G5+E4</f>
        <v>180</v>
      </c>
      <c r="K6" s="1476"/>
      <c r="L6" s="1497"/>
      <c r="M6" s="367"/>
      <c r="N6" s="130"/>
      <c r="O6" s="200"/>
      <c r="P6" s="61"/>
      <c r="Q6" s="47">
        <f>P78</f>
        <v>50</v>
      </c>
      <c r="R6" s="7">
        <f>O6-Q6+O7+O5-Q5+O4</f>
        <v>150</v>
      </c>
      <c r="U6" s="1476"/>
      <c r="V6" s="1496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8">
        <v>45086</v>
      </c>
      <c r="P13" s="719">
        <f t="shared" si="1"/>
        <v>20</v>
      </c>
      <c r="Q13" s="720" t="s">
        <v>512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15</v>
      </c>
      <c r="M14" s="632"/>
      <c r="N14" s="719"/>
      <c r="O14" s="1168"/>
      <c r="P14" s="719">
        <f t="shared" si="1"/>
        <v>0</v>
      </c>
      <c r="Q14" s="720"/>
      <c r="R14" s="721"/>
      <c r="S14" s="604">
        <f t="shared" si="7"/>
        <v>150</v>
      </c>
      <c r="U14" s="125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15</v>
      </c>
      <c r="M15" s="632"/>
      <c r="N15" s="719"/>
      <c r="O15" s="1168"/>
      <c r="P15" s="719">
        <f t="shared" si="1"/>
        <v>0</v>
      </c>
      <c r="Q15" s="720"/>
      <c r="R15" s="721"/>
      <c r="S15" s="604">
        <f t="shared" si="7"/>
        <v>150</v>
      </c>
      <c r="U15" s="125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541">
        <v>10</v>
      </c>
      <c r="E16" s="1560">
        <v>45085</v>
      </c>
      <c r="F16" s="1541">
        <f t="shared" si="0"/>
        <v>10</v>
      </c>
      <c r="G16" s="1542" t="s">
        <v>501</v>
      </c>
      <c r="H16" s="1543">
        <v>115</v>
      </c>
      <c r="I16" s="604">
        <f t="shared" si="6"/>
        <v>180</v>
      </c>
      <c r="L16" s="687">
        <f t="shared" si="4"/>
        <v>15</v>
      </c>
      <c r="M16" s="632"/>
      <c r="N16" s="719"/>
      <c r="O16" s="1168"/>
      <c r="P16" s="719">
        <f t="shared" si="1"/>
        <v>0</v>
      </c>
      <c r="Q16" s="720"/>
      <c r="R16" s="721"/>
      <c r="S16" s="604">
        <f t="shared" si="7"/>
        <v>150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18</v>
      </c>
      <c r="C17" s="632"/>
      <c r="D17" s="1541"/>
      <c r="E17" s="1560"/>
      <c r="F17" s="1541">
        <f t="shared" si="0"/>
        <v>0</v>
      </c>
      <c r="G17" s="1542"/>
      <c r="H17" s="1543"/>
      <c r="I17" s="604">
        <f t="shared" si="6"/>
        <v>180</v>
      </c>
      <c r="L17" s="687">
        <f t="shared" si="4"/>
        <v>15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150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18</v>
      </c>
      <c r="C18" s="632"/>
      <c r="D18" s="1541"/>
      <c r="E18" s="1560"/>
      <c r="F18" s="1541">
        <f t="shared" si="0"/>
        <v>0</v>
      </c>
      <c r="G18" s="1542"/>
      <c r="H18" s="1543"/>
      <c r="I18" s="604">
        <f t="shared" si="6"/>
        <v>180</v>
      </c>
      <c r="K18" s="118"/>
      <c r="L18" s="687">
        <f t="shared" si="4"/>
        <v>15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150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18</v>
      </c>
      <c r="C19" s="632"/>
      <c r="D19" s="1541"/>
      <c r="E19" s="1560"/>
      <c r="F19" s="1541">
        <f t="shared" si="0"/>
        <v>0</v>
      </c>
      <c r="G19" s="1542"/>
      <c r="H19" s="1543"/>
      <c r="I19" s="604">
        <f t="shared" si="6"/>
        <v>180</v>
      </c>
      <c r="K19" s="118"/>
      <c r="L19" s="687">
        <f t="shared" si="4"/>
        <v>15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150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18</v>
      </c>
      <c r="C20" s="632"/>
      <c r="D20" s="1541"/>
      <c r="E20" s="1560"/>
      <c r="F20" s="1541">
        <f t="shared" si="0"/>
        <v>0</v>
      </c>
      <c r="G20" s="1542"/>
      <c r="H20" s="1543"/>
      <c r="I20" s="604">
        <f t="shared" si="6"/>
        <v>180</v>
      </c>
      <c r="K20" s="118"/>
      <c r="L20" s="687">
        <f t="shared" si="4"/>
        <v>15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150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18</v>
      </c>
      <c r="C21" s="632"/>
      <c r="D21" s="1541"/>
      <c r="E21" s="1560"/>
      <c r="F21" s="1541">
        <f t="shared" si="0"/>
        <v>0</v>
      </c>
      <c r="G21" s="1542"/>
      <c r="H21" s="1543"/>
      <c r="I21" s="604">
        <f t="shared" si="6"/>
        <v>180</v>
      </c>
      <c r="K21" s="118"/>
      <c r="L21" s="687">
        <f t="shared" si="4"/>
        <v>15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150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18</v>
      </c>
      <c r="C22" s="632"/>
      <c r="D22" s="1541"/>
      <c r="E22" s="1560"/>
      <c r="F22" s="1541">
        <f t="shared" si="0"/>
        <v>0</v>
      </c>
      <c r="G22" s="1542"/>
      <c r="H22" s="1543"/>
      <c r="I22" s="604">
        <f t="shared" si="6"/>
        <v>180</v>
      </c>
      <c r="K22" s="118"/>
      <c r="L22" s="730">
        <f t="shared" si="4"/>
        <v>15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150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18</v>
      </c>
      <c r="C23" s="584"/>
      <c r="D23" s="1541"/>
      <c r="E23" s="1560"/>
      <c r="F23" s="1541">
        <f t="shared" si="0"/>
        <v>0</v>
      </c>
      <c r="G23" s="1542"/>
      <c r="H23" s="1543"/>
      <c r="I23" s="604">
        <f t="shared" si="6"/>
        <v>180</v>
      </c>
      <c r="K23" s="119"/>
      <c r="L23" s="730">
        <f t="shared" si="4"/>
        <v>15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150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18</v>
      </c>
      <c r="C24" s="632"/>
      <c r="D24" s="1541"/>
      <c r="E24" s="1560"/>
      <c r="F24" s="1541">
        <f t="shared" si="0"/>
        <v>0</v>
      </c>
      <c r="G24" s="1542"/>
      <c r="H24" s="1543"/>
      <c r="I24" s="604">
        <f t="shared" si="6"/>
        <v>180</v>
      </c>
      <c r="K24" s="118"/>
      <c r="L24" s="730">
        <f t="shared" si="4"/>
        <v>15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150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18</v>
      </c>
      <c r="C25" s="632"/>
      <c r="D25" s="1541"/>
      <c r="E25" s="1560"/>
      <c r="F25" s="1541">
        <f t="shared" si="0"/>
        <v>0</v>
      </c>
      <c r="G25" s="1542"/>
      <c r="H25" s="1543"/>
      <c r="I25" s="604">
        <f t="shared" si="6"/>
        <v>180</v>
      </c>
      <c r="K25" s="118"/>
      <c r="L25" s="730">
        <f t="shared" si="4"/>
        <v>15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150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18</v>
      </c>
      <c r="C26" s="632"/>
      <c r="D26" s="1541"/>
      <c r="E26" s="1560"/>
      <c r="F26" s="1541">
        <f t="shared" si="0"/>
        <v>0</v>
      </c>
      <c r="G26" s="1542"/>
      <c r="H26" s="1543"/>
      <c r="I26" s="604">
        <f t="shared" si="6"/>
        <v>180</v>
      </c>
      <c r="K26" s="118"/>
      <c r="L26" s="681">
        <f t="shared" si="4"/>
        <v>15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150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18</v>
      </c>
      <c r="C27" s="632"/>
      <c r="D27" s="1541"/>
      <c r="E27" s="1560"/>
      <c r="F27" s="1541">
        <f t="shared" si="0"/>
        <v>0</v>
      </c>
      <c r="G27" s="1542"/>
      <c r="H27" s="1543"/>
      <c r="I27" s="604">
        <f t="shared" si="6"/>
        <v>180</v>
      </c>
      <c r="K27" s="118"/>
      <c r="L27" s="730">
        <f t="shared" si="4"/>
        <v>15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150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18</v>
      </c>
      <c r="C28" s="632"/>
      <c r="D28" s="1541"/>
      <c r="E28" s="1560"/>
      <c r="F28" s="1541">
        <f t="shared" si="0"/>
        <v>0</v>
      </c>
      <c r="G28" s="1542"/>
      <c r="H28" s="1543"/>
      <c r="I28" s="604">
        <f t="shared" si="6"/>
        <v>180</v>
      </c>
      <c r="K28" s="118"/>
      <c r="L28" s="681">
        <f t="shared" si="4"/>
        <v>15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150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18</v>
      </c>
      <c r="C29" s="15"/>
      <c r="D29" s="1561"/>
      <c r="E29" s="1560"/>
      <c r="F29" s="1541">
        <f t="shared" si="0"/>
        <v>0</v>
      </c>
      <c r="G29" s="1542"/>
      <c r="H29" s="1543"/>
      <c r="I29" s="604">
        <f t="shared" si="6"/>
        <v>180</v>
      </c>
      <c r="K29" s="118"/>
      <c r="L29" s="222">
        <f t="shared" si="4"/>
        <v>15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150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18</v>
      </c>
      <c r="C30" s="15"/>
      <c r="D30" s="1561"/>
      <c r="E30" s="1560"/>
      <c r="F30" s="1541">
        <f t="shared" si="0"/>
        <v>0</v>
      </c>
      <c r="G30" s="1542"/>
      <c r="H30" s="1543"/>
      <c r="I30" s="604">
        <f t="shared" si="6"/>
        <v>180</v>
      </c>
      <c r="K30" s="118"/>
      <c r="L30" s="222">
        <f t="shared" si="4"/>
        <v>15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150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18</v>
      </c>
      <c r="C31" s="15"/>
      <c r="D31" s="1561"/>
      <c r="E31" s="1562"/>
      <c r="F31" s="1561">
        <f t="shared" si="0"/>
        <v>0</v>
      </c>
      <c r="G31" s="1563"/>
      <c r="H31" s="1564"/>
      <c r="I31" s="102">
        <f t="shared" si="6"/>
        <v>180</v>
      </c>
      <c r="K31" s="118"/>
      <c r="L31" s="222">
        <f t="shared" si="4"/>
        <v>15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150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18</v>
      </c>
      <c r="C32" s="15"/>
      <c r="D32" s="1561"/>
      <c r="E32" s="1562"/>
      <c r="F32" s="1561">
        <f t="shared" si="0"/>
        <v>0</v>
      </c>
      <c r="G32" s="1563"/>
      <c r="H32" s="1564"/>
      <c r="I32" s="102">
        <f t="shared" si="6"/>
        <v>180</v>
      </c>
      <c r="K32" s="118"/>
      <c r="L32" s="222">
        <f t="shared" si="4"/>
        <v>15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150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18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180</v>
      </c>
      <c r="K33" s="118"/>
      <c r="L33" s="222">
        <f t="shared" si="4"/>
        <v>15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150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18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180</v>
      </c>
      <c r="K34" s="118"/>
      <c r="L34" s="222">
        <f t="shared" si="4"/>
        <v>15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150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18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180</v>
      </c>
      <c r="K35" s="118"/>
      <c r="L35" s="222">
        <f t="shared" si="4"/>
        <v>15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150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18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180</v>
      </c>
      <c r="K36" s="118" t="s">
        <v>22</v>
      </c>
      <c r="L36" s="222">
        <f t="shared" si="4"/>
        <v>15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150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18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180</v>
      </c>
      <c r="K37" s="119"/>
      <c r="L37" s="222">
        <f t="shared" si="4"/>
        <v>15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150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18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180</v>
      </c>
      <c r="K38" s="118"/>
      <c r="L38" s="222">
        <f t="shared" si="4"/>
        <v>15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150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180</v>
      </c>
      <c r="K39" s="118"/>
      <c r="L39" s="82">
        <f t="shared" si="4"/>
        <v>15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150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180</v>
      </c>
      <c r="K40" s="118"/>
      <c r="L40" s="82">
        <f t="shared" si="4"/>
        <v>15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150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18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180</v>
      </c>
      <c r="K41" s="118"/>
      <c r="L41" s="82">
        <f t="shared" si="4"/>
        <v>15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150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18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180</v>
      </c>
      <c r="K42" s="118"/>
      <c r="L42" s="82">
        <f t="shared" si="4"/>
        <v>15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150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18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180</v>
      </c>
      <c r="K43" s="118"/>
      <c r="L43" s="82">
        <f t="shared" si="4"/>
        <v>15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150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18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180</v>
      </c>
      <c r="K44" s="118"/>
      <c r="L44" s="82">
        <f t="shared" si="4"/>
        <v>15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150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18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180</v>
      </c>
      <c r="K45" s="118"/>
      <c r="L45" s="82">
        <f t="shared" si="4"/>
        <v>15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150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18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180</v>
      </c>
      <c r="K46" s="118"/>
      <c r="L46" s="82">
        <f t="shared" si="4"/>
        <v>15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150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18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180</v>
      </c>
      <c r="K47" s="118"/>
      <c r="L47" s="82">
        <f t="shared" si="4"/>
        <v>15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150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18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180</v>
      </c>
      <c r="K48" s="118"/>
      <c r="L48" s="82">
        <f t="shared" si="4"/>
        <v>15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150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18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180</v>
      </c>
      <c r="K49" s="118"/>
      <c r="L49" s="82">
        <f t="shared" si="4"/>
        <v>15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150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18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180</v>
      </c>
      <c r="K50" s="118"/>
      <c r="L50" s="82">
        <f t="shared" si="4"/>
        <v>15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150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18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180</v>
      </c>
      <c r="K51" s="118"/>
      <c r="L51" s="82">
        <f t="shared" si="4"/>
        <v>15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150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18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180</v>
      </c>
      <c r="K52" s="118"/>
      <c r="L52" s="82">
        <f t="shared" si="4"/>
        <v>15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150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18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180</v>
      </c>
      <c r="K53" s="118"/>
      <c r="L53" s="82">
        <f t="shared" si="4"/>
        <v>15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150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18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180</v>
      </c>
      <c r="K54" s="118"/>
      <c r="L54" s="82">
        <f t="shared" si="4"/>
        <v>15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150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18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180</v>
      </c>
      <c r="K55" s="118"/>
      <c r="L55" s="12">
        <f t="shared" si="4"/>
        <v>15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150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18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180</v>
      </c>
      <c r="K56" s="118"/>
      <c r="L56" s="12">
        <f t="shared" si="4"/>
        <v>15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150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18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180</v>
      </c>
      <c r="K57" s="118"/>
      <c r="L57" s="12">
        <f t="shared" si="4"/>
        <v>15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150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18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180</v>
      </c>
      <c r="K58" s="118"/>
      <c r="L58" s="12">
        <f t="shared" si="4"/>
        <v>15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150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18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180</v>
      </c>
      <c r="K59" s="118"/>
      <c r="L59" s="12">
        <f t="shared" si="4"/>
        <v>15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150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18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180</v>
      </c>
      <c r="K60" s="118"/>
      <c r="L60" s="12">
        <f t="shared" si="4"/>
        <v>15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150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18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180</v>
      </c>
      <c r="K61" s="118"/>
      <c r="L61" s="12">
        <f t="shared" si="4"/>
        <v>15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150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18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180</v>
      </c>
      <c r="K62" s="118"/>
      <c r="L62" s="12">
        <f t="shared" si="4"/>
        <v>15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150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18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180</v>
      </c>
      <c r="K63" s="118"/>
      <c r="L63" s="12">
        <f t="shared" si="4"/>
        <v>15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150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18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180</v>
      </c>
      <c r="K64" s="118"/>
      <c r="L64" s="12">
        <f t="shared" si="4"/>
        <v>15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150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18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180</v>
      </c>
      <c r="K65" s="118"/>
      <c r="L65" s="12">
        <f t="shared" si="4"/>
        <v>15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150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18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180</v>
      </c>
      <c r="K66" s="118"/>
      <c r="L66" s="12">
        <f t="shared" si="4"/>
        <v>15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150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18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180</v>
      </c>
      <c r="K67" s="118"/>
      <c r="L67" s="12">
        <f t="shared" si="4"/>
        <v>15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150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18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180</v>
      </c>
      <c r="K68" s="118"/>
      <c r="L68" s="12">
        <f t="shared" si="4"/>
        <v>15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150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18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180</v>
      </c>
      <c r="K69" s="118"/>
      <c r="L69" s="12">
        <f t="shared" si="4"/>
        <v>15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150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18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180</v>
      </c>
      <c r="K70" s="118"/>
      <c r="L70" s="12">
        <f t="shared" si="4"/>
        <v>15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150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18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180</v>
      </c>
      <c r="K71" s="118"/>
      <c r="L71" s="12">
        <f t="shared" si="4"/>
        <v>15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150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18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180</v>
      </c>
      <c r="K72" s="118"/>
      <c r="L72" s="12">
        <f t="shared" si="4"/>
        <v>15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150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18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180</v>
      </c>
      <c r="K73" s="118"/>
      <c r="L73" s="12">
        <f t="shared" si="4"/>
        <v>15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150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18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180</v>
      </c>
      <c r="K74" s="118"/>
      <c r="L74" s="12">
        <f t="shared" ref="L74:L75" si="13">L73-M74</f>
        <v>15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150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18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180</v>
      </c>
      <c r="K75" s="118"/>
      <c r="L75" s="12">
        <f t="shared" si="13"/>
        <v>15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150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180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150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14</v>
      </c>
      <c r="D78" s="6">
        <f>SUM(D9:D77)</f>
        <v>140</v>
      </c>
      <c r="F78" s="6">
        <f>SUM(F9:F77)</f>
        <v>140</v>
      </c>
      <c r="M78" s="53">
        <f>SUM(M9:M77)</f>
        <v>5</v>
      </c>
      <c r="N78" s="6">
        <f>SUM(N9:N77)</f>
        <v>50</v>
      </c>
      <c r="P78" s="6">
        <f>SUM(P9:P77)</f>
        <v>50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18</v>
      </c>
      <c r="N81" s="45" t="s">
        <v>4</v>
      </c>
      <c r="O81" s="55">
        <f>P5+P6-M78+P7</f>
        <v>15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31" t="s">
        <v>11</v>
      </c>
      <c r="D83" s="1432"/>
      <c r="E83" s="56">
        <f>E5+E6-F78+E7</f>
        <v>180</v>
      </c>
      <c r="F83" s="72"/>
      <c r="M83" s="1431" t="s">
        <v>11</v>
      </c>
      <c r="N83" s="1432"/>
      <c r="O83" s="56">
        <f>O5+O6-P78+O7</f>
        <v>150</v>
      </c>
      <c r="P83" s="1076"/>
      <c r="W83" s="1431" t="s">
        <v>11</v>
      </c>
      <c r="X83" s="1432"/>
      <c r="Y83" s="56">
        <f>Y5+Y6-Z78+Y7</f>
        <v>150</v>
      </c>
      <c r="Z83" s="125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36"/>
      <c r="B5" s="1446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36"/>
      <c r="B6" s="1446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498" t="s">
        <v>19</v>
      </c>
      <c r="D41" s="1499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K1" workbookViewId="0">
      <selection activeCell="M32" sqref="M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9" t="s">
        <v>315</v>
      </c>
      <c r="B1" s="1429"/>
      <c r="C1" s="1429"/>
      <c r="D1" s="1429"/>
      <c r="E1" s="1429"/>
      <c r="F1" s="1429"/>
      <c r="G1" s="1429"/>
      <c r="H1" s="96">
        <v>1</v>
      </c>
      <c r="L1" s="1434" t="s">
        <v>381</v>
      </c>
      <c r="M1" s="1434"/>
      <c r="N1" s="1434"/>
      <c r="O1" s="1434"/>
      <c r="P1" s="1434"/>
      <c r="Q1" s="1434"/>
      <c r="R1" s="143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469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469" t="s">
        <v>188</v>
      </c>
      <c r="M4" s="140"/>
      <c r="N4" s="515">
        <v>57</v>
      </c>
      <c r="O4" s="130">
        <v>45094</v>
      </c>
      <c r="P4" s="454">
        <v>5021.68</v>
      </c>
      <c r="Q4" s="61">
        <v>176</v>
      </c>
    </row>
    <row r="5" spans="1:21" ht="24.75" customHeight="1" x14ac:dyDescent="0.25">
      <c r="A5" s="1507"/>
      <c r="B5" s="1502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9583.66</v>
      </c>
      <c r="H5" s="57">
        <f>E4+E5+E8-G5</f>
        <v>4473.6700000000019</v>
      </c>
      <c r="L5" s="1507"/>
      <c r="M5" s="1502" t="s">
        <v>109</v>
      </c>
      <c r="N5" s="947">
        <v>56.5</v>
      </c>
      <c r="O5" s="608">
        <v>45103</v>
      </c>
      <c r="P5" s="1292">
        <v>3540.14</v>
      </c>
      <c r="Q5" s="863">
        <v>120</v>
      </c>
      <c r="R5" s="143">
        <f>Q99</f>
        <v>0</v>
      </c>
      <c r="S5" s="57">
        <f>P4+P5+P8-R5+P6</f>
        <v>11279.72</v>
      </c>
    </row>
    <row r="6" spans="1:21" ht="24.75" customHeight="1" x14ac:dyDescent="0.25">
      <c r="A6" s="1507"/>
      <c r="B6" s="1503"/>
      <c r="C6" s="215"/>
      <c r="D6" s="130"/>
      <c r="E6" s="454"/>
      <c r="F6" s="229"/>
      <c r="G6" s="143"/>
      <c r="H6" s="57"/>
      <c r="L6" s="1507"/>
      <c r="M6" s="1503"/>
      <c r="N6" s="215">
        <v>56.5</v>
      </c>
      <c r="O6" s="130">
        <v>45103</v>
      </c>
      <c r="P6" s="1293">
        <v>695.98</v>
      </c>
      <c r="Q6" s="229">
        <v>24</v>
      </c>
      <c r="R6" s="143"/>
      <c r="S6" s="57"/>
    </row>
    <row r="7" spans="1:21" ht="24.75" customHeight="1" thickBot="1" x14ac:dyDescent="0.3">
      <c r="A7" s="1507"/>
      <c r="B7" s="1503"/>
      <c r="C7" s="215"/>
      <c r="D7" s="130"/>
      <c r="E7" s="454"/>
      <c r="F7" s="229"/>
      <c r="G7" s="143"/>
      <c r="H7" s="57"/>
      <c r="L7" s="1507"/>
      <c r="M7" s="1503"/>
      <c r="N7" s="495">
        <v>56.5</v>
      </c>
      <c r="O7" s="330">
        <v>45103</v>
      </c>
      <c r="P7" s="1294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508"/>
      <c r="B8" s="1504"/>
      <c r="C8" s="495">
        <v>55</v>
      </c>
      <c r="D8" s="330">
        <v>45070</v>
      </c>
      <c r="E8" s="1134">
        <v>4332.95</v>
      </c>
      <c r="F8" s="230">
        <v>160</v>
      </c>
      <c r="I8" s="1505" t="s">
        <v>3</v>
      </c>
      <c r="J8" s="1500" t="s">
        <v>4</v>
      </c>
      <c r="L8" s="1508"/>
      <c r="M8" s="1504"/>
      <c r="N8" s="495">
        <v>56.5</v>
      </c>
      <c r="O8" s="130">
        <v>45134</v>
      </c>
      <c r="P8" s="1293">
        <v>2021.92</v>
      </c>
      <c r="Q8" s="229">
        <v>70</v>
      </c>
      <c r="T8" s="1505" t="s">
        <v>3</v>
      </c>
      <c r="U8" s="1500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6"/>
      <c r="J9" s="150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06"/>
      <c r="U9" s="1501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/>
      <c r="O10" s="168"/>
      <c r="P10" s="235"/>
      <c r="Q10" s="68">
        <f t="shared" ref="Q10:Q15" si="1">O10</f>
        <v>0</v>
      </c>
      <c r="R10" s="69"/>
      <c r="S10" s="124"/>
      <c r="T10" s="200">
        <f>P5+P4-Q10+P8+P6</f>
        <v>11279.72</v>
      </c>
      <c r="U10" s="123">
        <f>Q4+Q5+Q8-N10+Q6</f>
        <v>390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/>
      <c r="O11" s="168"/>
      <c r="P11" s="235"/>
      <c r="Q11" s="68">
        <f t="shared" si="1"/>
        <v>0</v>
      </c>
      <c r="R11" s="69"/>
      <c r="S11" s="124"/>
      <c r="T11" s="200">
        <f>T10-Q11</f>
        <v>11279.72</v>
      </c>
      <c r="U11" s="123">
        <f>U10-N11</f>
        <v>390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/>
      <c r="O12" s="168"/>
      <c r="P12" s="235"/>
      <c r="Q12" s="68">
        <f t="shared" si="1"/>
        <v>0</v>
      </c>
      <c r="R12" s="69"/>
      <c r="S12" s="124"/>
      <c r="T12" s="200">
        <f t="shared" ref="T12:T42" si="4">T11-Q12</f>
        <v>11279.72</v>
      </c>
      <c r="U12" s="123">
        <f t="shared" ref="U12:U60" si="5">U11-N12</f>
        <v>390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/>
      <c r="O13" s="168"/>
      <c r="P13" s="235"/>
      <c r="Q13" s="68">
        <f t="shared" si="1"/>
        <v>0</v>
      </c>
      <c r="R13" s="69"/>
      <c r="S13" s="124"/>
      <c r="T13" s="200">
        <f t="shared" si="4"/>
        <v>11279.72</v>
      </c>
      <c r="U13" s="123">
        <f t="shared" si="5"/>
        <v>390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0"/>
      <c r="M14" s="82"/>
      <c r="N14" s="15"/>
      <c r="O14" s="168"/>
      <c r="P14" s="654"/>
      <c r="Q14" s="573">
        <f t="shared" si="1"/>
        <v>0</v>
      </c>
      <c r="R14" s="571"/>
      <c r="S14" s="585"/>
      <c r="T14" s="724">
        <f t="shared" si="4"/>
        <v>11279.72</v>
      </c>
      <c r="U14" s="734">
        <f t="shared" si="5"/>
        <v>390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11279.72</v>
      </c>
      <c r="U15" s="734">
        <f t="shared" si="5"/>
        <v>390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11279.72</v>
      </c>
      <c r="U16" s="734">
        <f t="shared" si="5"/>
        <v>390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11279.72</v>
      </c>
      <c r="U17" s="734">
        <f t="shared" si="5"/>
        <v>390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573">
        <f>O18</f>
        <v>0</v>
      </c>
      <c r="R18" s="571"/>
      <c r="S18" s="585"/>
      <c r="T18" s="724">
        <f t="shared" si="4"/>
        <v>11279.72</v>
      </c>
      <c r="U18" s="734">
        <f t="shared" si="5"/>
        <v>390</v>
      </c>
    </row>
    <row r="19" spans="1:21" x14ac:dyDescent="0.25">
      <c r="A19" s="82"/>
      <c r="B19" s="82"/>
      <c r="C19" s="15"/>
      <c r="D19" s="168"/>
      <c r="E19" s="657"/>
      <c r="F19" s="573">
        <f t="shared" ref="F19:F43" si="6">D19</f>
        <v>0</v>
      </c>
      <c r="G19" s="852"/>
      <c r="H19" s="585"/>
      <c r="I19" s="724">
        <f t="shared" si="2"/>
        <v>4473.6700000000019</v>
      </c>
      <c r="J19" s="734">
        <f t="shared" si="3"/>
        <v>155</v>
      </c>
      <c r="K19" s="602"/>
      <c r="L19" s="82"/>
      <c r="M19" s="82"/>
      <c r="N19" s="15"/>
      <c r="O19" s="168"/>
      <c r="P19" s="657"/>
      <c r="Q19" s="573">
        <f t="shared" ref="Q19:Q43" si="7">O19</f>
        <v>0</v>
      </c>
      <c r="R19" s="852"/>
      <c r="S19" s="585"/>
      <c r="T19" s="724">
        <f t="shared" si="4"/>
        <v>11279.72</v>
      </c>
      <c r="U19" s="734">
        <f t="shared" si="5"/>
        <v>390</v>
      </c>
    </row>
    <row r="20" spans="1:21" x14ac:dyDescent="0.25">
      <c r="A20" s="2"/>
      <c r="B20" s="82"/>
      <c r="C20" s="15"/>
      <c r="D20" s="168"/>
      <c r="E20" s="657"/>
      <c r="F20" s="573">
        <f t="shared" si="6"/>
        <v>0</v>
      </c>
      <c r="G20" s="571"/>
      <c r="H20" s="585"/>
      <c r="I20" s="724">
        <f t="shared" si="2"/>
        <v>4473.6700000000019</v>
      </c>
      <c r="J20" s="734">
        <f t="shared" si="3"/>
        <v>155</v>
      </c>
      <c r="K20" s="602"/>
      <c r="L20" s="2"/>
      <c r="M20" s="82"/>
      <c r="N20" s="15"/>
      <c r="O20" s="168"/>
      <c r="P20" s="657"/>
      <c r="Q20" s="573">
        <f t="shared" si="7"/>
        <v>0</v>
      </c>
      <c r="R20" s="571"/>
      <c r="S20" s="585"/>
      <c r="T20" s="724">
        <f t="shared" si="4"/>
        <v>11279.72</v>
      </c>
      <c r="U20" s="734">
        <f t="shared" si="5"/>
        <v>390</v>
      </c>
    </row>
    <row r="21" spans="1:21" x14ac:dyDescent="0.25">
      <c r="A21" s="2"/>
      <c r="B21" s="82"/>
      <c r="C21" s="15"/>
      <c r="D21" s="168"/>
      <c r="E21" s="657"/>
      <c r="F21" s="573">
        <f t="shared" si="6"/>
        <v>0</v>
      </c>
      <c r="G21" s="571"/>
      <c r="H21" s="585"/>
      <c r="I21" s="724">
        <f t="shared" si="2"/>
        <v>4473.6700000000019</v>
      </c>
      <c r="J21" s="734">
        <f t="shared" si="3"/>
        <v>155</v>
      </c>
      <c r="K21" s="602"/>
      <c r="L21" s="2"/>
      <c r="M21" s="82"/>
      <c r="N21" s="15"/>
      <c r="O21" s="168"/>
      <c r="P21" s="657"/>
      <c r="Q21" s="573">
        <f t="shared" si="7"/>
        <v>0</v>
      </c>
      <c r="R21" s="571"/>
      <c r="S21" s="585"/>
      <c r="T21" s="724">
        <f t="shared" si="4"/>
        <v>11279.72</v>
      </c>
      <c r="U21" s="734">
        <f t="shared" si="5"/>
        <v>390</v>
      </c>
    </row>
    <row r="22" spans="1:21" x14ac:dyDescent="0.25">
      <c r="A22" s="2"/>
      <c r="B22" s="82"/>
      <c r="C22" s="15"/>
      <c r="D22" s="168"/>
      <c r="E22" s="651"/>
      <c r="F22" s="573">
        <f t="shared" si="6"/>
        <v>0</v>
      </c>
      <c r="G22" s="571"/>
      <c r="H22" s="585"/>
      <c r="I22" s="724">
        <f t="shared" si="2"/>
        <v>4473.6700000000019</v>
      </c>
      <c r="J22" s="734">
        <f t="shared" si="3"/>
        <v>155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11279.72</v>
      </c>
      <c r="U22" s="734">
        <f t="shared" si="5"/>
        <v>390</v>
      </c>
    </row>
    <row r="23" spans="1:21" x14ac:dyDescent="0.25">
      <c r="A23" s="2"/>
      <c r="B23" s="82"/>
      <c r="C23" s="15"/>
      <c r="D23" s="168"/>
      <c r="E23" s="651"/>
      <c r="F23" s="573">
        <f t="shared" si="6"/>
        <v>0</v>
      </c>
      <c r="G23" s="571"/>
      <c r="H23" s="585"/>
      <c r="I23" s="724">
        <f t="shared" si="2"/>
        <v>4473.6700000000019</v>
      </c>
      <c r="J23" s="734">
        <f t="shared" si="3"/>
        <v>155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11279.72</v>
      </c>
      <c r="U23" s="734">
        <f t="shared" si="5"/>
        <v>390</v>
      </c>
    </row>
    <row r="24" spans="1:21" x14ac:dyDescent="0.25">
      <c r="A24" s="2"/>
      <c r="B24" s="82"/>
      <c r="C24" s="15"/>
      <c r="D24" s="168"/>
      <c r="E24" s="651"/>
      <c r="F24" s="573">
        <f t="shared" si="6"/>
        <v>0</v>
      </c>
      <c r="G24" s="571"/>
      <c r="H24" s="585"/>
      <c r="I24" s="724">
        <f t="shared" si="2"/>
        <v>4473.6700000000019</v>
      </c>
      <c r="J24" s="734">
        <f t="shared" si="3"/>
        <v>155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11279.72</v>
      </c>
      <c r="U24" s="734">
        <f t="shared" si="5"/>
        <v>390</v>
      </c>
    </row>
    <row r="25" spans="1:21" x14ac:dyDescent="0.25">
      <c r="A25" s="2"/>
      <c r="B25" s="82"/>
      <c r="C25" s="15"/>
      <c r="D25" s="168"/>
      <c r="E25" s="234"/>
      <c r="F25" s="68">
        <f t="shared" si="6"/>
        <v>0</v>
      </c>
      <c r="G25" s="69"/>
      <c r="H25" s="124"/>
      <c r="I25" s="200">
        <f t="shared" si="2"/>
        <v>4473.6700000000019</v>
      </c>
      <c r="J25" s="123">
        <f t="shared" si="3"/>
        <v>155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11279.72</v>
      </c>
      <c r="U25" s="123">
        <f t="shared" si="5"/>
        <v>390</v>
      </c>
    </row>
    <row r="26" spans="1:21" x14ac:dyDescent="0.25">
      <c r="A26" s="2"/>
      <c r="B26" s="82"/>
      <c r="C26" s="15"/>
      <c r="D26" s="168"/>
      <c r="E26" s="242"/>
      <c r="F26" s="68">
        <f t="shared" si="6"/>
        <v>0</v>
      </c>
      <c r="G26" s="69"/>
      <c r="H26" s="124"/>
      <c r="I26" s="200">
        <f t="shared" si="2"/>
        <v>4473.6700000000019</v>
      </c>
      <c r="J26" s="123">
        <f t="shared" si="3"/>
        <v>155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11279.72</v>
      </c>
      <c r="U26" s="123">
        <f t="shared" si="5"/>
        <v>390</v>
      </c>
    </row>
    <row r="27" spans="1:21" x14ac:dyDescent="0.25">
      <c r="A27" s="2"/>
      <c r="B27" s="82"/>
      <c r="C27" s="15"/>
      <c r="D27" s="168"/>
      <c r="E27" s="242"/>
      <c r="F27" s="68">
        <f t="shared" si="6"/>
        <v>0</v>
      </c>
      <c r="G27" s="69"/>
      <c r="H27" s="124"/>
      <c r="I27" s="200">
        <f t="shared" si="2"/>
        <v>4473.6700000000019</v>
      </c>
      <c r="J27" s="123">
        <f t="shared" si="3"/>
        <v>155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11279.72</v>
      </c>
      <c r="U27" s="123">
        <f t="shared" si="5"/>
        <v>390</v>
      </c>
    </row>
    <row r="28" spans="1:21" x14ac:dyDescent="0.25">
      <c r="A28" s="2"/>
      <c r="B28" s="82"/>
      <c r="C28" s="15"/>
      <c r="D28" s="168"/>
      <c r="E28" s="242"/>
      <c r="F28" s="68">
        <f t="shared" si="6"/>
        <v>0</v>
      </c>
      <c r="G28" s="69"/>
      <c r="H28" s="124"/>
      <c r="I28" s="200">
        <f t="shared" si="2"/>
        <v>4473.6700000000019</v>
      </c>
      <c r="J28" s="123">
        <f t="shared" si="3"/>
        <v>155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11279.72</v>
      </c>
      <c r="U28" s="123">
        <f t="shared" si="5"/>
        <v>390</v>
      </c>
    </row>
    <row r="29" spans="1:21" x14ac:dyDescent="0.25">
      <c r="A29" s="169"/>
      <c r="B29" s="82"/>
      <c r="C29" s="15"/>
      <c r="D29" s="168"/>
      <c r="E29" s="242"/>
      <c r="F29" s="68">
        <f t="shared" si="6"/>
        <v>0</v>
      </c>
      <c r="G29" s="69"/>
      <c r="H29" s="124"/>
      <c r="I29" s="200">
        <f t="shared" si="2"/>
        <v>4473.6700000000019</v>
      </c>
      <c r="J29" s="123">
        <f t="shared" si="3"/>
        <v>155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11279.72</v>
      </c>
      <c r="U29" s="123">
        <f t="shared" si="5"/>
        <v>390</v>
      </c>
    </row>
    <row r="30" spans="1:21" x14ac:dyDescent="0.25">
      <c r="A30" s="169"/>
      <c r="B30" s="82"/>
      <c r="C30" s="15"/>
      <c r="D30" s="168"/>
      <c r="E30" s="234"/>
      <c r="F30" s="68">
        <f t="shared" si="6"/>
        <v>0</v>
      </c>
      <c r="G30" s="69"/>
      <c r="H30" s="124"/>
      <c r="I30" s="200">
        <f t="shared" si="2"/>
        <v>4473.6700000000019</v>
      </c>
      <c r="J30" s="123">
        <f t="shared" si="3"/>
        <v>155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11279.72</v>
      </c>
      <c r="U30" s="123">
        <f t="shared" si="5"/>
        <v>390</v>
      </c>
    </row>
    <row r="31" spans="1:21" x14ac:dyDescent="0.25">
      <c r="A31" s="169"/>
      <c r="B31" s="82"/>
      <c r="C31" s="15"/>
      <c r="D31" s="168"/>
      <c r="E31" s="234"/>
      <c r="F31" s="68">
        <f t="shared" si="6"/>
        <v>0</v>
      </c>
      <c r="G31" s="69"/>
      <c r="H31" s="124"/>
      <c r="I31" s="200">
        <f t="shared" si="2"/>
        <v>4473.6700000000019</v>
      </c>
      <c r="J31" s="123">
        <f t="shared" si="3"/>
        <v>155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11279.72</v>
      </c>
      <c r="U31" s="123">
        <f t="shared" si="5"/>
        <v>390</v>
      </c>
    </row>
    <row r="32" spans="1:21" x14ac:dyDescent="0.25">
      <c r="A32" s="169"/>
      <c r="B32" s="82"/>
      <c r="C32" s="15"/>
      <c r="D32" s="168"/>
      <c r="E32" s="234"/>
      <c r="F32" s="68">
        <f t="shared" si="6"/>
        <v>0</v>
      </c>
      <c r="G32" s="69"/>
      <c r="H32" s="124"/>
      <c r="I32" s="200">
        <f t="shared" si="2"/>
        <v>4473.6700000000019</v>
      </c>
      <c r="J32" s="123">
        <f t="shared" si="3"/>
        <v>155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11279.72</v>
      </c>
      <c r="U32" s="123">
        <f t="shared" si="5"/>
        <v>390</v>
      </c>
    </row>
    <row r="33" spans="1:21" x14ac:dyDescent="0.25">
      <c r="A33" s="169"/>
      <c r="B33" s="82"/>
      <c r="C33" s="15"/>
      <c r="D33" s="168"/>
      <c r="E33" s="234"/>
      <c r="F33" s="68">
        <f t="shared" si="6"/>
        <v>0</v>
      </c>
      <c r="G33" s="69"/>
      <c r="H33" s="124"/>
      <c r="I33" s="200">
        <f t="shared" si="2"/>
        <v>4473.6700000000019</v>
      </c>
      <c r="J33" s="123">
        <f t="shared" si="3"/>
        <v>155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11279.72</v>
      </c>
      <c r="U33" s="123">
        <f t="shared" si="5"/>
        <v>390</v>
      </c>
    </row>
    <row r="34" spans="1:21" x14ac:dyDescent="0.25">
      <c r="A34" s="2"/>
      <c r="B34" s="82"/>
      <c r="C34" s="15"/>
      <c r="D34" s="168"/>
      <c r="E34" s="234"/>
      <c r="F34" s="68">
        <f t="shared" si="6"/>
        <v>0</v>
      </c>
      <c r="G34" s="69"/>
      <c r="H34" s="124"/>
      <c r="I34" s="200">
        <f t="shared" si="2"/>
        <v>4473.6700000000019</v>
      </c>
      <c r="J34" s="123">
        <f t="shared" si="3"/>
        <v>155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11279.72</v>
      </c>
      <c r="U34" s="123">
        <f t="shared" si="5"/>
        <v>390</v>
      </c>
    </row>
    <row r="35" spans="1:21" x14ac:dyDescent="0.25">
      <c r="A35" s="2"/>
      <c r="B35" s="82"/>
      <c r="C35" s="15"/>
      <c r="D35" s="168"/>
      <c r="E35" s="234"/>
      <c r="F35" s="68">
        <f t="shared" si="6"/>
        <v>0</v>
      </c>
      <c r="G35" s="69"/>
      <c r="H35" s="124"/>
      <c r="I35" s="200">
        <f t="shared" si="2"/>
        <v>4473.6700000000019</v>
      </c>
      <c r="J35" s="123">
        <f t="shared" si="3"/>
        <v>155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11279.72</v>
      </c>
      <c r="U35" s="123">
        <f t="shared" si="5"/>
        <v>390</v>
      </c>
    </row>
    <row r="36" spans="1:21" x14ac:dyDescent="0.25">
      <c r="A36" s="2"/>
      <c r="B36" s="82"/>
      <c r="C36" s="15"/>
      <c r="D36" s="168"/>
      <c r="E36" s="234"/>
      <c r="F36" s="68">
        <f t="shared" si="6"/>
        <v>0</v>
      </c>
      <c r="G36" s="69"/>
      <c r="H36" s="124"/>
      <c r="I36" s="200">
        <f t="shared" si="2"/>
        <v>4473.6700000000019</v>
      </c>
      <c r="J36" s="123">
        <f t="shared" si="3"/>
        <v>155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11279.72</v>
      </c>
      <c r="U36" s="123">
        <f t="shared" si="5"/>
        <v>390</v>
      </c>
    </row>
    <row r="37" spans="1:21" x14ac:dyDescent="0.25">
      <c r="A37" s="2"/>
      <c r="B37" s="82"/>
      <c r="C37" s="15"/>
      <c r="D37" s="168"/>
      <c r="E37" s="235"/>
      <c r="F37" s="68">
        <f t="shared" si="6"/>
        <v>0</v>
      </c>
      <c r="G37" s="69"/>
      <c r="H37" s="124"/>
      <c r="I37" s="200">
        <f t="shared" si="2"/>
        <v>4473.6700000000019</v>
      </c>
      <c r="J37" s="123">
        <f t="shared" si="3"/>
        <v>155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11279.72</v>
      </c>
      <c r="U37" s="123">
        <f t="shared" si="5"/>
        <v>390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4473.6700000000019</v>
      </c>
      <c r="J38" s="123">
        <f t="shared" si="3"/>
        <v>155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11279.72</v>
      </c>
      <c r="U38" s="123">
        <f t="shared" si="5"/>
        <v>390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4473.6700000000019</v>
      </c>
      <c r="J39" s="123">
        <f t="shared" si="3"/>
        <v>155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11279.72</v>
      </c>
      <c r="U39" s="123">
        <f t="shared" si="5"/>
        <v>390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4473.6700000000019</v>
      </c>
      <c r="J40" s="123">
        <f t="shared" si="3"/>
        <v>155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11279.72</v>
      </c>
      <c r="U40" s="123">
        <f t="shared" si="5"/>
        <v>390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4473.6700000000019</v>
      </c>
      <c r="J41" s="123">
        <f t="shared" si="3"/>
        <v>155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11279.72</v>
      </c>
      <c r="U41" s="123">
        <f t="shared" si="5"/>
        <v>390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4473.6700000000019</v>
      </c>
      <c r="J42" s="123">
        <f t="shared" si="3"/>
        <v>155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11279.72</v>
      </c>
      <c r="U42" s="123">
        <f t="shared" si="5"/>
        <v>390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4473.6700000000019</v>
      </c>
      <c r="J43" s="123">
        <f t="shared" si="3"/>
        <v>155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11279.72</v>
      </c>
      <c r="U43" s="123">
        <f t="shared" si="5"/>
        <v>390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4473.6700000000019</v>
      </c>
      <c r="J44" s="123">
        <f t="shared" si="3"/>
        <v>155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11279.72</v>
      </c>
      <c r="U44" s="123">
        <f t="shared" si="5"/>
        <v>390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4473.6700000000019</v>
      </c>
      <c r="J45" s="123">
        <f t="shared" si="3"/>
        <v>155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11279.72</v>
      </c>
      <c r="U45" s="123">
        <f t="shared" si="5"/>
        <v>390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4473.6700000000019</v>
      </c>
      <c r="J46" s="123">
        <f t="shared" si="3"/>
        <v>155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11279.72</v>
      </c>
      <c r="U46" s="123">
        <f t="shared" si="5"/>
        <v>390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4473.6700000000019</v>
      </c>
      <c r="J47" s="123">
        <f t="shared" si="3"/>
        <v>155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11279.72</v>
      </c>
      <c r="U47" s="123">
        <f t="shared" si="5"/>
        <v>390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4473.6700000000019</v>
      </c>
      <c r="J48" s="123">
        <f t="shared" si="3"/>
        <v>155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11279.72</v>
      </c>
      <c r="U48" s="123">
        <f t="shared" si="5"/>
        <v>390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4473.6700000000019</v>
      </c>
      <c r="J49" s="123">
        <f t="shared" si="3"/>
        <v>155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11279.72</v>
      </c>
      <c r="U49" s="123">
        <f t="shared" si="5"/>
        <v>390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4473.6700000000019</v>
      </c>
      <c r="J50" s="123">
        <f t="shared" si="3"/>
        <v>155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11279.72</v>
      </c>
      <c r="U50" s="123">
        <f t="shared" si="5"/>
        <v>390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4473.6700000000019</v>
      </c>
      <c r="J51" s="123">
        <f t="shared" si="3"/>
        <v>155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11279.72</v>
      </c>
      <c r="U51" s="123">
        <f t="shared" si="5"/>
        <v>390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4473.6700000000019</v>
      </c>
      <c r="J52" s="123">
        <f t="shared" si="3"/>
        <v>155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11279.72</v>
      </c>
      <c r="U52" s="123">
        <f t="shared" si="5"/>
        <v>390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4473.6700000000019</v>
      </c>
      <c r="J53" s="123">
        <f t="shared" si="3"/>
        <v>155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11279.72</v>
      </c>
      <c r="U53" s="123">
        <f t="shared" si="5"/>
        <v>390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4473.6700000000019</v>
      </c>
      <c r="J54" s="123">
        <f t="shared" si="3"/>
        <v>155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11279.72</v>
      </c>
      <c r="U54" s="123">
        <f t="shared" si="5"/>
        <v>390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4473.6700000000019</v>
      </c>
      <c r="J55" s="123">
        <f t="shared" si="3"/>
        <v>155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11279.72</v>
      </c>
      <c r="U55" s="123">
        <f t="shared" si="5"/>
        <v>390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4473.6700000000019</v>
      </c>
      <c r="J56" s="123">
        <f t="shared" si="3"/>
        <v>155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11279.72</v>
      </c>
      <c r="U56" s="123">
        <f t="shared" si="5"/>
        <v>390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4473.6700000000019</v>
      </c>
      <c r="J57" s="123">
        <f t="shared" si="3"/>
        <v>155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11279.72</v>
      </c>
      <c r="U57" s="123">
        <f t="shared" si="5"/>
        <v>390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4473.6700000000019</v>
      </c>
      <c r="J58" s="123">
        <f t="shared" si="3"/>
        <v>155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11279.72</v>
      </c>
      <c r="U58" s="123">
        <f t="shared" si="5"/>
        <v>390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4473.6700000000019</v>
      </c>
      <c r="J59" s="123">
        <f t="shared" si="3"/>
        <v>155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11279.72</v>
      </c>
      <c r="U59" s="123">
        <f t="shared" si="5"/>
        <v>390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4473.6700000000019</v>
      </c>
      <c r="J60" s="123">
        <f t="shared" si="3"/>
        <v>155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11279.72</v>
      </c>
      <c r="U60" s="123">
        <f t="shared" si="5"/>
        <v>390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4473.6700000000019</v>
      </c>
      <c r="J95" s="123">
        <f>J60-C95</f>
        <v>155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11279.72</v>
      </c>
      <c r="U95" s="123">
        <f>U60-N95</f>
        <v>390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4473.6700000000019</v>
      </c>
      <c r="J96" s="123">
        <f t="shared" ref="J96" si="13">J95-C96</f>
        <v>155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11279.72</v>
      </c>
      <c r="U96" s="123">
        <f t="shared" ref="U96" si="15">U95-N96</f>
        <v>390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4473.6700000000019</v>
      </c>
      <c r="J97" s="123">
        <f>J43-C97</f>
        <v>155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11279.72</v>
      </c>
      <c r="U97" s="123">
        <f>U43-N97</f>
        <v>390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0"/>
    </row>
    <row r="99" spans="1:21" ht="16.5" thickTop="1" thickBot="1" x14ac:dyDescent="0.3">
      <c r="C99" s="89">
        <f>SUM(C10:C98)</f>
        <v>341</v>
      </c>
      <c r="D99" s="48">
        <f>SUM(D10:D98)</f>
        <v>9583.66</v>
      </c>
      <c r="E99" s="38"/>
      <c r="F99" s="5">
        <f>SUM(F10:F98)</f>
        <v>9583.66</v>
      </c>
      <c r="J99" s="72"/>
      <c r="N99" s="89">
        <f>SUM(N10:N98)</f>
        <v>0</v>
      </c>
      <c r="O99" s="48">
        <f>SUM(O10:O98)</f>
        <v>0</v>
      </c>
      <c r="P99" s="38"/>
      <c r="Q99" s="5">
        <f>SUM(Q10:Q98)</f>
        <v>0</v>
      </c>
      <c r="U99" s="1280"/>
    </row>
    <row r="100" spans="1:21" ht="15.75" thickBot="1" x14ac:dyDescent="0.3">
      <c r="A100" s="51"/>
      <c r="D100" s="110" t="s">
        <v>4</v>
      </c>
      <c r="E100" s="67">
        <f>F4+F5+F8-+C99</f>
        <v>155</v>
      </c>
      <c r="J100" s="72"/>
      <c r="L100" s="51"/>
      <c r="O100" s="110" t="s">
        <v>4</v>
      </c>
      <c r="P100" s="67">
        <f>Q4+Q5+Q8-+N99</f>
        <v>366</v>
      </c>
      <c r="U100" s="128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480" t="s">
        <v>11</v>
      </c>
      <c r="D102" s="1481"/>
      <c r="E102" s="141">
        <f>E5+E4+E8+-F99</f>
        <v>4473.6700000000019</v>
      </c>
      <c r="L102" s="47"/>
      <c r="N102" s="1480" t="s">
        <v>11</v>
      </c>
      <c r="O102" s="1481"/>
      <c r="P102" s="141">
        <f>P5+P4+P8+-Q99</f>
        <v>10583.74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7" activePane="bottomLeft" state="frozen"/>
      <selection pane="bottomLeft"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1" t="s">
        <v>320</v>
      </c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512" t="s">
        <v>124</v>
      </c>
      <c r="B5" s="1513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2577.2400000000002</v>
      </c>
      <c r="H5" s="57">
        <f>E4+E5+E6-G5+E7+E8</f>
        <v>2072.6599999999994</v>
      </c>
    </row>
    <row r="6" spans="1:10" ht="16.5" customHeight="1" x14ac:dyDescent="0.25">
      <c r="A6" s="1512"/>
      <c r="B6" s="1514"/>
      <c r="C6" s="676"/>
      <c r="D6" s="586"/>
      <c r="E6" s="1072"/>
      <c r="F6" s="1073"/>
      <c r="G6" s="1063"/>
    </row>
    <row r="7" spans="1:10" ht="15.75" customHeight="1" thickBot="1" x14ac:dyDescent="0.35">
      <c r="A7" s="1512"/>
      <c r="B7" s="1515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516" t="s">
        <v>47</v>
      </c>
      <c r="J8" s="1509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517"/>
      <c r="J9" s="1510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544">
        <v>48.2</v>
      </c>
      <c r="E21" s="1545">
        <v>45083</v>
      </c>
      <c r="F21" s="1546">
        <f t="shared" si="3"/>
        <v>48.2</v>
      </c>
      <c r="G21" s="1547" t="s">
        <v>487</v>
      </c>
      <c r="H21" s="1548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544">
        <v>106.57</v>
      </c>
      <c r="E22" s="1549">
        <v>45084</v>
      </c>
      <c r="F22" s="1546">
        <f t="shared" si="3"/>
        <v>106.57</v>
      </c>
      <c r="G22" s="1547" t="s">
        <v>496</v>
      </c>
      <c r="H22" s="1548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/>
      <c r="D23" s="1544"/>
      <c r="E23" s="1549"/>
      <c r="F23" s="1546">
        <f t="shared" si="3"/>
        <v>0</v>
      </c>
      <c r="G23" s="1547"/>
      <c r="H23" s="1548"/>
      <c r="I23" s="724">
        <f t="shared" si="1"/>
        <v>2072.6599999999994</v>
      </c>
      <c r="J23" s="734">
        <f t="shared" si="2"/>
        <v>79</v>
      </c>
    </row>
    <row r="24" spans="1:10" x14ac:dyDescent="0.25">
      <c r="A24" s="854"/>
      <c r="B24" s="687"/>
      <c r="C24" s="632"/>
      <c r="D24" s="1544"/>
      <c r="E24" s="1549"/>
      <c r="F24" s="1546">
        <f t="shared" si="3"/>
        <v>0</v>
      </c>
      <c r="G24" s="1547"/>
      <c r="H24" s="1548"/>
      <c r="I24" s="724">
        <f t="shared" si="1"/>
        <v>2072.6599999999994</v>
      </c>
      <c r="J24" s="734">
        <f t="shared" si="2"/>
        <v>79</v>
      </c>
    </row>
    <row r="25" spans="1:10" x14ac:dyDescent="0.25">
      <c r="A25" s="854"/>
      <c r="B25" s="687"/>
      <c r="C25" s="632"/>
      <c r="D25" s="1544"/>
      <c r="E25" s="1549"/>
      <c r="F25" s="1546">
        <f t="shared" si="3"/>
        <v>0</v>
      </c>
      <c r="G25" s="1547"/>
      <c r="H25" s="1548"/>
      <c r="I25" s="724">
        <f t="shared" si="1"/>
        <v>2072.6599999999994</v>
      </c>
      <c r="J25" s="734">
        <f t="shared" si="2"/>
        <v>79</v>
      </c>
    </row>
    <row r="26" spans="1:10" x14ac:dyDescent="0.25">
      <c r="A26" s="854"/>
      <c r="B26" s="687"/>
      <c r="C26" s="632"/>
      <c r="D26" s="1544"/>
      <c r="E26" s="1549"/>
      <c r="F26" s="1546">
        <f t="shared" si="3"/>
        <v>0</v>
      </c>
      <c r="G26" s="1547"/>
      <c r="H26" s="1548"/>
      <c r="I26" s="724">
        <f t="shared" si="1"/>
        <v>2072.6599999999994</v>
      </c>
      <c r="J26" s="734">
        <f t="shared" si="2"/>
        <v>79</v>
      </c>
    </row>
    <row r="27" spans="1:10" x14ac:dyDescent="0.25">
      <c r="A27" s="854"/>
      <c r="B27" s="687"/>
      <c r="C27" s="632"/>
      <c r="D27" s="1544"/>
      <c r="E27" s="1549"/>
      <c r="F27" s="1546">
        <f t="shared" si="3"/>
        <v>0</v>
      </c>
      <c r="G27" s="1547"/>
      <c r="H27" s="1548"/>
      <c r="I27" s="724">
        <f t="shared" si="1"/>
        <v>2072.6599999999994</v>
      </c>
      <c r="J27" s="734">
        <f t="shared" si="2"/>
        <v>79</v>
      </c>
    </row>
    <row r="28" spans="1:10" x14ac:dyDescent="0.25">
      <c r="A28" s="854"/>
      <c r="B28" s="687"/>
      <c r="C28" s="632"/>
      <c r="D28" s="1544"/>
      <c r="E28" s="1549"/>
      <c r="F28" s="1546">
        <f t="shared" si="3"/>
        <v>0</v>
      </c>
      <c r="G28" s="1547"/>
      <c r="H28" s="1548"/>
      <c r="I28" s="724">
        <f t="shared" si="1"/>
        <v>2072.6599999999994</v>
      </c>
      <c r="J28" s="734">
        <f t="shared" si="2"/>
        <v>79</v>
      </c>
    </row>
    <row r="29" spans="1:10" x14ac:dyDescent="0.25">
      <c r="A29" s="854"/>
      <c r="B29" s="687"/>
      <c r="C29" s="632"/>
      <c r="D29" s="1544"/>
      <c r="E29" s="1549"/>
      <c r="F29" s="1546">
        <f t="shared" si="3"/>
        <v>0</v>
      </c>
      <c r="G29" s="1547"/>
      <c r="H29" s="1548"/>
      <c r="I29" s="724">
        <f t="shared" si="1"/>
        <v>2072.6599999999994</v>
      </c>
      <c r="J29" s="734">
        <f t="shared" si="2"/>
        <v>79</v>
      </c>
    </row>
    <row r="30" spans="1:10" x14ac:dyDescent="0.25">
      <c r="A30" s="854"/>
      <c r="B30" s="687"/>
      <c r="C30" s="632"/>
      <c r="D30" s="1544"/>
      <c r="E30" s="1549"/>
      <c r="F30" s="1546">
        <f t="shared" si="3"/>
        <v>0</v>
      </c>
      <c r="G30" s="1547"/>
      <c r="H30" s="1548"/>
      <c r="I30" s="724">
        <f t="shared" si="1"/>
        <v>2072.6599999999994</v>
      </c>
      <c r="J30" s="734">
        <f t="shared" si="2"/>
        <v>79</v>
      </c>
    </row>
    <row r="31" spans="1:10" x14ac:dyDescent="0.25">
      <c r="A31" s="854"/>
      <c r="B31" s="687"/>
      <c r="C31" s="632"/>
      <c r="D31" s="1544"/>
      <c r="E31" s="1549"/>
      <c r="F31" s="1546">
        <f t="shared" si="3"/>
        <v>0</v>
      </c>
      <c r="G31" s="1547"/>
      <c r="H31" s="1548"/>
      <c r="I31" s="724">
        <f t="shared" si="1"/>
        <v>2072.6599999999994</v>
      </c>
      <c r="J31" s="734">
        <f t="shared" si="2"/>
        <v>79</v>
      </c>
    </row>
    <row r="32" spans="1:10" x14ac:dyDescent="0.25">
      <c r="A32" s="2"/>
      <c r="B32" s="82"/>
      <c r="C32" s="15"/>
      <c r="D32" s="1550"/>
      <c r="E32" s="1551"/>
      <c r="F32" s="1552">
        <f t="shared" si="3"/>
        <v>0</v>
      </c>
      <c r="G32" s="1553"/>
      <c r="H32" s="1554"/>
      <c r="I32" s="200">
        <f t="shared" si="1"/>
        <v>2072.6599999999994</v>
      </c>
      <c r="J32" s="734">
        <f t="shared" si="2"/>
        <v>79</v>
      </c>
    </row>
    <row r="33" spans="1:10" x14ac:dyDescent="0.25">
      <c r="A33" s="2"/>
      <c r="B33" s="82"/>
      <c r="C33" s="15"/>
      <c r="D33" s="1550"/>
      <c r="E33" s="1551"/>
      <c r="F33" s="1552">
        <f t="shared" si="3"/>
        <v>0</v>
      </c>
      <c r="G33" s="1553"/>
      <c r="H33" s="1548"/>
      <c r="I33" s="724">
        <f t="shared" si="1"/>
        <v>2072.6599999999994</v>
      </c>
      <c r="J33" s="734">
        <f t="shared" si="2"/>
        <v>79</v>
      </c>
    </row>
    <row r="34" spans="1:10" x14ac:dyDescent="0.25">
      <c r="A34" s="2"/>
      <c r="B34" s="82"/>
      <c r="C34" s="15"/>
      <c r="D34" s="1550"/>
      <c r="E34" s="1551"/>
      <c r="F34" s="1552">
        <f t="shared" si="3"/>
        <v>0</v>
      </c>
      <c r="G34" s="1553"/>
      <c r="H34" s="1548"/>
      <c r="I34" s="724">
        <f t="shared" si="1"/>
        <v>2072.6599999999994</v>
      </c>
      <c r="J34" s="734">
        <f t="shared" si="2"/>
        <v>79</v>
      </c>
    </row>
    <row r="35" spans="1:10" x14ac:dyDescent="0.25">
      <c r="A35" s="2"/>
      <c r="B35" s="82"/>
      <c r="C35" s="15"/>
      <c r="D35" s="1550"/>
      <c r="E35" s="1551"/>
      <c r="F35" s="1552">
        <f t="shared" si="3"/>
        <v>0</v>
      </c>
      <c r="G35" s="1553"/>
      <c r="H35" s="1548"/>
      <c r="I35" s="724">
        <f t="shared" si="1"/>
        <v>2072.6599999999994</v>
      </c>
      <c r="J35" s="734">
        <f t="shared" si="2"/>
        <v>79</v>
      </c>
    </row>
    <row r="36" spans="1:10" x14ac:dyDescent="0.25">
      <c r="A36" s="2"/>
      <c r="B36" s="82"/>
      <c r="C36" s="15"/>
      <c r="D36" s="1550"/>
      <c r="E36" s="1551"/>
      <c r="F36" s="1552">
        <f t="shared" si="3"/>
        <v>0</v>
      </c>
      <c r="G36" s="1553"/>
      <c r="H36" s="1548"/>
      <c r="I36" s="724">
        <f t="shared" si="1"/>
        <v>2072.6599999999994</v>
      </c>
      <c r="J36" s="734">
        <f t="shared" si="2"/>
        <v>79</v>
      </c>
    </row>
    <row r="37" spans="1:10" x14ac:dyDescent="0.25">
      <c r="A37" s="2"/>
      <c r="B37" s="82"/>
      <c r="C37" s="15"/>
      <c r="D37" s="1550"/>
      <c r="E37" s="1551"/>
      <c r="F37" s="1552">
        <f t="shared" si="3"/>
        <v>0</v>
      </c>
      <c r="G37" s="1553"/>
      <c r="H37" s="1548"/>
      <c r="I37" s="724">
        <f t="shared" si="1"/>
        <v>2072.6599999999994</v>
      </c>
      <c r="J37" s="734">
        <f t="shared" si="2"/>
        <v>79</v>
      </c>
    </row>
    <row r="38" spans="1:10" x14ac:dyDescent="0.25">
      <c r="A38" s="2"/>
      <c r="B38" s="82"/>
      <c r="C38" s="584"/>
      <c r="D38" s="1544"/>
      <c r="E38" s="1549"/>
      <c r="F38" s="1546">
        <f t="shared" si="3"/>
        <v>0</v>
      </c>
      <c r="G38" s="1547"/>
      <c r="H38" s="1548"/>
      <c r="I38" s="724">
        <f t="shared" si="1"/>
        <v>2072.6599999999994</v>
      </c>
      <c r="J38" s="734">
        <f t="shared" si="2"/>
        <v>79</v>
      </c>
    </row>
    <row r="39" spans="1:10" x14ac:dyDescent="0.25">
      <c r="A39" s="2"/>
      <c r="B39" s="82"/>
      <c r="C39" s="584"/>
      <c r="D39" s="1544"/>
      <c r="E39" s="1549"/>
      <c r="F39" s="1546">
        <f t="shared" si="3"/>
        <v>0</v>
      </c>
      <c r="G39" s="1547"/>
      <c r="H39" s="1548"/>
      <c r="I39" s="724">
        <f t="shared" si="1"/>
        <v>2072.6599999999994</v>
      </c>
      <c r="J39" s="734">
        <f t="shared" si="2"/>
        <v>79</v>
      </c>
    </row>
    <row r="40" spans="1:10" x14ac:dyDescent="0.25">
      <c r="A40" s="2"/>
      <c r="B40" s="82"/>
      <c r="C40" s="584"/>
      <c r="D40" s="1544"/>
      <c r="E40" s="1549"/>
      <c r="F40" s="1546">
        <f t="shared" si="3"/>
        <v>0</v>
      </c>
      <c r="G40" s="1547"/>
      <c r="H40" s="1548"/>
      <c r="I40" s="724">
        <f t="shared" si="1"/>
        <v>2072.6599999999994</v>
      </c>
      <c r="J40" s="734">
        <f t="shared" si="2"/>
        <v>79</v>
      </c>
    </row>
    <row r="41" spans="1:10" x14ac:dyDescent="0.25">
      <c r="A41" s="2"/>
      <c r="B41" s="82"/>
      <c r="C41" s="584"/>
      <c r="D41" s="1544"/>
      <c r="E41" s="1549"/>
      <c r="F41" s="1546">
        <f t="shared" si="3"/>
        <v>0</v>
      </c>
      <c r="G41" s="1547"/>
      <c r="H41" s="1548"/>
      <c r="I41" s="724">
        <f t="shared" si="1"/>
        <v>2072.6599999999994</v>
      </c>
      <c r="J41" s="734">
        <f t="shared" si="2"/>
        <v>79</v>
      </c>
    </row>
    <row r="42" spans="1:10" x14ac:dyDescent="0.25">
      <c r="A42" s="2"/>
      <c r="B42" s="82"/>
      <c r="C42" s="584"/>
      <c r="D42" s="1544"/>
      <c r="E42" s="1549"/>
      <c r="F42" s="1546">
        <f t="shared" si="3"/>
        <v>0</v>
      </c>
      <c r="G42" s="1547"/>
      <c r="H42" s="1548"/>
      <c r="I42" s="724">
        <f t="shared" si="1"/>
        <v>2072.6599999999994</v>
      </c>
      <c r="J42" s="734">
        <f t="shared" si="2"/>
        <v>79</v>
      </c>
    </row>
    <row r="43" spans="1:10" x14ac:dyDescent="0.25">
      <c r="A43" s="2"/>
      <c r="B43" s="82"/>
      <c r="C43" s="584"/>
      <c r="D43" s="1544"/>
      <c r="E43" s="1549"/>
      <c r="F43" s="1546">
        <f t="shared" si="3"/>
        <v>0</v>
      </c>
      <c r="G43" s="1547"/>
      <c r="H43" s="1548"/>
      <c r="I43" s="724">
        <f t="shared" si="1"/>
        <v>2072.6599999999994</v>
      </c>
      <c r="J43" s="734">
        <f t="shared" si="2"/>
        <v>79</v>
      </c>
    </row>
    <row r="44" spans="1:10" x14ac:dyDescent="0.25">
      <c r="A44" s="2"/>
      <c r="B44" s="82"/>
      <c r="C44" s="584"/>
      <c r="D44" s="1544"/>
      <c r="E44" s="1549"/>
      <c r="F44" s="1546">
        <f t="shared" si="3"/>
        <v>0</v>
      </c>
      <c r="G44" s="1547"/>
      <c r="H44" s="1548"/>
      <c r="I44" s="724">
        <f t="shared" si="1"/>
        <v>2072.6599999999994</v>
      </c>
      <c r="J44" s="734">
        <f t="shared" si="2"/>
        <v>79</v>
      </c>
    </row>
    <row r="45" spans="1:10" x14ac:dyDescent="0.25">
      <c r="A45" s="2"/>
      <c r="B45" s="82"/>
      <c r="C45" s="584"/>
      <c r="D45" s="1544"/>
      <c r="E45" s="1549"/>
      <c r="F45" s="1546">
        <f t="shared" si="3"/>
        <v>0</v>
      </c>
      <c r="G45" s="1547"/>
      <c r="H45" s="1548"/>
      <c r="I45" s="724">
        <f t="shared" si="1"/>
        <v>2072.6599999999994</v>
      </c>
      <c r="J45" s="734">
        <f t="shared" si="2"/>
        <v>79</v>
      </c>
    </row>
    <row r="46" spans="1:10" x14ac:dyDescent="0.25">
      <c r="A46" s="2"/>
      <c r="B46" s="82"/>
      <c r="C46" s="584"/>
      <c r="D46" s="1544"/>
      <c r="E46" s="1549"/>
      <c r="F46" s="1546">
        <f t="shared" si="3"/>
        <v>0</v>
      </c>
      <c r="G46" s="1547"/>
      <c r="H46" s="1548"/>
      <c r="I46" s="724">
        <f t="shared" si="1"/>
        <v>2072.6599999999994</v>
      </c>
      <c r="J46" s="734">
        <f t="shared" si="2"/>
        <v>79</v>
      </c>
    </row>
    <row r="47" spans="1:10" x14ac:dyDescent="0.25">
      <c r="A47" s="2"/>
      <c r="B47" s="82"/>
      <c r="C47" s="584"/>
      <c r="D47" s="1544"/>
      <c r="E47" s="1549"/>
      <c r="F47" s="1546">
        <f t="shared" si="3"/>
        <v>0</v>
      </c>
      <c r="G47" s="1547"/>
      <c r="H47" s="1548"/>
      <c r="I47" s="724">
        <f t="shared" si="1"/>
        <v>2072.6599999999994</v>
      </c>
      <c r="J47" s="734">
        <f t="shared" si="2"/>
        <v>79</v>
      </c>
    </row>
    <row r="48" spans="1:10" x14ac:dyDescent="0.25">
      <c r="A48" s="2"/>
      <c r="B48" s="82"/>
      <c r="C48" s="584"/>
      <c r="D48" s="1544"/>
      <c r="E48" s="1549"/>
      <c r="F48" s="1546">
        <f t="shared" si="3"/>
        <v>0</v>
      </c>
      <c r="G48" s="1547"/>
      <c r="H48" s="1548"/>
      <c r="I48" s="724">
        <f t="shared" si="1"/>
        <v>2072.6599999999994</v>
      </c>
      <c r="J48" s="734">
        <f t="shared" si="2"/>
        <v>79</v>
      </c>
    </row>
    <row r="49" spans="1:10" x14ac:dyDescent="0.25">
      <c r="A49" s="2"/>
      <c r="B49" s="82"/>
      <c r="C49" s="584"/>
      <c r="D49" s="1544"/>
      <c r="E49" s="1549"/>
      <c r="F49" s="1546">
        <f t="shared" si="3"/>
        <v>0</v>
      </c>
      <c r="G49" s="1547"/>
      <c r="H49" s="1548"/>
      <c r="I49" s="724">
        <f t="shared" si="1"/>
        <v>2072.6599999999994</v>
      </c>
      <c r="J49" s="734">
        <f t="shared" si="2"/>
        <v>79</v>
      </c>
    </row>
    <row r="50" spans="1:10" x14ac:dyDescent="0.25">
      <c r="A50" s="2"/>
      <c r="B50" s="82"/>
      <c r="C50" s="584"/>
      <c r="D50" s="1544"/>
      <c r="E50" s="1549"/>
      <c r="F50" s="1546">
        <f t="shared" si="3"/>
        <v>0</v>
      </c>
      <c r="G50" s="1547"/>
      <c r="H50" s="1548"/>
      <c r="I50" s="724">
        <f t="shared" si="1"/>
        <v>2072.6599999999994</v>
      </c>
      <c r="J50" s="734">
        <f t="shared" si="2"/>
        <v>79</v>
      </c>
    </row>
    <row r="51" spans="1:10" x14ac:dyDescent="0.25">
      <c r="A51" s="2"/>
      <c r="B51" s="82"/>
      <c r="C51" s="584"/>
      <c r="D51" s="1544"/>
      <c r="E51" s="1549"/>
      <c r="F51" s="1546">
        <f t="shared" si="3"/>
        <v>0</v>
      </c>
      <c r="G51" s="1547"/>
      <c r="H51" s="1548"/>
      <c r="I51" s="724">
        <f t="shared" si="1"/>
        <v>2072.6599999999994</v>
      </c>
      <c r="J51" s="734">
        <f t="shared" si="2"/>
        <v>79</v>
      </c>
    </row>
    <row r="52" spans="1:10" x14ac:dyDescent="0.25">
      <c r="A52" s="2"/>
      <c r="B52" s="82"/>
      <c r="C52" s="584"/>
      <c r="D52" s="1544"/>
      <c r="E52" s="1549"/>
      <c r="F52" s="1546">
        <f t="shared" si="3"/>
        <v>0</v>
      </c>
      <c r="G52" s="1547"/>
      <c r="H52" s="1548"/>
      <c r="I52" s="724">
        <f t="shared" si="1"/>
        <v>2072.6599999999994</v>
      </c>
      <c r="J52" s="734">
        <f t="shared" si="2"/>
        <v>79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2072.6599999999994</v>
      </c>
      <c r="J53" s="734">
        <f t="shared" si="2"/>
        <v>79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2072.6599999999994</v>
      </c>
      <c r="J54" s="734">
        <f t="shared" si="2"/>
        <v>79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2072.6599999999994</v>
      </c>
      <c r="J55" s="734">
        <f t="shared" si="2"/>
        <v>79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2072.6599999999994</v>
      </c>
      <c r="J56" s="734">
        <f t="shared" si="2"/>
        <v>79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2072.6599999999994</v>
      </c>
      <c r="J57" s="734">
        <f t="shared" si="2"/>
        <v>79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2072.6599999999994</v>
      </c>
      <c r="J58" s="734">
        <f t="shared" si="2"/>
        <v>79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2072.6599999999994</v>
      </c>
      <c r="J59" s="734">
        <f t="shared" si="2"/>
        <v>79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2072.6599999999994</v>
      </c>
      <c r="J60" s="734">
        <f t="shared" si="2"/>
        <v>79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2072.6599999999994</v>
      </c>
      <c r="J61" s="734">
        <f t="shared" si="2"/>
        <v>79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2072.6599999999994</v>
      </c>
      <c r="J62" s="734">
        <f t="shared" si="2"/>
        <v>79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2072.6599999999994</v>
      </c>
      <c r="J63" s="734">
        <f t="shared" si="2"/>
        <v>79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2072.6599999999994</v>
      </c>
      <c r="J64" s="734">
        <f t="shared" si="2"/>
        <v>79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2072.6599999999994</v>
      </c>
      <c r="J65" s="734">
        <f t="shared" si="2"/>
        <v>79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2072.6599999999994</v>
      </c>
      <c r="J66" s="734">
        <f t="shared" si="2"/>
        <v>79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2072.6599999999994</v>
      </c>
      <c r="J67" s="734">
        <f t="shared" si="2"/>
        <v>79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2072.6599999999994</v>
      </c>
      <c r="J68" s="734">
        <f t="shared" si="2"/>
        <v>79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2072.6599999999994</v>
      </c>
      <c r="J69" s="734">
        <f t="shared" si="2"/>
        <v>79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2072.6599999999994</v>
      </c>
      <c r="J70" s="734">
        <f t="shared" si="2"/>
        <v>79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2072.6599999999994</v>
      </c>
      <c r="J71" s="734">
        <f t="shared" si="2"/>
        <v>79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2072.6599999999994</v>
      </c>
      <c r="J72" s="734">
        <f t="shared" si="2"/>
        <v>79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2072.6599999999994</v>
      </c>
      <c r="J73" s="734">
        <f t="shared" si="2"/>
        <v>79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2072.6599999999994</v>
      </c>
      <c r="J74" s="734">
        <f t="shared" si="2"/>
        <v>79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2072.6599999999994</v>
      </c>
      <c r="J75" s="734">
        <f t="shared" si="2"/>
        <v>79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2072.6599999999994</v>
      </c>
      <c r="J76" s="734">
        <f t="shared" ref="J76:J91" si="5">J75-C76</f>
        <v>79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2072.6599999999994</v>
      </c>
      <c r="J77" s="734">
        <f t="shared" si="5"/>
        <v>79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2072.6599999999994</v>
      </c>
      <c r="J78" s="734">
        <f t="shared" si="5"/>
        <v>79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2072.6599999999994</v>
      </c>
      <c r="J79" s="734">
        <f t="shared" si="5"/>
        <v>79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2072.6599999999994</v>
      </c>
      <c r="J80" s="734">
        <f t="shared" si="5"/>
        <v>79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2072.6599999999994</v>
      </c>
      <c r="J81" s="734">
        <f t="shared" si="5"/>
        <v>79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2072.6599999999994</v>
      </c>
      <c r="J82" s="734">
        <f t="shared" si="5"/>
        <v>79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2072.6599999999994</v>
      </c>
      <c r="J83" s="734">
        <f t="shared" si="5"/>
        <v>79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2072.6599999999994</v>
      </c>
      <c r="J84" s="734">
        <f t="shared" si="5"/>
        <v>79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2072.6599999999994</v>
      </c>
      <c r="J85" s="734">
        <f t="shared" si="5"/>
        <v>79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2072.6599999999994</v>
      </c>
      <c r="J86" s="734">
        <f t="shared" si="5"/>
        <v>79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2072.6599999999994</v>
      </c>
      <c r="J87" s="734">
        <f t="shared" si="5"/>
        <v>79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2072.6599999999994</v>
      </c>
      <c r="J88" s="734">
        <f t="shared" si="5"/>
        <v>79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2072.6599999999994</v>
      </c>
      <c r="J89" s="734">
        <f t="shared" si="5"/>
        <v>79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2072.6599999999994</v>
      </c>
      <c r="J90" s="734">
        <f t="shared" si="5"/>
        <v>79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2072.6599999999994</v>
      </c>
      <c r="J91" s="734">
        <f t="shared" si="5"/>
        <v>79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104</v>
      </c>
      <c r="D102" s="147">
        <v>0</v>
      </c>
      <c r="E102" s="38"/>
      <c r="F102" s="5">
        <f>SUM(F10:F101)</f>
        <v>2577.2400000000002</v>
      </c>
    </row>
    <row r="103" spans="1:10" ht="15.75" thickBot="1" x14ac:dyDescent="0.3">
      <c r="A103" s="51"/>
      <c r="D103" s="147">
        <v>0</v>
      </c>
      <c r="E103" s="67">
        <f>F4+F5+F6-+C102+F7</f>
        <v>79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80" t="s">
        <v>11</v>
      </c>
      <c r="D105" s="1481"/>
      <c r="E105" s="141">
        <f>E5+E4+E6+-F102+E7</f>
        <v>2072.6599999999994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11" t="s">
        <v>331</v>
      </c>
      <c r="B1" s="1511"/>
      <c r="C1" s="1511"/>
      <c r="D1" s="1511"/>
      <c r="E1" s="1511"/>
      <c r="F1" s="1511"/>
      <c r="G1" s="1511"/>
      <c r="H1" s="1511"/>
      <c r="I1" s="1511"/>
      <c r="J1" s="96">
        <v>1</v>
      </c>
      <c r="L1" s="1521" t="s">
        <v>346</v>
      </c>
      <c r="M1" s="1521"/>
      <c r="N1" s="1521"/>
      <c r="O1" s="1521"/>
      <c r="P1" s="1521"/>
      <c r="Q1" s="1521"/>
      <c r="R1" s="1521"/>
      <c r="S1" s="1521"/>
      <c r="T1" s="1521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0"/>
    </row>
    <row r="5" spans="1:21" ht="15" customHeight="1" x14ac:dyDescent="0.3">
      <c r="A5" s="1512" t="s">
        <v>103</v>
      </c>
      <c r="B5" s="1518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512" t="s">
        <v>103</v>
      </c>
      <c r="M5" s="1518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512"/>
      <c r="B6" s="1519"/>
      <c r="C6" s="676"/>
      <c r="D6" s="677"/>
      <c r="E6" s="678"/>
      <c r="F6" s="679"/>
      <c r="G6" s="72"/>
      <c r="L6" s="1512"/>
      <c r="M6" s="1519"/>
      <c r="N6" s="676"/>
      <c r="O6" s="677"/>
      <c r="P6" s="678"/>
      <c r="Q6" s="679"/>
      <c r="R6" s="1240"/>
    </row>
    <row r="7" spans="1:21" ht="15.75" customHeight="1" thickBot="1" x14ac:dyDescent="0.35">
      <c r="A7" s="1512"/>
      <c r="B7" s="1520"/>
      <c r="C7" s="676"/>
      <c r="D7" s="677"/>
      <c r="E7" s="678"/>
      <c r="F7" s="679"/>
      <c r="G7" s="72"/>
      <c r="I7" s="355"/>
      <c r="J7" s="355"/>
      <c r="L7" s="1512"/>
      <c r="M7" s="1520"/>
      <c r="N7" s="676"/>
      <c r="O7" s="677"/>
      <c r="P7" s="678"/>
      <c r="Q7" s="679"/>
      <c r="R7" s="124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516" t="s">
        <v>47</v>
      </c>
      <c r="J8" s="1509" t="s">
        <v>4</v>
      </c>
      <c r="L8" s="3"/>
      <c r="M8" s="384"/>
      <c r="N8" s="225"/>
      <c r="O8" s="324"/>
      <c r="P8" s="228"/>
      <c r="Q8" s="229"/>
      <c r="R8" s="1240"/>
      <c r="T8" s="1516" t="s">
        <v>47</v>
      </c>
      <c r="U8" s="150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7"/>
      <c r="J9" s="1510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17"/>
      <c r="U9" s="1510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70"/>
      <c r="E15" s="1119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70"/>
      <c r="P15" s="1119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70"/>
      <c r="E16" s="841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70"/>
      <c r="P16" s="841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70"/>
      <c r="E17" s="1119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70"/>
      <c r="P17" s="1119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70"/>
      <c r="E18" s="1119"/>
      <c r="F18" s="489">
        <f t="shared" si="4"/>
        <v>0</v>
      </c>
      <c r="G18" s="1121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70"/>
      <c r="P18" s="1119"/>
      <c r="Q18" s="68">
        <f t="shared" si="5"/>
        <v>0</v>
      </c>
      <c r="R18" s="1121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70"/>
      <c r="E19" s="1119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70"/>
      <c r="P19" s="1119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70"/>
      <c r="E20" s="841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70"/>
      <c r="P20" s="841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70"/>
      <c r="E21" s="841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70"/>
      <c r="P21" s="841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70"/>
      <c r="E22" s="1117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70"/>
      <c r="P22" s="1117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70"/>
      <c r="E23" s="1117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70"/>
      <c r="P23" s="1117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80" t="s">
        <v>11</v>
      </c>
      <c r="D46" s="1481"/>
      <c r="E46" s="141">
        <f>E5+E4+E6+-F43+E7</f>
        <v>15.259999999999991</v>
      </c>
      <c r="F46" s="5"/>
      <c r="L46" s="47"/>
      <c r="N46" s="1480" t="s">
        <v>11</v>
      </c>
      <c r="O46" s="1481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workbookViewId="0">
      <selection activeCell="G22" sqref="G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9" t="s">
        <v>317</v>
      </c>
      <c r="B1" s="1429"/>
      <c r="C1" s="1429"/>
      <c r="D1" s="1429"/>
      <c r="E1" s="1429"/>
      <c r="F1" s="1429"/>
      <c r="G1" s="1429"/>
      <c r="H1" s="96">
        <v>1</v>
      </c>
      <c r="L1" s="1434" t="s">
        <v>379</v>
      </c>
      <c r="M1" s="1434"/>
      <c r="N1" s="1434"/>
      <c r="O1" s="1434"/>
      <c r="P1" s="1434"/>
      <c r="Q1" s="1434"/>
      <c r="R1" s="143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522" t="s">
        <v>103</v>
      </c>
      <c r="B5" s="1518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2794.9799999999996</v>
      </c>
      <c r="H5" s="57">
        <f>E4+E5+E6-G5</f>
        <v>870.50000000000045</v>
      </c>
      <c r="L5" s="1522" t="s">
        <v>103</v>
      </c>
      <c r="M5" s="1518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523"/>
      <c r="B6" s="1520"/>
      <c r="C6" s="215"/>
      <c r="D6" s="130"/>
      <c r="E6" s="140"/>
      <c r="F6" s="230"/>
      <c r="I6" s="1505" t="s">
        <v>3</v>
      </c>
      <c r="J6" s="1500" t="s">
        <v>4</v>
      </c>
      <c r="L6" s="1523"/>
      <c r="M6" s="1520"/>
      <c r="N6" s="215"/>
      <c r="O6" s="130"/>
      <c r="P6" s="140"/>
      <c r="Q6" s="230"/>
      <c r="T6" s="1505" t="s">
        <v>3</v>
      </c>
      <c r="U6" s="150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6"/>
      <c r="J7" s="150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6"/>
      <c r="U7" s="1501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9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9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>
        <v>20</v>
      </c>
      <c r="D19" s="944">
        <v>574.53</v>
      </c>
      <c r="E19" s="1119">
        <v>45086</v>
      </c>
      <c r="F19" s="489">
        <f t="shared" ref="F19:F35" si="8">D19</f>
        <v>574.53</v>
      </c>
      <c r="G19" s="1559" t="s">
        <v>513</v>
      </c>
      <c r="H19" s="1120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>
        <v>6</v>
      </c>
      <c r="D20" s="944">
        <v>164.45</v>
      </c>
      <c r="E20" s="1119">
        <v>45086</v>
      </c>
      <c r="F20" s="489">
        <f t="shared" si="8"/>
        <v>164.45</v>
      </c>
      <c r="G20" s="1559" t="s">
        <v>512</v>
      </c>
      <c r="H20" s="1120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/>
      <c r="D21" s="944">
        <v>0</v>
      </c>
      <c r="E21" s="1119"/>
      <c r="F21" s="489">
        <f t="shared" si="8"/>
        <v>0</v>
      </c>
      <c r="G21" s="318"/>
      <c r="H21" s="1120"/>
      <c r="I21" s="200">
        <f t="shared" si="9"/>
        <v>870.5</v>
      </c>
      <c r="J21" s="123">
        <f t="shared" si="10"/>
        <v>29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/>
      <c r="D22" s="944">
        <v>0</v>
      </c>
      <c r="E22" s="1119"/>
      <c r="F22" s="489">
        <f t="shared" si="8"/>
        <v>0</v>
      </c>
      <c r="G22" s="318"/>
      <c r="H22" s="1120"/>
      <c r="I22" s="200">
        <f t="shared" si="9"/>
        <v>870.5</v>
      </c>
      <c r="J22" s="123">
        <f t="shared" si="10"/>
        <v>29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/>
      <c r="D23" s="944">
        <v>0</v>
      </c>
      <c r="E23" s="1119"/>
      <c r="F23" s="489">
        <f t="shared" si="8"/>
        <v>0</v>
      </c>
      <c r="G23" s="318"/>
      <c r="H23" s="1120"/>
      <c r="I23" s="200">
        <f t="shared" si="9"/>
        <v>870.5</v>
      </c>
      <c r="J23" s="123">
        <f t="shared" si="10"/>
        <v>29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/>
      <c r="D24" s="944">
        <v>0</v>
      </c>
      <c r="E24" s="1119"/>
      <c r="F24" s="489">
        <f t="shared" si="8"/>
        <v>0</v>
      </c>
      <c r="G24" s="318"/>
      <c r="H24" s="1120"/>
      <c r="I24" s="200">
        <f t="shared" si="9"/>
        <v>870.5</v>
      </c>
      <c r="J24" s="123">
        <f t="shared" si="10"/>
        <v>29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870.5</v>
      </c>
      <c r="J25" s="123">
        <f t="shared" si="10"/>
        <v>29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870.5</v>
      </c>
      <c r="J26" s="123">
        <f t="shared" si="10"/>
        <v>29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4">
        <v>0</v>
      </c>
      <c r="E27" s="1119"/>
      <c r="F27" s="489">
        <f t="shared" si="8"/>
        <v>0</v>
      </c>
      <c r="G27" s="318"/>
      <c r="H27" s="1120"/>
      <c r="I27" s="200">
        <f t="shared" si="9"/>
        <v>870.5</v>
      </c>
      <c r="J27" s="123">
        <f t="shared" si="10"/>
        <v>29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4">
        <v>0</v>
      </c>
      <c r="E28" s="1119"/>
      <c r="F28" s="489">
        <f t="shared" si="8"/>
        <v>0</v>
      </c>
      <c r="G28" s="318"/>
      <c r="H28" s="1120"/>
      <c r="I28" s="200">
        <f t="shared" si="9"/>
        <v>870.5</v>
      </c>
      <c r="J28" s="123">
        <f t="shared" si="10"/>
        <v>29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4">
        <v>0</v>
      </c>
      <c r="E29" s="1119"/>
      <c r="F29" s="489">
        <f t="shared" si="8"/>
        <v>0</v>
      </c>
      <c r="G29" s="318"/>
      <c r="H29" s="1120"/>
      <c r="I29" s="200">
        <f t="shared" si="9"/>
        <v>870.5</v>
      </c>
      <c r="J29" s="123">
        <f t="shared" si="10"/>
        <v>29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4">
        <v>0</v>
      </c>
      <c r="E30" s="1119"/>
      <c r="F30" s="489">
        <f t="shared" si="8"/>
        <v>0</v>
      </c>
      <c r="G30" s="318"/>
      <c r="H30" s="1120"/>
      <c r="I30" s="200">
        <f t="shared" si="9"/>
        <v>870.5</v>
      </c>
      <c r="J30" s="123">
        <f t="shared" si="10"/>
        <v>29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4">
        <v>0</v>
      </c>
      <c r="E31" s="1119"/>
      <c r="F31" s="489">
        <f t="shared" si="8"/>
        <v>0</v>
      </c>
      <c r="G31" s="318"/>
      <c r="H31" s="1120"/>
      <c r="I31" s="200">
        <f t="shared" si="9"/>
        <v>870.5</v>
      </c>
      <c r="J31" s="123">
        <f t="shared" si="10"/>
        <v>29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870.5</v>
      </c>
      <c r="J32" s="123">
        <f t="shared" si="10"/>
        <v>29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870.5</v>
      </c>
      <c r="J33" s="123">
        <f t="shared" si="10"/>
        <v>29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870.5</v>
      </c>
      <c r="J34" s="123">
        <f t="shared" si="10"/>
        <v>29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870.5</v>
      </c>
      <c r="J35" s="123">
        <f t="shared" si="10"/>
        <v>29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870.5</v>
      </c>
      <c r="J36" s="123">
        <f t="shared" si="3"/>
        <v>29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870.5</v>
      </c>
      <c r="J37" s="123">
        <f t="shared" si="3"/>
        <v>29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870.5</v>
      </c>
      <c r="J38" s="123">
        <f t="shared" si="3"/>
        <v>29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870.5</v>
      </c>
      <c r="J39" s="123">
        <f t="shared" si="3"/>
        <v>29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870.5</v>
      </c>
      <c r="J40" s="123">
        <f t="shared" si="3"/>
        <v>29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870.5</v>
      </c>
      <c r="J41" s="123">
        <f t="shared" si="3"/>
        <v>29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870.5</v>
      </c>
      <c r="J42" s="123">
        <f t="shared" si="3"/>
        <v>29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870.5</v>
      </c>
      <c r="J43" s="123">
        <f t="shared" si="3"/>
        <v>29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870.5</v>
      </c>
      <c r="J44" s="123">
        <f t="shared" si="3"/>
        <v>29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9"/>
    </row>
    <row r="46" spans="1:21" ht="16.5" thickTop="1" thickBot="1" x14ac:dyDescent="0.3">
      <c r="C46" s="89">
        <f>SUM(C8:C45)</f>
        <v>101</v>
      </c>
      <c r="D46" s="48">
        <f>SUM(D8:D45)</f>
        <v>2794.9799999999996</v>
      </c>
      <c r="E46" s="38"/>
      <c r="F46" s="5">
        <f>SUM(F8:F45)</f>
        <v>2794.9799999999996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59"/>
    </row>
    <row r="47" spans="1:21" ht="15.75" thickBot="1" x14ac:dyDescent="0.3">
      <c r="A47" s="51"/>
      <c r="D47" s="110" t="s">
        <v>4</v>
      </c>
      <c r="E47" s="67">
        <f>F4+F5+F6-+C46</f>
        <v>29</v>
      </c>
      <c r="J47" s="72"/>
      <c r="L47" s="51"/>
      <c r="O47" s="110" t="s">
        <v>4</v>
      </c>
      <c r="P47" s="67">
        <f>Q4+Q5+Q6-+N46</f>
        <v>20</v>
      </c>
      <c r="U47" s="125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480" t="s">
        <v>11</v>
      </c>
      <c r="D49" s="1481"/>
      <c r="E49" s="141">
        <f>E5+E4+E6+-F46</f>
        <v>870.50000000000045</v>
      </c>
      <c r="L49" s="47"/>
      <c r="N49" s="1480" t="s">
        <v>11</v>
      </c>
      <c r="O49" s="1481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4" t="s">
        <v>405</v>
      </c>
      <c r="B1" s="1434"/>
      <c r="C1" s="1434"/>
      <c r="D1" s="1434"/>
      <c r="E1" s="1434"/>
      <c r="F1" s="1434"/>
      <c r="G1" s="143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522" t="s">
        <v>103</v>
      </c>
      <c r="B5" s="1518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523"/>
      <c r="B6" s="1520"/>
      <c r="C6" s="215"/>
      <c r="D6" s="912"/>
      <c r="E6" s="140"/>
      <c r="F6" s="230"/>
      <c r="I6" s="1505" t="s">
        <v>3</v>
      </c>
      <c r="J6" s="15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6"/>
      <c r="J7" s="1501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1"/>
      <c r="H17" s="1099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80" t="s">
        <v>11</v>
      </c>
      <c r="D33" s="1481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21"/>
      <c r="B1" s="1521"/>
      <c r="C1" s="1521"/>
      <c r="D1" s="1521"/>
      <c r="E1" s="1521"/>
      <c r="F1" s="1521"/>
      <c r="G1" s="1521"/>
      <c r="H1" s="1521"/>
      <c r="I1" s="152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70" t="s">
        <v>117</v>
      </c>
      <c r="B5" s="1524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70"/>
      <c r="B6" s="1525"/>
      <c r="C6" s="225"/>
      <c r="D6" s="324"/>
      <c r="E6" s="244"/>
      <c r="F6" s="230"/>
      <c r="G6" s="72"/>
    </row>
    <row r="7" spans="1:10" ht="15.75" customHeight="1" thickBot="1" x14ac:dyDescent="0.35">
      <c r="A7" s="1470"/>
      <c r="B7" s="1525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493" t="s">
        <v>47</v>
      </c>
      <c r="J8" s="152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4"/>
      <c r="J9" s="1527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80" t="s">
        <v>11</v>
      </c>
      <c r="D74" s="148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21"/>
      <c r="B1" s="1421"/>
      <c r="C1" s="1421"/>
      <c r="D1" s="1421"/>
      <c r="E1" s="1421"/>
      <c r="F1" s="1421"/>
      <c r="G1" s="1421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433"/>
      <c r="B5" s="1449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433"/>
      <c r="B6" s="1528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23" t="s">
        <v>21</v>
      </c>
      <c r="E75" s="1424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36"/>
      <c r="B5" s="152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6"/>
      <c r="B6" s="1529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31" t="s">
        <v>11</v>
      </c>
      <c r="D60" s="143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35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435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1" t="s">
        <v>11</v>
      </c>
      <c r="D83" s="143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60" t="s">
        <v>315</v>
      </c>
      <c r="B1" s="1460"/>
      <c r="C1" s="1460"/>
      <c r="D1" s="1460"/>
      <c r="E1" s="1460"/>
      <c r="F1" s="1460"/>
      <c r="G1" s="1460"/>
      <c r="H1" s="258">
        <v>1</v>
      </c>
      <c r="I1" s="369"/>
      <c r="L1" s="1421" t="s">
        <v>346</v>
      </c>
      <c r="M1" s="1421"/>
      <c r="N1" s="1421"/>
      <c r="O1" s="1421"/>
      <c r="P1" s="1421"/>
      <c r="Q1" s="1421"/>
      <c r="R1" s="1421"/>
      <c r="S1" s="258">
        <v>2</v>
      </c>
      <c r="T1" s="369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1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0"/>
      <c r="R4" s="1281"/>
      <c r="S4" s="144"/>
      <c r="T4" s="374"/>
    </row>
    <row r="5" spans="1:21" ht="15" customHeight="1" x14ac:dyDescent="0.25">
      <c r="A5" s="1436" t="s">
        <v>195</v>
      </c>
      <c r="B5" s="1459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436" t="s">
        <v>195</v>
      </c>
      <c r="M5" s="1459" t="s">
        <v>259</v>
      </c>
      <c r="N5" s="233">
        <v>22</v>
      </c>
      <c r="O5" s="130">
        <v>45103</v>
      </c>
      <c r="P5" s="128">
        <f>258+586.6+796.4</f>
        <v>1641</v>
      </c>
      <c r="Q5" s="1280">
        <f>54+50+135</f>
        <v>239</v>
      </c>
      <c r="R5" s="48"/>
      <c r="S5" s="134">
        <f>P5-R5</f>
        <v>1641</v>
      </c>
      <c r="T5" s="371"/>
    </row>
    <row r="6" spans="1:21" x14ac:dyDescent="0.25">
      <c r="A6" s="1436"/>
      <c r="B6" s="1459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436"/>
      <c r="M6" s="1459"/>
      <c r="N6" s="368"/>
      <c r="O6" s="130"/>
      <c r="P6" s="128"/>
      <c r="Q6" s="1280"/>
      <c r="R6" s="1280"/>
      <c r="S6" s="74"/>
      <c r="T6" s="233"/>
    </row>
    <row r="7" spans="1:21" ht="15.75" thickBot="1" x14ac:dyDescent="0.3">
      <c r="A7" s="216"/>
      <c r="B7" s="1459"/>
      <c r="C7" s="368"/>
      <c r="D7" s="130"/>
      <c r="E7" s="128"/>
      <c r="F7" s="72"/>
      <c r="G7" s="72"/>
      <c r="H7" s="74"/>
      <c r="I7" s="233"/>
      <c r="L7" s="216"/>
      <c r="M7" s="1459"/>
      <c r="N7" s="368"/>
      <c r="O7" s="130"/>
      <c r="P7" s="128"/>
      <c r="Q7" s="1280"/>
      <c r="R7" s="1280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1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239</v>
      </c>
      <c r="N9" s="15"/>
      <c r="O9" s="68"/>
      <c r="P9" s="242"/>
      <c r="Q9" s="91">
        <f>O9</f>
        <v>0</v>
      </c>
      <c r="R9" s="571"/>
      <c r="S9" s="572"/>
      <c r="T9" s="368">
        <f>P4+P5+P6-Q9+P7</f>
        <v>1641</v>
      </c>
      <c r="U9" s="59">
        <f>S9*Q9</f>
        <v>0</v>
      </c>
    </row>
    <row r="10" spans="1:21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  <c r="L10" s="74"/>
      <c r="M10" s="681">
        <f>M9-N10</f>
        <v>99</v>
      </c>
      <c r="N10" s="632">
        <v>140</v>
      </c>
      <c r="O10" s="573">
        <v>918</v>
      </c>
      <c r="P10" s="657">
        <v>45080</v>
      </c>
      <c r="Q10" s="570">
        <f t="shared" ref="Q10:Q38" si="2">O10</f>
        <v>918</v>
      </c>
      <c r="R10" s="571" t="s">
        <v>302</v>
      </c>
      <c r="S10" s="572">
        <v>22</v>
      </c>
      <c r="T10" s="233">
        <f>T9-Q10</f>
        <v>723</v>
      </c>
      <c r="U10" s="603">
        <f t="shared" ref="U10:U37" si="3">S10*Q10</f>
        <v>20196</v>
      </c>
    </row>
    <row r="11" spans="1:21" x14ac:dyDescent="0.25">
      <c r="A11" s="74"/>
      <c r="B11" s="637">
        <f t="shared" ref="B11:B36" si="4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8">
        <f t="shared" ref="I11:I38" si="5">I10-F11</f>
        <v>806</v>
      </c>
      <c r="J11" s="59">
        <f t="shared" si="1"/>
        <v>0</v>
      </c>
      <c r="L11" s="74"/>
      <c r="M11" s="681">
        <f t="shared" ref="M11:M36" si="6">M10-N11</f>
        <v>99</v>
      </c>
      <c r="N11" s="632"/>
      <c r="O11" s="573">
        <v>0</v>
      </c>
      <c r="P11" s="657"/>
      <c r="Q11" s="570">
        <f t="shared" si="2"/>
        <v>0</v>
      </c>
      <c r="R11" s="571"/>
      <c r="S11" s="572"/>
      <c r="T11" s="233">
        <f t="shared" ref="T11:T17" si="7">T10-Q11</f>
        <v>723</v>
      </c>
      <c r="U11" s="603">
        <f t="shared" si="3"/>
        <v>0</v>
      </c>
    </row>
    <row r="12" spans="1:21" x14ac:dyDescent="0.25">
      <c r="A12" s="60"/>
      <c r="B12" s="174">
        <f t="shared" si="4"/>
        <v>100</v>
      </c>
      <c r="C12" s="15"/>
      <c r="D12" s="489">
        <v>0</v>
      </c>
      <c r="E12" s="1119"/>
      <c r="F12" s="1107">
        <f t="shared" si="0"/>
        <v>0</v>
      </c>
      <c r="G12" s="318"/>
      <c r="H12" s="319"/>
      <c r="I12" s="233">
        <f t="shared" si="5"/>
        <v>806</v>
      </c>
      <c r="J12" s="59">
        <f t="shared" si="1"/>
        <v>0</v>
      </c>
      <c r="L12" s="60"/>
      <c r="M12" s="681">
        <f t="shared" si="6"/>
        <v>99</v>
      </c>
      <c r="N12" s="632"/>
      <c r="O12" s="573">
        <v>0</v>
      </c>
      <c r="P12" s="1001"/>
      <c r="Q12" s="570">
        <f t="shared" si="2"/>
        <v>0</v>
      </c>
      <c r="R12" s="571"/>
      <c r="S12" s="572"/>
      <c r="T12" s="233">
        <f t="shared" si="7"/>
        <v>723</v>
      </c>
      <c r="U12" s="603">
        <f t="shared" si="3"/>
        <v>0</v>
      </c>
    </row>
    <row r="13" spans="1:21" x14ac:dyDescent="0.25">
      <c r="A13" s="74"/>
      <c r="B13" s="174">
        <f t="shared" si="4"/>
        <v>100</v>
      </c>
      <c r="C13" s="15"/>
      <c r="D13" s="489">
        <v>0</v>
      </c>
      <c r="E13" s="1119"/>
      <c r="F13" s="1107">
        <f t="shared" si="0"/>
        <v>0</v>
      </c>
      <c r="G13" s="318"/>
      <c r="H13" s="319"/>
      <c r="I13" s="233">
        <f t="shared" si="5"/>
        <v>806</v>
      </c>
      <c r="J13" s="59">
        <f t="shared" si="1"/>
        <v>0</v>
      </c>
      <c r="L13" s="74"/>
      <c r="M13" s="681">
        <f t="shared" si="6"/>
        <v>99</v>
      </c>
      <c r="N13" s="632"/>
      <c r="O13" s="573">
        <v>0</v>
      </c>
      <c r="P13" s="1001"/>
      <c r="Q13" s="570">
        <f t="shared" si="2"/>
        <v>0</v>
      </c>
      <c r="R13" s="571"/>
      <c r="S13" s="572"/>
      <c r="T13" s="233">
        <f t="shared" si="7"/>
        <v>723</v>
      </c>
      <c r="U13" s="603">
        <f t="shared" si="3"/>
        <v>0</v>
      </c>
    </row>
    <row r="14" spans="1:21" x14ac:dyDescent="0.25">
      <c r="A14" s="74"/>
      <c r="B14" s="681">
        <f t="shared" si="4"/>
        <v>100</v>
      </c>
      <c r="C14" s="632"/>
      <c r="D14" s="719">
        <v>0</v>
      </c>
      <c r="E14" s="1001"/>
      <c r="F14" s="718">
        <f t="shared" si="0"/>
        <v>0</v>
      </c>
      <c r="G14" s="720"/>
      <c r="H14" s="721"/>
      <c r="I14" s="233">
        <f t="shared" si="5"/>
        <v>806</v>
      </c>
      <c r="J14" s="603">
        <f t="shared" si="1"/>
        <v>0</v>
      </c>
      <c r="L14" s="74"/>
      <c r="M14" s="681">
        <f t="shared" si="6"/>
        <v>99</v>
      </c>
      <c r="N14" s="632"/>
      <c r="O14" s="573">
        <v>0</v>
      </c>
      <c r="P14" s="1001"/>
      <c r="Q14" s="570">
        <f t="shared" si="2"/>
        <v>0</v>
      </c>
      <c r="R14" s="571"/>
      <c r="S14" s="572"/>
      <c r="T14" s="233">
        <f t="shared" si="7"/>
        <v>723</v>
      </c>
      <c r="U14" s="603">
        <f t="shared" si="3"/>
        <v>0</v>
      </c>
    </row>
    <row r="15" spans="1:21" x14ac:dyDescent="0.25">
      <c r="A15" s="74"/>
      <c r="B15" s="681">
        <f t="shared" si="4"/>
        <v>100</v>
      </c>
      <c r="C15" s="632"/>
      <c r="D15" s="719">
        <v>0</v>
      </c>
      <c r="E15" s="1001"/>
      <c r="F15" s="718">
        <f t="shared" si="0"/>
        <v>0</v>
      </c>
      <c r="G15" s="720"/>
      <c r="H15" s="721"/>
      <c r="I15" s="233">
        <f t="shared" si="5"/>
        <v>806</v>
      </c>
      <c r="J15" s="603">
        <f t="shared" si="1"/>
        <v>0</v>
      </c>
      <c r="L15" s="74"/>
      <c r="M15" s="681">
        <f t="shared" si="6"/>
        <v>99</v>
      </c>
      <c r="N15" s="632"/>
      <c r="O15" s="573">
        <v>0</v>
      </c>
      <c r="P15" s="1001"/>
      <c r="Q15" s="570">
        <f t="shared" si="2"/>
        <v>0</v>
      </c>
      <c r="R15" s="571"/>
      <c r="S15" s="572"/>
      <c r="T15" s="233">
        <f t="shared" si="7"/>
        <v>723</v>
      </c>
      <c r="U15" s="603">
        <f t="shared" si="3"/>
        <v>0</v>
      </c>
    </row>
    <row r="16" spans="1:21" x14ac:dyDescent="0.25">
      <c r="A16" s="74"/>
      <c r="B16" s="681">
        <f t="shared" si="4"/>
        <v>100</v>
      </c>
      <c r="C16" s="632"/>
      <c r="D16" s="719">
        <v>0</v>
      </c>
      <c r="E16" s="1001"/>
      <c r="F16" s="718">
        <f t="shared" si="0"/>
        <v>0</v>
      </c>
      <c r="G16" s="720"/>
      <c r="H16" s="721"/>
      <c r="I16" s="233">
        <f t="shared" si="5"/>
        <v>806</v>
      </c>
      <c r="J16" s="603">
        <f t="shared" si="1"/>
        <v>0</v>
      </c>
      <c r="L16" s="74"/>
      <c r="M16" s="681">
        <f t="shared" si="6"/>
        <v>99</v>
      </c>
      <c r="N16" s="632"/>
      <c r="O16" s="573">
        <v>0</v>
      </c>
      <c r="P16" s="1001"/>
      <c r="Q16" s="570">
        <f t="shared" si="2"/>
        <v>0</v>
      </c>
      <c r="R16" s="571"/>
      <c r="S16" s="572"/>
      <c r="T16" s="233">
        <f t="shared" si="7"/>
        <v>723</v>
      </c>
      <c r="U16" s="603">
        <f t="shared" si="3"/>
        <v>0</v>
      </c>
    </row>
    <row r="17" spans="1:21" x14ac:dyDescent="0.25">
      <c r="A17" s="74"/>
      <c r="B17" s="681">
        <f t="shared" si="4"/>
        <v>100</v>
      </c>
      <c r="C17" s="632"/>
      <c r="D17" s="719">
        <v>0</v>
      </c>
      <c r="E17" s="1001"/>
      <c r="F17" s="718">
        <f t="shared" si="0"/>
        <v>0</v>
      </c>
      <c r="G17" s="720"/>
      <c r="H17" s="721"/>
      <c r="I17" s="233">
        <f t="shared" si="5"/>
        <v>806</v>
      </c>
      <c r="J17" s="603">
        <f t="shared" si="1"/>
        <v>0</v>
      </c>
      <c r="L17" s="74"/>
      <c r="M17" s="681">
        <f t="shared" si="6"/>
        <v>99</v>
      </c>
      <c r="N17" s="632"/>
      <c r="O17" s="573">
        <v>0</v>
      </c>
      <c r="P17" s="1001"/>
      <c r="Q17" s="570">
        <f t="shared" si="2"/>
        <v>0</v>
      </c>
      <c r="R17" s="571"/>
      <c r="S17" s="572"/>
      <c r="T17" s="233">
        <f t="shared" si="7"/>
        <v>723</v>
      </c>
      <c r="U17" s="603">
        <f t="shared" si="3"/>
        <v>0</v>
      </c>
    </row>
    <row r="18" spans="1:21" x14ac:dyDescent="0.25">
      <c r="A18" s="74"/>
      <c r="B18" s="681">
        <f t="shared" si="4"/>
        <v>100</v>
      </c>
      <c r="C18" s="632"/>
      <c r="D18" s="719">
        <v>0</v>
      </c>
      <c r="E18" s="1001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  <c r="L18" s="74"/>
      <c r="M18" s="681">
        <f t="shared" si="6"/>
        <v>99</v>
      </c>
      <c r="N18" s="632"/>
      <c r="O18" s="573">
        <v>0</v>
      </c>
      <c r="P18" s="1001"/>
      <c r="Q18" s="570">
        <f t="shared" si="2"/>
        <v>0</v>
      </c>
      <c r="R18" s="571"/>
      <c r="S18" s="572"/>
      <c r="T18" s="233">
        <f>T17-Q18</f>
        <v>723</v>
      </c>
      <c r="U18" s="603">
        <f t="shared" si="3"/>
        <v>0</v>
      </c>
    </row>
    <row r="19" spans="1:21" x14ac:dyDescent="0.25">
      <c r="A19" s="74"/>
      <c r="B19" s="681">
        <f t="shared" si="4"/>
        <v>100</v>
      </c>
      <c r="C19" s="632"/>
      <c r="D19" s="719">
        <v>0</v>
      </c>
      <c r="E19" s="1001"/>
      <c r="F19" s="718">
        <f t="shared" si="0"/>
        <v>0</v>
      </c>
      <c r="G19" s="720"/>
      <c r="H19" s="721"/>
      <c r="I19" s="233">
        <f t="shared" si="5"/>
        <v>806</v>
      </c>
      <c r="J19" s="603">
        <f t="shared" si="1"/>
        <v>0</v>
      </c>
      <c r="L19" s="74"/>
      <c r="M19" s="681">
        <f t="shared" si="6"/>
        <v>99</v>
      </c>
      <c r="N19" s="632"/>
      <c r="O19" s="573">
        <v>0</v>
      </c>
      <c r="P19" s="1001"/>
      <c r="Q19" s="570">
        <f t="shared" si="2"/>
        <v>0</v>
      </c>
      <c r="R19" s="571"/>
      <c r="S19" s="572"/>
      <c r="T19" s="233">
        <f t="shared" ref="T19:T38" si="8">T18-Q19</f>
        <v>723</v>
      </c>
      <c r="U19" s="603">
        <f t="shared" si="3"/>
        <v>0</v>
      </c>
    </row>
    <row r="20" spans="1:21" x14ac:dyDescent="0.25">
      <c r="A20" s="74"/>
      <c r="B20" s="681">
        <f t="shared" si="4"/>
        <v>100</v>
      </c>
      <c r="C20" s="632"/>
      <c r="D20" s="719">
        <v>0</v>
      </c>
      <c r="E20" s="1001"/>
      <c r="F20" s="718">
        <f t="shared" si="0"/>
        <v>0</v>
      </c>
      <c r="G20" s="720"/>
      <c r="H20" s="721"/>
      <c r="I20" s="233">
        <f t="shared" si="5"/>
        <v>806</v>
      </c>
      <c r="J20" s="603">
        <f t="shared" si="1"/>
        <v>0</v>
      </c>
      <c r="L20" s="74"/>
      <c r="M20" s="681">
        <f t="shared" si="6"/>
        <v>99</v>
      </c>
      <c r="N20" s="632"/>
      <c r="O20" s="573">
        <v>0</v>
      </c>
      <c r="P20" s="1001"/>
      <c r="Q20" s="570">
        <f t="shared" si="2"/>
        <v>0</v>
      </c>
      <c r="R20" s="571"/>
      <c r="S20" s="572"/>
      <c r="T20" s="233">
        <f t="shared" si="8"/>
        <v>723</v>
      </c>
      <c r="U20" s="603">
        <f t="shared" si="3"/>
        <v>0</v>
      </c>
    </row>
    <row r="21" spans="1:21" x14ac:dyDescent="0.25">
      <c r="A21" s="74"/>
      <c r="B21" s="681">
        <f t="shared" si="4"/>
        <v>100</v>
      </c>
      <c r="C21" s="632"/>
      <c r="D21" s="719">
        <v>0</v>
      </c>
      <c r="E21" s="1001"/>
      <c r="F21" s="718">
        <f t="shared" si="0"/>
        <v>0</v>
      </c>
      <c r="G21" s="720"/>
      <c r="H21" s="721"/>
      <c r="I21" s="233">
        <f t="shared" si="5"/>
        <v>806</v>
      </c>
      <c r="J21" s="603">
        <f t="shared" si="1"/>
        <v>0</v>
      </c>
      <c r="L21" s="74"/>
      <c r="M21" s="681">
        <f t="shared" si="6"/>
        <v>99</v>
      </c>
      <c r="N21" s="632"/>
      <c r="O21" s="573">
        <v>0</v>
      </c>
      <c r="P21" s="1001"/>
      <c r="Q21" s="570">
        <f t="shared" si="2"/>
        <v>0</v>
      </c>
      <c r="R21" s="571"/>
      <c r="S21" s="572"/>
      <c r="T21" s="233">
        <f t="shared" si="8"/>
        <v>723</v>
      </c>
      <c r="U21" s="603">
        <f t="shared" si="3"/>
        <v>0</v>
      </c>
    </row>
    <row r="22" spans="1:21" x14ac:dyDescent="0.25">
      <c r="A22" s="74"/>
      <c r="B22" s="681">
        <f t="shared" si="4"/>
        <v>100</v>
      </c>
      <c r="C22" s="632"/>
      <c r="D22" s="719">
        <v>0</v>
      </c>
      <c r="E22" s="1001"/>
      <c r="F22" s="718">
        <f t="shared" si="0"/>
        <v>0</v>
      </c>
      <c r="G22" s="720"/>
      <c r="H22" s="721"/>
      <c r="I22" s="233">
        <f t="shared" si="5"/>
        <v>806</v>
      </c>
      <c r="J22" s="603">
        <f t="shared" si="1"/>
        <v>0</v>
      </c>
      <c r="L22" s="74"/>
      <c r="M22" s="681">
        <f t="shared" si="6"/>
        <v>99</v>
      </c>
      <c r="N22" s="632"/>
      <c r="O22" s="573">
        <v>0</v>
      </c>
      <c r="P22" s="1001"/>
      <c r="Q22" s="570">
        <f t="shared" si="2"/>
        <v>0</v>
      </c>
      <c r="R22" s="571"/>
      <c r="S22" s="572"/>
      <c r="T22" s="233">
        <f t="shared" si="8"/>
        <v>723</v>
      </c>
      <c r="U22" s="603">
        <f t="shared" si="3"/>
        <v>0</v>
      </c>
    </row>
    <row r="23" spans="1:21" x14ac:dyDescent="0.25">
      <c r="A23" s="19"/>
      <c r="B23" s="681">
        <f t="shared" si="4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5"/>
        <v>806</v>
      </c>
      <c r="J23" s="603">
        <f t="shared" si="1"/>
        <v>0</v>
      </c>
      <c r="L23" s="19"/>
      <c r="M23" s="681">
        <f t="shared" si="6"/>
        <v>99</v>
      </c>
      <c r="N23" s="584"/>
      <c r="O23" s="573">
        <v>0</v>
      </c>
      <c r="P23" s="586"/>
      <c r="Q23" s="570">
        <f t="shared" si="2"/>
        <v>0</v>
      </c>
      <c r="R23" s="571"/>
      <c r="S23" s="572"/>
      <c r="T23" s="233">
        <f t="shared" si="8"/>
        <v>723</v>
      </c>
      <c r="U23" s="603">
        <f t="shared" si="3"/>
        <v>0</v>
      </c>
    </row>
    <row r="24" spans="1:21" x14ac:dyDescent="0.25">
      <c r="A24" s="19"/>
      <c r="B24" s="681">
        <f t="shared" si="4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5"/>
        <v>806</v>
      </c>
      <c r="J24" s="603">
        <f t="shared" si="1"/>
        <v>0</v>
      </c>
      <c r="L24" s="19"/>
      <c r="M24" s="681">
        <f t="shared" si="6"/>
        <v>99</v>
      </c>
      <c r="N24" s="584"/>
      <c r="O24" s="573">
        <v>0</v>
      </c>
      <c r="P24" s="586"/>
      <c r="Q24" s="570">
        <f t="shared" si="2"/>
        <v>0</v>
      </c>
      <c r="R24" s="571"/>
      <c r="S24" s="572"/>
      <c r="T24" s="233">
        <f t="shared" si="8"/>
        <v>723</v>
      </c>
      <c r="U24" s="603">
        <f t="shared" si="3"/>
        <v>0</v>
      </c>
    </row>
    <row r="25" spans="1:21" x14ac:dyDescent="0.25">
      <c r="A25" s="19"/>
      <c r="B25" s="681">
        <f t="shared" si="4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5"/>
        <v>806</v>
      </c>
      <c r="J25" s="603">
        <f t="shared" si="1"/>
        <v>0</v>
      </c>
      <c r="L25" s="19"/>
      <c r="M25" s="681">
        <f t="shared" si="6"/>
        <v>99</v>
      </c>
      <c r="N25" s="584"/>
      <c r="O25" s="573">
        <v>0</v>
      </c>
      <c r="P25" s="586"/>
      <c r="Q25" s="570">
        <f t="shared" si="2"/>
        <v>0</v>
      </c>
      <c r="R25" s="571"/>
      <c r="S25" s="572"/>
      <c r="T25" s="233">
        <f t="shared" si="8"/>
        <v>723</v>
      </c>
      <c r="U25" s="603">
        <f t="shared" si="3"/>
        <v>0</v>
      </c>
    </row>
    <row r="26" spans="1:21" x14ac:dyDescent="0.25">
      <c r="A26" s="19"/>
      <c r="B26" s="681">
        <f t="shared" si="4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5"/>
        <v>806</v>
      </c>
      <c r="J26" s="603">
        <f t="shared" si="1"/>
        <v>0</v>
      </c>
      <c r="L26" s="19"/>
      <c r="M26" s="681">
        <f t="shared" si="6"/>
        <v>99</v>
      </c>
      <c r="N26" s="632"/>
      <c r="O26" s="573">
        <v>0</v>
      </c>
      <c r="P26" s="586"/>
      <c r="Q26" s="570">
        <f t="shared" si="2"/>
        <v>0</v>
      </c>
      <c r="R26" s="571"/>
      <c r="S26" s="572"/>
      <c r="T26" s="233">
        <f t="shared" si="8"/>
        <v>723</v>
      </c>
      <c r="U26" s="603">
        <f t="shared" si="3"/>
        <v>0</v>
      </c>
    </row>
    <row r="27" spans="1:21" x14ac:dyDescent="0.25">
      <c r="A27" s="19"/>
      <c r="B27" s="681">
        <f t="shared" si="4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5"/>
        <v>806</v>
      </c>
      <c r="J27" s="603">
        <f t="shared" si="1"/>
        <v>0</v>
      </c>
      <c r="L27" s="19"/>
      <c r="M27" s="681">
        <f t="shared" si="6"/>
        <v>99</v>
      </c>
      <c r="N27" s="632"/>
      <c r="O27" s="573">
        <v>0</v>
      </c>
      <c r="P27" s="586"/>
      <c r="Q27" s="570">
        <f t="shared" si="2"/>
        <v>0</v>
      </c>
      <c r="R27" s="571"/>
      <c r="S27" s="572"/>
      <c r="T27" s="233">
        <f t="shared" si="8"/>
        <v>723</v>
      </c>
      <c r="U27" s="603">
        <f t="shared" si="3"/>
        <v>0</v>
      </c>
    </row>
    <row r="28" spans="1:21" x14ac:dyDescent="0.25">
      <c r="A28" s="19"/>
      <c r="B28" s="681">
        <f t="shared" si="4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5"/>
        <v>806</v>
      </c>
      <c r="J28" s="603">
        <f t="shared" si="1"/>
        <v>0</v>
      </c>
      <c r="L28" s="19"/>
      <c r="M28" s="681">
        <f t="shared" si="6"/>
        <v>99</v>
      </c>
      <c r="N28" s="632"/>
      <c r="O28" s="573">
        <v>0</v>
      </c>
      <c r="P28" s="586"/>
      <c r="Q28" s="570">
        <f t="shared" si="2"/>
        <v>0</v>
      </c>
      <c r="R28" s="571"/>
      <c r="S28" s="572"/>
      <c r="T28" s="233">
        <f t="shared" si="8"/>
        <v>723</v>
      </c>
      <c r="U28" s="603">
        <f t="shared" si="3"/>
        <v>0</v>
      </c>
    </row>
    <row r="29" spans="1:21" x14ac:dyDescent="0.25">
      <c r="A29" s="19"/>
      <c r="B29" s="681">
        <f t="shared" si="4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5"/>
        <v>806</v>
      </c>
      <c r="J29" s="603">
        <f t="shared" si="1"/>
        <v>0</v>
      </c>
      <c r="L29" s="19"/>
      <c r="M29" s="681">
        <f t="shared" si="6"/>
        <v>99</v>
      </c>
      <c r="N29" s="632"/>
      <c r="O29" s="573">
        <v>0</v>
      </c>
      <c r="P29" s="586"/>
      <c r="Q29" s="570">
        <f t="shared" si="2"/>
        <v>0</v>
      </c>
      <c r="R29" s="571"/>
      <c r="S29" s="572"/>
      <c r="T29" s="233">
        <f t="shared" si="8"/>
        <v>723</v>
      </c>
      <c r="U29" s="603">
        <f t="shared" si="3"/>
        <v>0</v>
      </c>
    </row>
    <row r="30" spans="1:21" x14ac:dyDescent="0.25">
      <c r="A30" s="19"/>
      <c r="B30" s="681">
        <f t="shared" si="4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5"/>
        <v>806</v>
      </c>
      <c r="J30" s="603">
        <f t="shared" si="1"/>
        <v>0</v>
      </c>
      <c r="L30" s="19"/>
      <c r="M30" s="681">
        <f t="shared" si="6"/>
        <v>99</v>
      </c>
      <c r="N30" s="632"/>
      <c r="O30" s="573">
        <v>0</v>
      </c>
      <c r="P30" s="586"/>
      <c r="Q30" s="570">
        <f t="shared" si="2"/>
        <v>0</v>
      </c>
      <c r="R30" s="571"/>
      <c r="S30" s="572"/>
      <c r="T30" s="233">
        <f t="shared" si="8"/>
        <v>723</v>
      </c>
      <c r="U30" s="603">
        <f t="shared" si="3"/>
        <v>0</v>
      </c>
    </row>
    <row r="31" spans="1:21" x14ac:dyDescent="0.25">
      <c r="A31" s="19"/>
      <c r="B31" s="681">
        <f t="shared" si="4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5"/>
        <v>806</v>
      </c>
      <c r="J31" s="603">
        <f t="shared" si="1"/>
        <v>0</v>
      </c>
      <c r="L31" s="19"/>
      <c r="M31" s="681">
        <f t="shared" si="6"/>
        <v>99</v>
      </c>
      <c r="N31" s="632"/>
      <c r="O31" s="573">
        <v>0</v>
      </c>
      <c r="P31" s="586"/>
      <c r="Q31" s="570">
        <f t="shared" si="2"/>
        <v>0</v>
      </c>
      <c r="R31" s="571"/>
      <c r="S31" s="572"/>
      <c r="T31" s="233">
        <f t="shared" si="8"/>
        <v>723</v>
      </c>
      <c r="U31" s="603">
        <f t="shared" si="3"/>
        <v>0</v>
      </c>
    </row>
    <row r="32" spans="1:21" x14ac:dyDescent="0.25">
      <c r="A32" s="19"/>
      <c r="B32" s="681">
        <f t="shared" si="4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5"/>
        <v>806</v>
      </c>
      <c r="J32" s="603">
        <f t="shared" si="1"/>
        <v>0</v>
      </c>
      <c r="L32" s="19"/>
      <c r="M32" s="681">
        <f t="shared" si="6"/>
        <v>99</v>
      </c>
      <c r="N32" s="632"/>
      <c r="O32" s="573">
        <v>0</v>
      </c>
      <c r="P32" s="586"/>
      <c r="Q32" s="570">
        <f t="shared" si="2"/>
        <v>0</v>
      </c>
      <c r="R32" s="571"/>
      <c r="S32" s="572"/>
      <c r="T32" s="233">
        <f t="shared" si="8"/>
        <v>723</v>
      </c>
      <c r="U32" s="603">
        <f t="shared" si="3"/>
        <v>0</v>
      </c>
    </row>
    <row r="33" spans="1:21" x14ac:dyDescent="0.25">
      <c r="A33" s="19"/>
      <c r="B33" s="681">
        <f t="shared" si="4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5"/>
        <v>806</v>
      </c>
      <c r="J33" s="603">
        <f t="shared" si="1"/>
        <v>0</v>
      </c>
      <c r="L33" s="19"/>
      <c r="M33" s="681">
        <f t="shared" si="6"/>
        <v>99</v>
      </c>
      <c r="N33" s="632"/>
      <c r="O33" s="573">
        <v>0</v>
      </c>
      <c r="P33" s="586"/>
      <c r="Q33" s="570">
        <f t="shared" si="2"/>
        <v>0</v>
      </c>
      <c r="R33" s="571"/>
      <c r="S33" s="572"/>
      <c r="T33" s="233">
        <f t="shared" si="8"/>
        <v>723</v>
      </c>
      <c r="U33" s="603">
        <f t="shared" si="3"/>
        <v>0</v>
      </c>
    </row>
    <row r="34" spans="1:21" x14ac:dyDescent="0.25">
      <c r="A34" s="19"/>
      <c r="B34" s="681">
        <f t="shared" si="4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5"/>
        <v>806</v>
      </c>
      <c r="J34" s="603">
        <f t="shared" si="1"/>
        <v>0</v>
      </c>
      <c r="L34" s="19"/>
      <c r="M34" s="681">
        <f t="shared" si="6"/>
        <v>99</v>
      </c>
      <c r="N34" s="632"/>
      <c r="O34" s="573">
        <v>0</v>
      </c>
      <c r="P34" s="586"/>
      <c r="Q34" s="570">
        <f t="shared" si="2"/>
        <v>0</v>
      </c>
      <c r="R34" s="571"/>
      <c r="S34" s="572"/>
      <c r="T34" s="233">
        <f t="shared" si="8"/>
        <v>723</v>
      </c>
      <c r="U34" s="603">
        <f t="shared" si="3"/>
        <v>0</v>
      </c>
    </row>
    <row r="35" spans="1:21" x14ac:dyDescent="0.25">
      <c r="A35" s="19"/>
      <c r="B35" s="681">
        <f t="shared" si="4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5"/>
        <v>806</v>
      </c>
      <c r="J35" s="603">
        <f t="shared" si="1"/>
        <v>0</v>
      </c>
      <c r="L35" s="19"/>
      <c r="M35" s="681">
        <f t="shared" si="6"/>
        <v>99</v>
      </c>
      <c r="N35" s="632"/>
      <c r="O35" s="573">
        <v>0</v>
      </c>
      <c r="P35" s="586"/>
      <c r="Q35" s="570">
        <f t="shared" si="2"/>
        <v>0</v>
      </c>
      <c r="R35" s="571"/>
      <c r="S35" s="572"/>
      <c r="T35" s="233">
        <f t="shared" si="8"/>
        <v>723</v>
      </c>
      <c r="U35" s="603">
        <f t="shared" si="3"/>
        <v>0</v>
      </c>
    </row>
    <row r="36" spans="1:21" x14ac:dyDescent="0.25">
      <c r="A36" s="19"/>
      <c r="B36" s="681">
        <f t="shared" si="4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5"/>
        <v>806</v>
      </c>
      <c r="J36" s="603">
        <f t="shared" si="1"/>
        <v>0</v>
      </c>
      <c r="L36" s="19"/>
      <c r="M36" s="681">
        <f t="shared" si="6"/>
        <v>99</v>
      </c>
      <c r="N36" s="632"/>
      <c r="O36" s="573">
        <v>0</v>
      </c>
      <c r="P36" s="586"/>
      <c r="Q36" s="570">
        <f t="shared" si="2"/>
        <v>0</v>
      </c>
      <c r="R36" s="571"/>
      <c r="S36" s="572"/>
      <c r="T36" s="233">
        <f t="shared" si="8"/>
        <v>723</v>
      </c>
      <c r="U36" s="603">
        <f t="shared" si="3"/>
        <v>0</v>
      </c>
    </row>
    <row r="37" spans="1:21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5"/>
        <v>806</v>
      </c>
      <c r="J37" s="603">
        <f t="shared" si="1"/>
        <v>0</v>
      </c>
      <c r="M37" s="681">
        <f>M27-N37</f>
        <v>99</v>
      </c>
      <c r="N37" s="632"/>
      <c r="O37" s="573">
        <v>0</v>
      </c>
      <c r="P37" s="586"/>
      <c r="Q37" s="570">
        <f t="shared" si="2"/>
        <v>0</v>
      </c>
      <c r="R37" s="571"/>
      <c r="S37" s="572"/>
      <c r="T37" s="233">
        <f t="shared" si="8"/>
        <v>723</v>
      </c>
      <c r="U37" s="603">
        <f t="shared" si="3"/>
        <v>0</v>
      </c>
    </row>
    <row r="38" spans="1:21" ht="15.75" thickBot="1" x14ac:dyDescent="0.3">
      <c r="A38" s="117"/>
      <c r="B38" s="681">
        <f t="shared" ref="B38" si="9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5"/>
        <v>806</v>
      </c>
      <c r="J38" s="603">
        <f>SUM(J9:J37)</f>
        <v>20196</v>
      </c>
      <c r="L38" s="117"/>
      <c r="M38" s="681">
        <f t="shared" ref="M38" si="10">M37-N38</f>
        <v>99</v>
      </c>
      <c r="N38" s="662"/>
      <c r="O38" s="573">
        <v>0</v>
      </c>
      <c r="P38" s="778"/>
      <c r="Q38" s="570">
        <f t="shared" si="2"/>
        <v>0</v>
      </c>
      <c r="R38" s="738"/>
      <c r="S38" s="779"/>
      <c r="T38" s="233">
        <f t="shared" si="8"/>
        <v>723</v>
      </c>
      <c r="U38" s="603">
        <f>SUM(U9:U37)</f>
        <v>20196</v>
      </c>
    </row>
    <row r="39" spans="1:21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  <c r="L39" s="47">
        <f>SUM(L38:L38)</f>
        <v>0</v>
      </c>
      <c r="N39" s="1280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23" t="s">
        <v>21</v>
      </c>
      <c r="E41" s="1424"/>
      <c r="F41" s="137">
        <f>G5-F39</f>
        <v>-918</v>
      </c>
      <c r="M41" s="176"/>
      <c r="O41" s="1423" t="s">
        <v>21</v>
      </c>
      <c r="P41" s="1424"/>
      <c r="Q41" s="137">
        <f>R5-Q39</f>
        <v>-918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8" t="s">
        <v>4</v>
      </c>
      <c r="P42" s="127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34" t="s">
        <v>379</v>
      </c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30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531"/>
      <c r="B5" s="1533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2017.29</v>
      </c>
    </row>
    <row r="6" spans="1:9" ht="16.5" thickBot="1" x14ac:dyDescent="0.3">
      <c r="A6" s="1532"/>
      <c r="B6" s="1534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70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2017.29</v>
      </c>
    </row>
    <row r="11" spans="1:9" x14ac:dyDescent="0.25">
      <c r="A11" s="74"/>
      <c r="B11" s="701">
        <f>B10-C11</f>
        <v>70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2017.29</v>
      </c>
    </row>
    <row r="12" spans="1:9" x14ac:dyDescent="0.25">
      <c r="A12" s="74"/>
      <c r="B12" s="701">
        <f t="shared" ref="B12:B58" si="1">B11-C12</f>
        <v>70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2017.29</v>
      </c>
    </row>
    <row r="13" spans="1:9" x14ac:dyDescent="0.25">
      <c r="A13" s="54"/>
      <c r="B13" s="701">
        <f t="shared" si="1"/>
        <v>70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2017.29</v>
      </c>
    </row>
    <row r="14" spans="1:9" x14ac:dyDescent="0.25">
      <c r="A14" s="74"/>
      <c r="B14" s="701">
        <f t="shared" si="1"/>
        <v>70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2017.29</v>
      </c>
    </row>
    <row r="15" spans="1:9" x14ac:dyDescent="0.25">
      <c r="A15" s="74"/>
      <c r="B15" s="701">
        <f t="shared" si="1"/>
        <v>70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2017.29</v>
      </c>
    </row>
    <row r="16" spans="1:9" x14ac:dyDescent="0.25">
      <c r="B16" s="701">
        <f t="shared" si="1"/>
        <v>70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2017.29</v>
      </c>
    </row>
    <row r="17" spans="2:9" x14ac:dyDescent="0.25">
      <c r="B17" s="701">
        <f t="shared" si="1"/>
        <v>70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2017.29</v>
      </c>
    </row>
    <row r="18" spans="2:9" x14ac:dyDescent="0.25">
      <c r="B18" s="701">
        <f t="shared" si="1"/>
        <v>70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2017.29</v>
      </c>
    </row>
    <row r="19" spans="2:9" x14ac:dyDescent="0.25">
      <c r="B19" s="701">
        <f t="shared" si="1"/>
        <v>70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2017.29</v>
      </c>
    </row>
    <row r="20" spans="2:9" x14ac:dyDescent="0.25">
      <c r="B20" s="701">
        <f t="shared" si="1"/>
        <v>70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2017.29</v>
      </c>
    </row>
    <row r="21" spans="2:9" x14ac:dyDescent="0.25">
      <c r="B21" s="701">
        <f t="shared" si="1"/>
        <v>70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2017.29</v>
      </c>
    </row>
    <row r="22" spans="2:9" x14ac:dyDescent="0.25">
      <c r="B22" s="701">
        <f t="shared" si="1"/>
        <v>70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2017.29</v>
      </c>
    </row>
    <row r="23" spans="2:9" x14ac:dyDescent="0.25">
      <c r="B23" s="701">
        <f t="shared" si="1"/>
        <v>70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2017.29</v>
      </c>
    </row>
    <row r="24" spans="2:9" x14ac:dyDescent="0.25">
      <c r="B24" s="701">
        <f t="shared" si="1"/>
        <v>70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2017.29</v>
      </c>
    </row>
    <row r="25" spans="2:9" x14ac:dyDescent="0.25">
      <c r="B25" s="701">
        <f t="shared" si="1"/>
        <v>70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2017.29</v>
      </c>
    </row>
    <row r="26" spans="2:9" x14ac:dyDescent="0.25">
      <c r="B26" s="701">
        <f t="shared" si="1"/>
        <v>70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2017.29</v>
      </c>
    </row>
    <row r="27" spans="2:9" x14ac:dyDescent="0.25">
      <c r="B27" s="701">
        <f t="shared" si="1"/>
        <v>70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2017.29</v>
      </c>
    </row>
    <row r="28" spans="2:9" x14ac:dyDescent="0.25">
      <c r="B28" s="701">
        <f t="shared" si="1"/>
        <v>70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2017.29</v>
      </c>
    </row>
    <row r="29" spans="2:9" x14ac:dyDescent="0.25">
      <c r="B29" s="701">
        <f t="shared" si="1"/>
        <v>70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2017.29</v>
      </c>
    </row>
    <row r="30" spans="2:9" x14ac:dyDescent="0.25">
      <c r="B30" s="701">
        <f t="shared" si="1"/>
        <v>70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2017.29</v>
      </c>
    </row>
    <row r="31" spans="2:9" x14ac:dyDescent="0.25">
      <c r="B31" s="701">
        <f t="shared" si="1"/>
        <v>70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2017.29</v>
      </c>
    </row>
    <row r="32" spans="2:9" x14ac:dyDescent="0.25">
      <c r="B32" s="336">
        <f t="shared" si="1"/>
        <v>70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2017.29</v>
      </c>
    </row>
    <row r="33" spans="1:9" x14ac:dyDescent="0.25">
      <c r="B33" s="336">
        <f t="shared" si="1"/>
        <v>70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2017.29</v>
      </c>
    </row>
    <row r="34" spans="1:9" x14ac:dyDescent="0.25">
      <c r="B34" s="336">
        <f t="shared" si="1"/>
        <v>70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2017.29</v>
      </c>
    </row>
    <row r="35" spans="1:9" x14ac:dyDescent="0.25">
      <c r="B35" s="336">
        <f t="shared" si="1"/>
        <v>70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2017.29</v>
      </c>
    </row>
    <row r="36" spans="1:9" x14ac:dyDescent="0.25">
      <c r="B36" s="336">
        <f t="shared" si="1"/>
        <v>70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2017.29</v>
      </c>
    </row>
    <row r="37" spans="1:9" x14ac:dyDescent="0.25">
      <c r="B37" s="336">
        <f t="shared" si="1"/>
        <v>70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2017.29</v>
      </c>
    </row>
    <row r="38" spans="1:9" x14ac:dyDescent="0.25">
      <c r="B38" s="336">
        <f t="shared" si="1"/>
        <v>70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2017.29</v>
      </c>
    </row>
    <row r="39" spans="1:9" x14ac:dyDescent="0.25">
      <c r="B39" s="336">
        <f t="shared" si="1"/>
        <v>70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2017.29</v>
      </c>
    </row>
    <row r="40" spans="1:9" x14ac:dyDescent="0.25">
      <c r="A40" s="74"/>
      <c r="B40" s="336">
        <f t="shared" si="1"/>
        <v>70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2017.29</v>
      </c>
    </row>
    <row r="41" spans="1:9" x14ac:dyDescent="0.25">
      <c r="B41" s="336">
        <f t="shared" si="1"/>
        <v>70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2017.29</v>
      </c>
    </row>
    <row r="42" spans="1:9" x14ac:dyDescent="0.25">
      <c r="B42" s="336">
        <f t="shared" si="1"/>
        <v>70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2017.29</v>
      </c>
    </row>
    <row r="43" spans="1:9" x14ac:dyDescent="0.25">
      <c r="B43" s="336">
        <f t="shared" si="1"/>
        <v>70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2017.29</v>
      </c>
    </row>
    <row r="44" spans="1:9" x14ac:dyDescent="0.25">
      <c r="B44" s="336">
        <f t="shared" si="1"/>
        <v>70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2017.29</v>
      </c>
    </row>
    <row r="45" spans="1:9" x14ac:dyDescent="0.25">
      <c r="B45" s="336">
        <f t="shared" si="1"/>
        <v>70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2017.29</v>
      </c>
    </row>
    <row r="46" spans="1:9" x14ac:dyDescent="0.25">
      <c r="B46" s="336">
        <f t="shared" si="1"/>
        <v>70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2017.29</v>
      </c>
    </row>
    <row r="47" spans="1:9" x14ac:dyDescent="0.25">
      <c r="B47" s="336">
        <f t="shared" si="1"/>
        <v>70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2017.29</v>
      </c>
    </row>
    <row r="48" spans="1:9" x14ac:dyDescent="0.25">
      <c r="B48" s="336">
        <f t="shared" si="1"/>
        <v>70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2017.29</v>
      </c>
    </row>
    <row r="49" spans="1:9" x14ac:dyDescent="0.25">
      <c r="B49" s="336">
        <f t="shared" si="1"/>
        <v>70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2017.29</v>
      </c>
    </row>
    <row r="50" spans="1:9" x14ac:dyDescent="0.25">
      <c r="B50" s="336">
        <f t="shared" si="1"/>
        <v>70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2017.29</v>
      </c>
    </row>
    <row r="51" spans="1:9" x14ac:dyDescent="0.25">
      <c r="B51" s="336">
        <f t="shared" si="1"/>
        <v>70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2017.29</v>
      </c>
    </row>
    <row r="52" spans="1:9" x14ac:dyDescent="0.25">
      <c r="B52" s="336">
        <f t="shared" si="1"/>
        <v>70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2017.29</v>
      </c>
    </row>
    <row r="53" spans="1:9" x14ac:dyDescent="0.25">
      <c r="B53" s="336">
        <f t="shared" si="1"/>
        <v>70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2017.29</v>
      </c>
    </row>
    <row r="54" spans="1:9" x14ac:dyDescent="0.25">
      <c r="B54" s="336">
        <f t="shared" si="1"/>
        <v>70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2017.29</v>
      </c>
    </row>
    <row r="55" spans="1:9" x14ac:dyDescent="0.25">
      <c r="B55" s="336">
        <f t="shared" si="1"/>
        <v>70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2017.29</v>
      </c>
    </row>
    <row r="56" spans="1:9" x14ac:dyDescent="0.25">
      <c r="B56" s="336">
        <f t="shared" si="1"/>
        <v>70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2017.29</v>
      </c>
    </row>
    <row r="57" spans="1:9" x14ac:dyDescent="0.25">
      <c r="B57" s="336">
        <f t="shared" si="1"/>
        <v>70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2017.29</v>
      </c>
    </row>
    <row r="58" spans="1:9" x14ac:dyDescent="0.25">
      <c r="B58" s="336">
        <f t="shared" si="1"/>
        <v>70</v>
      </c>
      <c r="C58" s="325"/>
      <c r="D58" s="326"/>
      <c r="E58" s="450"/>
      <c r="F58" s="326"/>
      <c r="G58" s="561"/>
      <c r="H58" s="562"/>
      <c r="I58" s="128">
        <f t="shared" si="3"/>
        <v>2017.29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2017.29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70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R1" workbookViewId="0">
      <selection activeCell="Z5" sqref="Z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29" t="s">
        <v>332</v>
      </c>
      <c r="B1" s="1429"/>
      <c r="C1" s="1429"/>
      <c r="D1" s="1429"/>
      <c r="E1" s="1429"/>
      <c r="F1" s="1429"/>
      <c r="G1" s="1429"/>
      <c r="H1" s="11">
        <v>1</v>
      </c>
      <c r="K1" s="1429" t="str">
        <f>A1</f>
        <v>INVENTARIO     DEL MES DE     MAYO    2023</v>
      </c>
      <c r="L1" s="1429"/>
      <c r="M1" s="1429"/>
      <c r="N1" s="1429"/>
      <c r="O1" s="1429"/>
      <c r="P1" s="1429"/>
      <c r="Q1" s="1429"/>
      <c r="R1" s="11">
        <v>2</v>
      </c>
      <c r="U1" s="1434" t="s">
        <v>346</v>
      </c>
      <c r="V1" s="1434"/>
      <c r="W1" s="1434"/>
      <c r="X1" s="1434"/>
      <c r="Y1" s="1434"/>
      <c r="Z1" s="1434"/>
      <c r="AA1" s="143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35" t="s">
        <v>89</v>
      </c>
      <c r="C4" s="99"/>
      <c r="D4" s="131"/>
      <c r="E4" s="85"/>
      <c r="F4" s="72"/>
      <c r="G4" s="995"/>
      <c r="L4" s="1535" t="s">
        <v>89</v>
      </c>
      <c r="M4" s="99"/>
      <c r="N4" s="131"/>
      <c r="O4" s="85"/>
      <c r="P4" s="1063"/>
      <c r="Q4" s="1064"/>
      <c r="V4" s="1535" t="s">
        <v>89</v>
      </c>
      <c r="W4" s="99"/>
      <c r="X4" s="131"/>
      <c r="Y4" s="85"/>
      <c r="Z4" s="1259"/>
      <c r="AA4" s="1260"/>
    </row>
    <row r="5" spans="1:29" x14ac:dyDescent="0.25">
      <c r="A5" s="74" t="s">
        <v>52</v>
      </c>
      <c r="B5" s="153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36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0</v>
      </c>
      <c r="R5" s="134">
        <f>O5-Q5+O6</f>
        <v>1958.43</v>
      </c>
      <c r="U5" s="74" t="s">
        <v>52</v>
      </c>
      <c r="V5" s="1536"/>
      <c r="W5" s="124">
        <v>70</v>
      </c>
      <c r="X5" s="131">
        <v>45096</v>
      </c>
      <c r="Y5" s="85">
        <v>978.28</v>
      </c>
      <c r="Z5" s="125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59"/>
      <c r="AA6" s="125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996"/>
      <c r="N9" s="607"/>
      <c r="O9" s="586"/>
      <c r="P9" s="570">
        <f t="shared" si="1"/>
        <v>0</v>
      </c>
      <c r="Q9" s="966"/>
      <c r="R9" s="233"/>
      <c r="S9" s="568">
        <f>S8-P9</f>
        <v>1958.43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85</v>
      </c>
      <c r="M10" s="997"/>
      <c r="N10" s="607"/>
      <c r="O10" s="586"/>
      <c r="P10" s="570">
        <f t="shared" si="1"/>
        <v>0</v>
      </c>
      <c r="Q10" s="966"/>
      <c r="R10" s="233"/>
      <c r="S10" s="568">
        <f t="shared" ref="S10:S28" si="6">S9-P10</f>
        <v>1958.43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85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1958.43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85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1958.43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2"/>
      <c r="E13" s="998"/>
      <c r="F13" s="718">
        <f t="shared" si="0"/>
        <v>0</v>
      </c>
      <c r="G13" s="1173"/>
      <c r="H13" s="1174"/>
      <c r="I13" s="568">
        <f t="shared" si="4"/>
        <v>233.37999999999997</v>
      </c>
      <c r="K13" s="74"/>
      <c r="L13" s="735">
        <f t="shared" si="5"/>
        <v>85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1958.43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2"/>
      <c r="E14" s="998"/>
      <c r="F14" s="718">
        <f t="shared" si="0"/>
        <v>0</v>
      </c>
      <c r="G14" s="1173"/>
      <c r="H14" s="1174"/>
      <c r="I14" s="568">
        <f t="shared" si="4"/>
        <v>233.37999999999997</v>
      </c>
      <c r="L14" s="735">
        <f t="shared" si="5"/>
        <v>85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1958.43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2"/>
      <c r="E15" s="998"/>
      <c r="F15" s="718">
        <f t="shared" si="0"/>
        <v>0</v>
      </c>
      <c r="G15" s="1173"/>
      <c r="H15" s="1174"/>
      <c r="I15" s="568">
        <f t="shared" si="4"/>
        <v>233.37999999999997</v>
      </c>
      <c r="L15" s="735">
        <f t="shared" si="5"/>
        <v>85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1958.43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2"/>
      <c r="E16" s="998"/>
      <c r="F16" s="718">
        <f t="shared" si="0"/>
        <v>0</v>
      </c>
      <c r="G16" s="1173"/>
      <c r="H16" s="1174"/>
      <c r="I16" s="568">
        <f t="shared" si="4"/>
        <v>233.37999999999997</v>
      </c>
      <c r="L16" s="735">
        <f t="shared" si="5"/>
        <v>85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1958.43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2"/>
      <c r="E17" s="998"/>
      <c r="F17" s="718">
        <f t="shared" si="0"/>
        <v>0</v>
      </c>
      <c r="G17" s="1173"/>
      <c r="H17" s="1174"/>
      <c r="I17" s="568">
        <f t="shared" si="4"/>
        <v>233.37999999999997</v>
      </c>
      <c r="L17" s="735">
        <f t="shared" si="5"/>
        <v>85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1958.43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2"/>
      <c r="E18" s="998"/>
      <c r="F18" s="718">
        <f t="shared" si="0"/>
        <v>0</v>
      </c>
      <c r="G18" s="1173"/>
      <c r="H18" s="1174"/>
      <c r="I18" s="568">
        <f t="shared" si="4"/>
        <v>233.37999999999997</v>
      </c>
      <c r="L18" s="735">
        <f t="shared" si="5"/>
        <v>85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1958.43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2"/>
      <c r="E19" s="998"/>
      <c r="F19" s="718">
        <f t="shared" si="0"/>
        <v>0</v>
      </c>
      <c r="G19" s="1173"/>
      <c r="H19" s="1174"/>
      <c r="I19" s="568">
        <f t="shared" si="4"/>
        <v>233.37999999999997</v>
      </c>
      <c r="L19" s="735">
        <f t="shared" si="5"/>
        <v>85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1958.43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2"/>
      <c r="E20" s="998"/>
      <c r="F20" s="718">
        <f t="shared" si="0"/>
        <v>0</v>
      </c>
      <c r="G20" s="1173"/>
      <c r="H20" s="1174"/>
      <c r="I20" s="568">
        <f t="shared" si="4"/>
        <v>233.37999999999997</v>
      </c>
      <c r="L20" s="735">
        <f t="shared" si="5"/>
        <v>85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1958.43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5"/>
      <c r="E21" s="1157"/>
      <c r="F21" s="1107">
        <f t="shared" si="0"/>
        <v>0</v>
      </c>
      <c r="G21" s="1176"/>
      <c r="H21" s="1177"/>
      <c r="I21" s="128">
        <f t="shared" si="4"/>
        <v>233.37999999999997</v>
      </c>
      <c r="L21" s="387">
        <f t="shared" si="5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1958.43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5"/>
      <c r="E22" s="1157"/>
      <c r="F22" s="1107">
        <f t="shared" si="0"/>
        <v>0</v>
      </c>
      <c r="G22" s="1176"/>
      <c r="H22" s="1177"/>
      <c r="I22" s="128">
        <f t="shared" si="4"/>
        <v>233.37999999999997</v>
      </c>
      <c r="L22" s="387">
        <f t="shared" si="5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1958.43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5"/>
      <c r="E23" s="1157"/>
      <c r="F23" s="1107">
        <f t="shared" si="0"/>
        <v>0</v>
      </c>
      <c r="G23" s="1176"/>
      <c r="H23" s="1177"/>
      <c r="I23" s="128">
        <f t="shared" si="4"/>
        <v>233.37999999999997</v>
      </c>
      <c r="L23" s="387">
        <f t="shared" si="5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1958.43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5"/>
      <c r="E24" s="1157"/>
      <c r="F24" s="1107">
        <f t="shared" si="0"/>
        <v>0</v>
      </c>
      <c r="G24" s="1176"/>
      <c r="H24" s="1177"/>
      <c r="I24" s="128">
        <f t="shared" si="4"/>
        <v>233.37999999999997</v>
      </c>
      <c r="L24" s="387">
        <f t="shared" si="5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1958.43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5"/>
      <c r="E25" s="1157"/>
      <c r="F25" s="1107">
        <f t="shared" si="0"/>
        <v>0</v>
      </c>
      <c r="G25" s="1176"/>
      <c r="H25" s="1177"/>
      <c r="I25" s="128">
        <f t="shared" si="4"/>
        <v>233.37999999999997</v>
      </c>
      <c r="L25" s="387">
        <f t="shared" si="5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1958.43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5"/>
      <c r="E26" s="1157"/>
      <c r="F26" s="1107">
        <f t="shared" si="0"/>
        <v>0</v>
      </c>
      <c r="G26" s="1178"/>
      <c r="H26" s="1177"/>
      <c r="I26" s="128">
        <f t="shared" si="4"/>
        <v>233.37999999999997</v>
      </c>
      <c r="L26" s="387">
        <f t="shared" si="5"/>
        <v>85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1958.43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9"/>
      <c r="E27" s="1157"/>
      <c r="F27" s="1107">
        <f t="shared" si="0"/>
        <v>0</v>
      </c>
      <c r="G27" s="1180"/>
      <c r="H27" s="1181"/>
      <c r="I27" s="128">
        <f t="shared" si="4"/>
        <v>233.37999999999997</v>
      </c>
      <c r="L27" s="387">
        <f t="shared" si="5"/>
        <v>85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1958.43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85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1958.43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1958.43</v>
      </c>
      <c r="Q33" s="74"/>
      <c r="R33" s="74"/>
      <c r="U33" s="74"/>
      <c r="V33" s="74"/>
      <c r="W33" s="74"/>
      <c r="X33" s="1254" t="s">
        <v>21</v>
      </c>
      <c r="Y33" s="125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85</v>
      </c>
      <c r="Q34" s="74"/>
      <c r="R34" s="74"/>
      <c r="U34" s="74"/>
      <c r="V34" s="74"/>
      <c r="W34" s="74"/>
      <c r="X34" s="1256" t="s">
        <v>4</v>
      </c>
      <c r="Y34" s="125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5" t="s">
        <v>92</v>
      </c>
      <c r="C4" s="99"/>
      <c r="D4" s="131"/>
      <c r="E4" s="85"/>
      <c r="F4" s="72"/>
      <c r="G4" s="227"/>
    </row>
    <row r="5" spans="1:9" x14ac:dyDescent="0.25">
      <c r="A5" s="1433"/>
      <c r="B5" s="153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9" t="s">
        <v>333</v>
      </c>
      <c r="B1" s="1429"/>
      <c r="C1" s="1429"/>
      <c r="D1" s="1429"/>
      <c r="E1" s="1429"/>
      <c r="F1" s="1429"/>
      <c r="G1" s="1429"/>
      <c r="H1" s="96">
        <v>1</v>
      </c>
      <c r="L1" s="1434" t="s">
        <v>379</v>
      </c>
      <c r="M1" s="1434"/>
      <c r="N1" s="1434"/>
      <c r="O1" s="1434"/>
      <c r="P1" s="1434"/>
      <c r="Q1" s="1434"/>
      <c r="R1" s="1434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522" t="s">
        <v>103</v>
      </c>
      <c r="B5" s="1537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  <c r="L5" s="1522" t="s">
        <v>103</v>
      </c>
      <c r="M5" s="1537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23"/>
      <c r="B6" s="1538"/>
      <c r="C6" s="215"/>
      <c r="D6" s="114"/>
      <c r="E6" s="140">
        <v>35.72</v>
      </c>
      <c r="F6" s="230">
        <v>1</v>
      </c>
      <c r="I6" s="1505" t="s">
        <v>3</v>
      </c>
      <c r="J6" s="1500" t="s">
        <v>4</v>
      </c>
      <c r="L6" s="1523"/>
      <c r="M6" s="1538"/>
      <c r="N6" s="215"/>
      <c r="O6" s="114"/>
      <c r="P6" s="140"/>
      <c r="Q6" s="230"/>
      <c r="T6" s="1505" t="s">
        <v>3</v>
      </c>
      <c r="U6" s="150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6"/>
      <c r="J7" s="150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6"/>
      <c r="U7" s="1501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5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2"/>
      <c r="F13" s="703">
        <f t="shared" si="0"/>
        <v>0</v>
      </c>
      <c r="G13" s="1183"/>
      <c r="H13" s="1184"/>
      <c r="I13" s="724">
        <f t="shared" si="2"/>
        <v>123.43</v>
      </c>
      <c r="J13" s="734">
        <f t="shared" si="3"/>
        <v>4</v>
      </c>
      <c r="L13" s="125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/>
      <c r="D14" s="1163">
        <f t="shared" si="6"/>
        <v>0</v>
      </c>
      <c r="E14" s="1182"/>
      <c r="F14" s="703">
        <f>D14</f>
        <v>0</v>
      </c>
      <c r="G14" s="1183"/>
      <c r="H14" s="1184"/>
      <c r="I14" s="724">
        <f t="shared" si="2"/>
        <v>123.43</v>
      </c>
      <c r="J14" s="734">
        <f t="shared" si="3"/>
        <v>4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3">
        <f t="shared" si="6"/>
        <v>0</v>
      </c>
      <c r="E15" s="1182"/>
      <c r="F15" s="703">
        <f>D15</f>
        <v>0</v>
      </c>
      <c r="G15" s="1183"/>
      <c r="H15" s="1184"/>
      <c r="I15" s="724">
        <f t="shared" si="2"/>
        <v>123.43</v>
      </c>
      <c r="J15" s="734">
        <f t="shared" si="3"/>
        <v>4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5"/>
      <c r="F16" s="58">
        <f>D16</f>
        <v>0</v>
      </c>
      <c r="G16" s="1162"/>
      <c r="H16" s="1186"/>
      <c r="I16" s="200">
        <f t="shared" si="2"/>
        <v>123.43</v>
      </c>
      <c r="J16" s="123">
        <f t="shared" si="3"/>
        <v>4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5"/>
      <c r="F17" s="58">
        <f t="shared" ref="F17:F29" si="7">D17</f>
        <v>0</v>
      </c>
      <c r="G17" s="1187"/>
      <c r="H17" s="1186"/>
      <c r="I17" s="200">
        <f t="shared" si="2"/>
        <v>123.43</v>
      </c>
      <c r="J17" s="123">
        <f t="shared" si="3"/>
        <v>4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5"/>
      <c r="F18" s="58">
        <f t="shared" si="7"/>
        <v>0</v>
      </c>
      <c r="G18" s="1162"/>
      <c r="H18" s="1186"/>
      <c r="I18" s="200">
        <f t="shared" si="2"/>
        <v>123.43</v>
      </c>
      <c r="J18" s="123">
        <f t="shared" si="3"/>
        <v>4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5"/>
      <c r="F19" s="58">
        <f t="shared" si="7"/>
        <v>0</v>
      </c>
      <c r="G19" s="1162"/>
      <c r="H19" s="1186"/>
      <c r="I19" s="200">
        <f t="shared" si="2"/>
        <v>123.43</v>
      </c>
      <c r="J19" s="123">
        <f t="shared" si="3"/>
        <v>4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2"/>
      <c r="F20" s="58">
        <f t="shared" si="7"/>
        <v>0</v>
      </c>
      <c r="G20" s="1162"/>
      <c r="H20" s="1186"/>
      <c r="I20" s="200">
        <f t="shared" si="2"/>
        <v>123.43</v>
      </c>
      <c r="J20" s="123">
        <f t="shared" si="3"/>
        <v>4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2"/>
      <c r="F21" s="58">
        <f t="shared" si="7"/>
        <v>0</v>
      </c>
      <c r="G21" s="1162"/>
      <c r="H21" s="1186"/>
      <c r="I21" s="200">
        <f t="shared" si="2"/>
        <v>123.43</v>
      </c>
      <c r="J21" s="123">
        <f t="shared" si="3"/>
        <v>4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2"/>
      <c r="F22" s="58">
        <f t="shared" si="7"/>
        <v>0</v>
      </c>
      <c r="G22" s="1162"/>
      <c r="H22" s="1186"/>
      <c r="I22" s="200">
        <f t="shared" si="2"/>
        <v>123.43</v>
      </c>
      <c r="J22" s="123">
        <f t="shared" si="3"/>
        <v>4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2"/>
      <c r="F23" s="58">
        <f t="shared" si="7"/>
        <v>0</v>
      </c>
      <c r="G23" s="1162"/>
      <c r="H23" s="1186"/>
      <c r="I23" s="200">
        <f t="shared" si="2"/>
        <v>123.43</v>
      </c>
      <c r="J23" s="123">
        <f t="shared" si="3"/>
        <v>4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5"/>
      <c r="F24" s="58">
        <f t="shared" si="7"/>
        <v>0</v>
      </c>
      <c r="G24" s="1162"/>
      <c r="H24" s="1186"/>
      <c r="I24" s="200">
        <f t="shared" si="2"/>
        <v>123.43</v>
      </c>
      <c r="J24" s="123">
        <f t="shared" si="3"/>
        <v>4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5"/>
      <c r="F25" s="58">
        <f t="shared" si="7"/>
        <v>0</v>
      </c>
      <c r="G25" s="1162"/>
      <c r="H25" s="1186"/>
      <c r="I25" s="200">
        <f t="shared" si="2"/>
        <v>123.43</v>
      </c>
      <c r="J25" s="123">
        <f t="shared" si="3"/>
        <v>4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123.43</v>
      </c>
      <c r="J26" s="123">
        <f t="shared" si="3"/>
        <v>4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123.43</v>
      </c>
      <c r="J27" s="123">
        <f t="shared" si="3"/>
        <v>4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123.43</v>
      </c>
      <c r="J28" s="123">
        <f t="shared" si="3"/>
        <v>4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9"/>
    </row>
    <row r="30" spans="1:21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9"/>
    </row>
    <row r="31" spans="1:21" ht="15.75" thickBot="1" x14ac:dyDescent="0.3">
      <c r="A31" s="51"/>
      <c r="D31" s="110" t="s">
        <v>4</v>
      </c>
      <c r="E31" s="67">
        <f>F4+F5+F6-+C30</f>
        <v>4</v>
      </c>
      <c r="J31" s="72"/>
      <c r="L31" s="51"/>
      <c r="O31" s="110" t="s">
        <v>4</v>
      </c>
      <c r="P31" s="67">
        <f>Q4+Q5+Q6-+N30</f>
        <v>12</v>
      </c>
      <c r="U31" s="125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80" t="s">
        <v>11</v>
      </c>
      <c r="D33" s="1481"/>
      <c r="E33" s="141">
        <f>E5+E4+E6+-F30</f>
        <v>123.42999999999995</v>
      </c>
      <c r="L33" s="47"/>
      <c r="N33" s="1480" t="s">
        <v>11</v>
      </c>
      <c r="O33" s="1481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5" t="s">
        <v>86</v>
      </c>
      <c r="C4" s="99"/>
      <c r="D4" s="131"/>
      <c r="E4" s="85"/>
      <c r="F4" s="72"/>
      <c r="G4" s="227"/>
    </row>
    <row r="5" spans="1:9" x14ac:dyDescent="0.25">
      <c r="A5" s="1436"/>
      <c r="B5" s="153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6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34"/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9" t="s">
        <v>87</v>
      </c>
      <c r="C4" s="99"/>
      <c r="D4" s="131"/>
      <c r="E4" s="85"/>
      <c r="F4" s="72"/>
      <c r="G4" s="227"/>
    </row>
    <row r="5" spans="1:10" x14ac:dyDescent="0.25">
      <c r="A5" s="1436"/>
      <c r="B5" s="154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36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4" t="s">
        <v>381</v>
      </c>
      <c r="B1" s="1434"/>
      <c r="C1" s="1434"/>
      <c r="D1" s="1434"/>
      <c r="E1" s="1434"/>
      <c r="F1" s="1434"/>
      <c r="G1" s="14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436" t="s">
        <v>382</v>
      </c>
      <c r="B5" s="1437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436"/>
      <c r="B6" s="1437"/>
      <c r="C6" s="219"/>
      <c r="D6" s="130"/>
      <c r="E6" s="655"/>
      <c r="F6" s="675"/>
      <c r="G6" s="47">
        <f>F78</f>
        <v>0</v>
      </c>
      <c r="H6" s="7">
        <f>E6-G6+E7+E5-G5</f>
        <v>3015.42</v>
      </c>
    </row>
    <row r="7" spans="1:9" ht="15.75" thickBot="1" x14ac:dyDescent="0.3">
      <c r="B7" s="19"/>
      <c r="C7" s="447"/>
      <c r="D7" s="130"/>
      <c r="E7" s="68"/>
      <c r="F7" s="128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103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3015.42</v>
      </c>
    </row>
    <row r="10" spans="1:9" x14ac:dyDescent="0.25">
      <c r="A10" s="186"/>
      <c r="B10" s="82">
        <f>B9-C10</f>
        <v>103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3015.42</v>
      </c>
    </row>
    <row r="11" spans="1:9" x14ac:dyDescent="0.25">
      <c r="A11" s="174"/>
      <c r="B11" s="82">
        <f t="shared" ref="B11:B54" si="1">B10-C11</f>
        <v>103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3015.42</v>
      </c>
    </row>
    <row r="12" spans="1:9" x14ac:dyDescent="0.25">
      <c r="A12" s="174"/>
      <c r="B12" s="82">
        <f t="shared" si="1"/>
        <v>103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3015.42</v>
      </c>
    </row>
    <row r="13" spans="1:9" x14ac:dyDescent="0.25">
      <c r="A13" s="81" t="s">
        <v>33</v>
      </c>
      <c r="B13" s="82">
        <f t="shared" si="1"/>
        <v>103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3015.42</v>
      </c>
    </row>
    <row r="14" spans="1:9" x14ac:dyDescent="0.25">
      <c r="A14" s="1280"/>
      <c r="B14" s="82">
        <f t="shared" si="1"/>
        <v>103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3015.42</v>
      </c>
    </row>
    <row r="15" spans="1:9" x14ac:dyDescent="0.25">
      <c r="A15" s="1280"/>
      <c r="B15" s="82">
        <f t="shared" si="1"/>
        <v>103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3015.42</v>
      </c>
    </row>
    <row r="16" spans="1:9" x14ac:dyDescent="0.25">
      <c r="B16" s="82">
        <f t="shared" si="1"/>
        <v>103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3015.42</v>
      </c>
    </row>
    <row r="17" spans="1:9" x14ac:dyDescent="0.25">
      <c r="B17" s="82">
        <f t="shared" si="1"/>
        <v>103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3015.42</v>
      </c>
    </row>
    <row r="18" spans="1:9" x14ac:dyDescent="0.25">
      <c r="A18" s="118"/>
      <c r="B18" s="82">
        <f t="shared" si="1"/>
        <v>103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3015.42</v>
      </c>
    </row>
    <row r="19" spans="1:9" x14ac:dyDescent="0.25">
      <c r="A19" s="118"/>
      <c r="B19" s="82">
        <f t="shared" si="1"/>
        <v>103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3015.42</v>
      </c>
    </row>
    <row r="20" spans="1:9" x14ac:dyDescent="0.25">
      <c r="A20" s="118"/>
      <c r="B20" s="82">
        <f t="shared" si="1"/>
        <v>103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3015.42</v>
      </c>
    </row>
    <row r="21" spans="1:9" x14ac:dyDescent="0.25">
      <c r="A21" s="118"/>
      <c r="B21" s="82">
        <f t="shared" si="1"/>
        <v>103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3015.42</v>
      </c>
    </row>
    <row r="22" spans="1:9" x14ac:dyDescent="0.25">
      <c r="A22" s="118"/>
      <c r="B22" s="222">
        <f t="shared" si="1"/>
        <v>103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3015.42</v>
      </c>
    </row>
    <row r="23" spans="1:9" x14ac:dyDescent="0.25">
      <c r="A23" s="119"/>
      <c r="B23" s="222">
        <f t="shared" si="1"/>
        <v>103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3015.42</v>
      </c>
    </row>
    <row r="24" spans="1:9" x14ac:dyDescent="0.25">
      <c r="A24" s="118"/>
      <c r="B24" s="222">
        <f t="shared" si="1"/>
        <v>103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3015.42</v>
      </c>
    </row>
    <row r="25" spans="1:9" x14ac:dyDescent="0.25">
      <c r="A25" s="118"/>
      <c r="B25" s="222">
        <f t="shared" si="1"/>
        <v>103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3015.42</v>
      </c>
    </row>
    <row r="26" spans="1:9" x14ac:dyDescent="0.25">
      <c r="A26" s="118"/>
      <c r="B26" s="174">
        <f t="shared" si="1"/>
        <v>103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3015.42</v>
      </c>
    </row>
    <row r="27" spans="1:9" x14ac:dyDescent="0.25">
      <c r="A27" s="118"/>
      <c r="B27" s="222">
        <f t="shared" si="1"/>
        <v>103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3015.42</v>
      </c>
    </row>
    <row r="28" spans="1:9" x14ac:dyDescent="0.25">
      <c r="A28" s="118"/>
      <c r="B28" s="174">
        <f t="shared" si="1"/>
        <v>103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3015.42</v>
      </c>
    </row>
    <row r="29" spans="1:9" x14ac:dyDescent="0.25">
      <c r="A29" s="118"/>
      <c r="B29" s="222">
        <f t="shared" si="1"/>
        <v>103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3015.42</v>
      </c>
    </row>
    <row r="30" spans="1:9" x14ac:dyDescent="0.25">
      <c r="A30" s="118"/>
      <c r="B30" s="222">
        <f t="shared" si="1"/>
        <v>103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3015.42</v>
      </c>
    </row>
    <row r="31" spans="1:9" x14ac:dyDescent="0.25">
      <c r="A31" s="118"/>
      <c r="B31" s="222">
        <f t="shared" si="1"/>
        <v>103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3015.42</v>
      </c>
    </row>
    <row r="32" spans="1:9" x14ac:dyDescent="0.25">
      <c r="A32" s="118"/>
      <c r="B32" s="222">
        <f t="shared" si="1"/>
        <v>103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3015.42</v>
      </c>
    </row>
    <row r="33" spans="1:9" x14ac:dyDescent="0.25">
      <c r="A33" s="118"/>
      <c r="B33" s="222">
        <f t="shared" si="1"/>
        <v>103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3015.42</v>
      </c>
    </row>
    <row r="34" spans="1:9" x14ac:dyDescent="0.25">
      <c r="A34" s="118"/>
      <c r="B34" s="222">
        <f t="shared" si="1"/>
        <v>103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3015.42</v>
      </c>
    </row>
    <row r="35" spans="1:9" x14ac:dyDescent="0.25">
      <c r="A35" s="118"/>
      <c r="B35" s="222">
        <f t="shared" si="1"/>
        <v>103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3015.42</v>
      </c>
    </row>
    <row r="36" spans="1:9" x14ac:dyDescent="0.25">
      <c r="A36" s="118" t="s">
        <v>22</v>
      </c>
      <c r="B36" s="222">
        <f t="shared" si="1"/>
        <v>103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3015.42</v>
      </c>
    </row>
    <row r="37" spans="1:9" x14ac:dyDescent="0.25">
      <c r="A37" s="119"/>
      <c r="B37" s="222">
        <f t="shared" si="1"/>
        <v>103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3015.42</v>
      </c>
    </row>
    <row r="38" spans="1:9" x14ac:dyDescent="0.25">
      <c r="A38" s="118"/>
      <c r="B38" s="222">
        <f t="shared" si="1"/>
        <v>103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3015.42</v>
      </c>
    </row>
    <row r="39" spans="1:9" x14ac:dyDescent="0.25">
      <c r="A39" s="118"/>
      <c r="B39" s="82">
        <f t="shared" si="1"/>
        <v>103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3015.42</v>
      </c>
    </row>
    <row r="40" spans="1:9" x14ac:dyDescent="0.25">
      <c r="A40" s="118"/>
      <c r="B40" s="82">
        <f t="shared" si="1"/>
        <v>103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3015.42</v>
      </c>
    </row>
    <row r="41" spans="1:9" x14ac:dyDescent="0.25">
      <c r="A41" s="118"/>
      <c r="B41" s="82">
        <f t="shared" si="1"/>
        <v>103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3015.42</v>
      </c>
    </row>
    <row r="42" spans="1:9" x14ac:dyDescent="0.25">
      <c r="A42" s="118"/>
      <c r="B42" s="82">
        <f t="shared" si="1"/>
        <v>103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3015.42</v>
      </c>
    </row>
    <row r="43" spans="1:9" x14ac:dyDescent="0.25">
      <c r="A43" s="118"/>
      <c r="B43" s="82">
        <f t="shared" si="1"/>
        <v>103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3015.42</v>
      </c>
    </row>
    <row r="44" spans="1:9" x14ac:dyDescent="0.25">
      <c r="A44" s="118"/>
      <c r="B44" s="82">
        <f t="shared" si="1"/>
        <v>103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3015.42</v>
      </c>
    </row>
    <row r="45" spans="1:9" x14ac:dyDescent="0.25">
      <c r="A45" s="118"/>
      <c r="B45" s="82">
        <f t="shared" si="1"/>
        <v>103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3015.42</v>
      </c>
    </row>
    <row r="46" spans="1:9" x14ac:dyDescent="0.25">
      <c r="A46" s="118"/>
      <c r="B46" s="82">
        <f t="shared" si="1"/>
        <v>103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3015.42</v>
      </c>
    </row>
    <row r="47" spans="1:9" x14ac:dyDescent="0.25">
      <c r="A47" s="118"/>
      <c r="B47" s="82">
        <f t="shared" si="1"/>
        <v>103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3015.42</v>
      </c>
    </row>
    <row r="48" spans="1:9" x14ac:dyDescent="0.25">
      <c r="A48" s="118"/>
      <c r="B48" s="82">
        <f t="shared" si="1"/>
        <v>103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3015.42</v>
      </c>
    </row>
    <row r="49" spans="1:9" x14ac:dyDescent="0.25">
      <c r="A49" s="118"/>
      <c r="B49" s="82">
        <f t="shared" si="1"/>
        <v>103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3015.42</v>
      </c>
    </row>
    <row r="50" spans="1:9" x14ac:dyDescent="0.25">
      <c r="A50" s="118"/>
      <c r="B50" s="82">
        <f t="shared" si="1"/>
        <v>103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3015.42</v>
      </c>
    </row>
    <row r="51" spans="1:9" x14ac:dyDescent="0.25">
      <c r="A51" s="118"/>
      <c r="B51" s="82">
        <f t="shared" si="1"/>
        <v>103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3015.42</v>
      </c>
    </row>
    <row r="52" spans="1:9" x14ac:dyDescent="0.25">
      <c r="A52" s="118"/>
      <c r="B52" s="82">
        <f t="shared" si="1"/>
        <v>103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3015.42</v>
      </c>
    </row>
    <row r="53" spans="1:9" x14ac:dyDescent="0.25">
      <c r="A53" s="118"/>
      <c r="B53" s="82">
        <f t="shared" si="1"/>
        <v>103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3015.42</v>
      </c>
    </row>
    <row r="54" spans="1:9" x14ac:dyDescent="0.25">
      <c r="A54" s="118"/>
      <c r="B54" s="82">
        <f t="shared" si="1"/>
        <v>103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3015.42</v>
      </c>
    </row>
    <row r="55" spans="1:9" x14ac:dyDescent="0.25">
      <c r="A55" s="118"/>
      <c r="B55" s="12">
        <f>B54-C55</f>
        <v>103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3015.42</v>
      </c>
    </row>
    <row r="56" spans="1:9" x14ac:dyDescent="0.25">
      <c r="A56" s="118"/>
      <c r="B56" s="12">
        <f t="shared" ref="B56:B75" si="4">B55-C56</f>
        <v>103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3015.42</v>
      </c>
    </row>
    <row r="57" spans="1:9" x14ac:dyDescent="0.25">
      <c r="A57" s="118"/>
      <c r="B57" s="12">
        <f t="shared" si="4"/>
        <v>103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3015.42</v>
      </c>
    </row>
    <row r="58" spans="1:9" x14ac:dyDescent="0.25">
      <c r="A58" s="118"/>
      <c r="B58" s="12">
        <f t="shared" si="4"/>
        <v>103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3015.42</v>
      </c>
    </row>
    <row r="59" spans="1:9" x14ac:dyDescent="0.25">
      <c r="A59" s="118"/>
      <c r="B59" s="12">
        <f t="shared" si="4"/>
        <v>103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3015.42</v>
      </c>
    </row>
    <row r="60" spans="1:9" x14ac:dyDescent="0.25">
      <c r="A60" s="118"/>
      <c r="B60" s="12">
        <f t="shared" si="4"/>
        <v>103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3015.42</v>
      </c>
    </row>
    <row r="61" spans="1:9" x14ac:dyDescent="0.25">
      <c r="A61" s="118"/>
      <c r="B61" s="12">
        <f t="shared" si="4"/>
        <v>103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3015.42</v>
      </c>
    </row>
    <row r="62" spans="1:9" x14ac:dyDescent="0.25">
      <c r="A62" s="118"/>
      <c r="B62" s="12">
        <f t="shared" si="4"/>
        <v>103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3015.42</v>
      </c>
    </row>
    <row r="63" spans="1:9" x14ac:dyDescent="0.25">
      <c r="A63" s="118"/>
      <c r="B63" s="12">
        <f t="shared" si="4"/>
        <v>103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3015.42</v>
      </c>
    </row>
    <row r="64" spans="1:9" x14ac:dyDescent="0.25">
      <c r="A64" s="118"/>
      <c r="B64" s="12">
        <f t="shared" si="4"/>
        <v>103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3015.42</v>
      </c>
    </row>
    <row r="65" spans="1:9" x14ac:dyDescent="0.25">
      <c r="A65" s="118"/>
      <c r="B65" s="12">
        <f t="shared" si="4"/>
        <v>103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3015.42</v>
      </c>
    </row>
    <row r="66" spans="1:9" x14ac:dyDescent="0.25">
      <c r="A66" s="118"/>
      <c r="B66" s="12">
        <f t="shared" si="4"/>
        <v>103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3015.42</v>
      </c>
    </row>
    <row r="67" spans="1:9" x14ac:dyDescent="0.25">
      <c r="A67" s="118"/>
      <c r="B67" s="12">
        <f t="shared" si="4"/>
        <v>103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3015.42</v>
      </c>
    </row>
    <row r="68" spans="1:9" x14ac:dyDescent="0.25">
      <c r="A68" s="118"/>
      <c r="B68" s="12">
        <f t="shared" si="4"/>
        <v>103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3015.42</v>
      </c>
    </row>
    <row r="69" spans="1:9" x14ac:dyDescent="0.25">
      <c r="A69" s="118"/>
      <c r="B69" s="12">
        <f t="shared" si="4"/>
        <v>103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3015.42</v>
      </c>
    </row>
    <row r="70" spans="1:9" x14ac:dyDescent="0.25">
      <c r="A70" s="118"/>
      <c r="B70" s="12">
        <f t="shared" si="4"/>
        <v>103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3015.42</v>
      </c>
    </row>
    <row r="71" spans="1:9" x14ac:dyDescent="0.25">
      <c r="A71" s="118"/>
      <c r="B71" s="12">
        <f t="shared" si="4"/>
        <v>103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3015.42</v>
      </c>
    </row>
    <row r="72" spans="1:9" x14ac:dyDescent="0.25">
      <c r="A72" s="118"/>
      <c r="B72" s="12">
        <f t="shared" si="4"/>
        <v>103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3015.42</v>
      </c>
    </row>
    <row r="73" spans="1:9" x14ac:dyDescent="0.25">
      <c r="A73" s="118"/>
      <c r="B73" s="12">
        <f t="shared" si="4"/>
        <v>103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3015.42</v>
      </c>
    </row>
    <row r="74" spans="1:9" x14ac:dyDescent="0.25">
      <c r="A74" s="118"/>
      <c r="B74" s="12">
        <f t="shared" si="4"/>
        <v>103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3015.42</v>
      </c>
    </row>
    <row r="75" spans="1:9" x14ac:dyDescent="0.25">
      <c r="A75" s="118"/>
      <c r="B75" s="12">
        <f t="shared" si="4"/>
        <v>103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3015.42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3015.42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103</v>
      </c>
    </row>
    <row r="82" spans="3:6" ht="15.75" thickBot="1" x14ac:dyDescent="0.3"/>
    <row r="83" spans="3:6" ht="15.75" thickBot="1" x14ac:dyDescent="0.3">
      <c r="C83" s="1431" t="s">
        <v>11</v>
      </c>
      <c r="D83" s="1432"/>
      <c r="E83" s="56">
        <f>E5+E6-F78+E7</f>
        <v>3015.42</v>
      </c>
      <c r="F83" s="128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K1" sqref="K1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429" t="s">
        <v>315</v>
      </c>
      <c r="B1" s="1429"/>
      <c r="C1" s="1429"/>
      <c r="D1" s="1429"/>
      <c r="E1" s="1429"/>
      <c r="F1" s="1429"/>
      <c r="G1" s="1429"/>
      <c r="H1" s="11">
        <v>1</v>
      </c>
      <c r="K1" s="1434" t="s">
        <v>379</v>
      </c>
      <c r="L1" s="1434"/>
      <c r="M1" s="1434"/>
      <c r="N1" s="1434"/>
      <c r="O1" s="1434"/>
      <c r="P1" s="1434"/>
      <c r="Q1" s="143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59"/>
      <c r="Q4" s="151"/>
      <c r="R4" s="151"/>
    </row>
    <row r="5" spans="1:20" ht="15" customHeight="1" x14ac:dyDescent="0.25">
      <c r="A5" s="1436" t="s">
        <v>114</v>
      </c>
      <c r="B5" s="1438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436" t="s">
        <v>114</v>
      </c>
      <c r="L5" s="1438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436"/>
      <c r="B6" s="1438"/>
      <c r="C6" s="447"/>
      <c r="D6" s="130"/>
      <c r="E6" s="68"/>
      <c r="F6" s="1090"/>
      <c r="G6" s="47">
        <f>F48</f>
        <v>495.58</v>
      </c>
      <c r="H6" s="7">
        <f>E6-G6+E7+E5-G5</f>
        <v>0.80000000000001137</v>
      </c>
      <c r="K6" s="1436"/>
      <c r="L6" s="1438"/>
      <c r="M6" s="447">
        <v>88</v>
      </c>
      <c r="N6" s="130">
        <v>45103</v>
      </c>
      <c r="O6" s="68">
        <v>305.32</v>
      </c>
      <c r="P6" s="1259">
        <v>26</v>
      </c>
      <c r="Q6" s="47">
        <f>P48</f>
        <v>0</v>
      </c>
      <c r="R6" s="7">
        <f>O6-Q6+O7+O5-Q5</f>
        <v>808.77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68</v>
      </c>
      <c r="M9" s="987"/>
      <c r="N9" s="1091"/>
      <c r="O9" s="1092"/>
      <c r="P9" s="1091">
        <f t="shared" ref="P9:P10" si="1">N9</f>
        <v>0</v>
      </c>
      <c r="Q9" s="1093"/>
      <c r="R9" s="1094"/>
      <c r="S9" s="604">
        <f>O6-P9+O5+O7+O4</f>
        <v>808.77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68</v>
      </c>
      <c r="M10" s="987"/>
      <c r="N10" s="1091"/>
      <c r="O10" s="1092"/>
      <c r="P10" s="1091">
        <f t="shared" si="1"/>
        <v>0</v>
      </c>
      <c r="Q10" s="1093"/>
      <c r="R10" s="1094"/>
      <c r="S10" s="604">
        <f>S9-P10</f>
        <v>808.77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68</v>
      </c>
      <c r="M11" s="632"/>
      <c r="N11" s="1091"/>
      <c r="O11" s="1092"/>
      <c r="P11" s="1091">
        <f>N11</f>
        <v>0</v>
      </c>
      <c r="Q11" s="1093"/>
      <c r="R11" s="1094"/>
      <c r="S11" s="604">
        <f t="shared" ref="S11:S45" si="5">S10-P11</f>
        <v>808.77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68</v>
      </c>
      <c r="M12" s="632"/>
      <c r="N12" s="1091"/>
      <c r="O12" s="1092"/>
      <c r="P12" s="1091">
        <f t="shared" ref="P12:P46" si="6">N12</f>
        <v>0</v>
      </c>
      <c r="Q12" s="1093"/>
      <c r="R12" s="1094"/>
      <c r="S12" s="604">
        <f t="shared" si="5"/>
        <v>808.77</v>
      </c>
      <c r="T12" s="602"/>
    </row>
    <row r="13" spans="1:20" x14ac:dyDescent="0.25">
      <c r="A13" s="81" t="s">
        <v>33</v>
      </c>
      <c r="B13" s="985">
        <f t="shared" si="2"/>
        <v>7</v>
      </c>
      <c r="C13" s="987"/>
      <c r="D13" s="1141"/>
      <c r="E13" s="1142"/>
      <c r="F13" s="1141">
        <f t="shared" ref="F13:F45" si="7">D13</f>
        <v>0</v>
      </c>
      <c r="G13" s="1143"/>
      <c r="H13" s="1144"/>
      <c r="I13" s="986">
        <f t="shared" si="3"/>
        <v>86.01</v>
      </c>
      <c r="K13" s="81" t="s">
        <v>33</v>
      </c>
      <c r="L13" s="985">
        <f t="shared" si="4"/>
        <v>68</v>
      </c>
      <c r="M13" s="987"/>
      <c r="N13" s="1091"/>
      <c r="O13" s="1142"/>
      <c r="P13" s="1091">
        <f t="shared" si="6"/>
        <v>0</v>
      </c>
      <c r="Q13" s="1143"/>
      <c r="R13" s="1144"/>
      <c r="S13" s="986">
        <f t="shared" si="5"/>
        <v>808.77</v>
      </c>
      <c r="T13" s="602"/>
    </row>
    <row r="14" spans="1:20" x14ac:dyDescent="0.25">
      <c r="A14" s="1090"/>
      <c r="B14" s="985">
        <f t="shared" si="2"/>
        <v>7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86.01</v>
      </c>
      <c r="K14" s="1259"/>
      <c r="L14" s="985">
        <f t="shared" si="4"/>
        <v>68</v>
      </c>
      <c r="M14" s="987"/>
      <c r="N14" s="1091"/>
      <c r="O14" s="1142"/>
      <c r="P14" s="1091">
        <f t="shared" si="6"/>
        <v>0</v>
      </c>
      <c r="Q14" s="1143"/>
      <c r="R14" s="1144"/>
      <c r="S14" s="986">
        <f t="shared" si="5"/>
        <v>808.77</v>
      </c>
      <c r="T14" s="602"/>
    </row>
    <row r="15" spans="1:20" x14ac:dyDescent="0.25">
      <c r="A15" s="1090"/>
      <c r="B15" s="985">
        <f t="shared" si="2"/>
        <v>7</v>
      </c>
      <c r="C15" s="987"/>
      <c r="D15" s="1141"/>
      <c r="E15" s="1142"/>
      <c r="F15" s="1141">
        <f t="shared" si="7"/>
        <v>0</v>
      </c>
      <c r="G15" s="1143"/>
      <c r="H15" s="1144"/>
      <c r="I15" s="986">
        <f t="shared" si="3"/>
        <v>86.01</v>
      </c>
      <c r="K15" s="1259"/>
      <c r="L15" s="985">
        <f t="shared" si="4"/>
        <v>68</v>
      </c>
      <c r="M15" s="987"/>
      <c r="N15" s="1091"/>
      <c r="O15" s="1142"/>
      <c r="P15" s="1091">
        <f t="shared" si="6"/>
        <v>0</v>
      </c>
      <c r="Q15" s="1143"/>
      <c r="R15" s="1144"/>
      <c r="S15" s="986">
        <f t="shared" si="5"/>
        <v>808.77</v>
      </c>
      <c r="T15" s="602"/>
    </row>
    <row r="16" spans="1:20" x14ac:dyDescent="0.25">
      <c r="B16" s="985">
        <f t="shared" si="2"/>
        <v>7</v>
      </c>
      <c r="C16" s="987"/>
      <c r="D16" s="1141"/>
      <c r="E16" s="1142"/>
      <c r="F16" s="1141">
        <f t="shared" si="7"/>
        <v>0</v>
      </c>
      <c r="G16" s="1143"/>
      <c r="H16" s="1144"/>
      <c r="I16" s="986">
        <f t="shared" si="3"/>
        <v>86.01</v>
      </c>
      <c r="L16" s="985">
        <f t="shared" si="4"/>
        <v>68</v>
      </c>
      <c r="M16" s="987"/>
      <c r="N16" s="1091"/>
      <c r="O16" s="1142"/>
      <c r="P16" s="1091">
        <f t="shared" si="6"/>
        <v>0</v>
      </c>
      <c r="Q16" s="1143"/>
      <c r="R16" s="1144"/>
      <c r="S16" s="986">
        <f t="shared" si="5"/>
        <v>808.77</v>
      </c>
      <c r="T16" s="602"/>
    </row>
    <row r="17" spans="1:19" x14ac:dyDescent="0.25">
      <c r="B17" s="985">
        <f t="shared" si="2"/>
        <v>7</v>
      </c>
      <c r="C17" s="987"/>
      <c r="D17" s="1141"/>
      <c r="E17" s="1142"/>
      <c r="F17" s="1141">
        <f t="shared" si="7"/>
        <v>0</v>
      </c>
      <c r="G17" s="1143"/>
      <c r="H17" s="1144"/>
      <c r="I17" s="986">
        <f t="shared" si="3"/>
        <v>86.01</v>
      </c>
      <c r="L17" s="985">
        <f t="shared" si="4"/>
        <v>68</v>
      </c>
      <c r="M17" s="987"/>
      <c r="N17" s="1091"/>
      <c r="O17" s="1142"/>
      <c r="P17" s="1091">
        <f t="shared" si="6"/>
        <v>0</v>
      </c>
      <c r="Q17" s="1143"/>
      <c r="R17" s="1144"/>
      <c r="S17" s="986">
        <f t="shared" si="5"/>
        <v>808.77</v>
      </c>
    </row>
    <row r="18" spans="1:19" x14ac:dyDescent="0.25">
      <c r="A18" s="118"/>
      <c r="B18" s="985">
        <f t="shared" si="2"/>
        <v>7</v>
      </c>
      <c r="C18" s="987"/>
      <c r="D18" s="1141"/>
      <c r="E18" s="1142"/>
      <c r="F18" s="1141">
        <f t="shared" si="7"/>
        <v>0</v>
      </c>
      <c r="G18" s="1143"/>
      <c r="H18" s="1144"/>
      <c r="I18" s="986">
        <f t="shared" si="3"/>
        <v>86.01</v>
      </c>
      <c r="K18" s="118"/>
      <c r="L18" s="985">
        <f t="shared" si="4"/>
        <v>68</v>
      </c>
      <c r="M18" s="987"/>
      <c r="N18" s="1091"/>
      <c r="O18" s="1142"/>
      <c r="P18" s="1091">
        <f t="shared" si="6"/>
        <v>0</v>
      </c>
      <c r="Q18" s="1143"/>
      <c r="R18" s="1144"/>
      <c r="S18" s="986">
        <f t="shared" si="5"/>
        <v>808.77</v>
      </c>
    </row>
    <row r="19" spans="1:19" x14ac:dyDescent="0.25">
      <c r="A19" s="118"/>
      <c r="B19" s="985">
        <f t="shared" si="2"/>
        <v>7</v>
      </c>
      <c r="C19" s="987"/>
      <c r="D19" s="1141"/>
      <c r="E19" s="1142"/>
      <c r="F19" s="1141">
        <f t="shared" si="7"/>
        <v>0</v>
      </c>
      <c r="G19" s="1143"/>
      <c r="H19" s="1144"/>
      <c r="I19" s="986">
        <f t="shared" si="3"/>
        <v>86.01</v>
      </c>
      <c r="K19" s="118"/>
      <c r="L19" s="985">
        <f t="shared" si="4"/>
        <v>68</v>
      </c>
      <c r="M19" s="987"/>
      <c r="N19" s="1091"/>
      <c r="O19" s="1142"/>
      <c r="P19" s="1091">
        <f t="shared" si="6"/>
        <v>0</v>
      </c>
      <c r="Q19" s="1143"/>
      <c r="R19" s="1144"/>
      <c r="S19" s="986">
        <f t="shared" si="5"/>
        <v>808.77</v>
      </c>
    </row>
    <row r="20" spans="1:19" x14ac:dyDescent="0.25">
      <c r="A20" s="118"/>
      <c r="B20" s="985">
        <f t="shared" si="2"/>
        <v>7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86.01</v>
      </c>
      <c r="K20" s="118"/>
      <c r="L20" s="985">
        <f t="shared" si="4"/>
        <v>68</v>
      </c>
      <c r="M20" s="987"/>
      <c r="N20" s="1091"/>
      <c r="O20" s="1142"/>
      <c r="P20" s="1091">
        <f t="shared" si="6"/>
        <v>0</v>
      </c>
      <c r="Q20" s="1143"/>
      <c r="R20" s="1144"/>
      <c r="S20" s="986">
        <f t="shared" si="5"/>
        <v>808.77</v>
      </c>
    </row>
    <row r="21" spans="1:19" x14ac:dyDescent="0.25">
      <c r="A21" s="118"/>
      <c r="B21" s="687">
        <f t="shared" si="2"/>
        <v>7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86.01</v>
      </c>
      <c r="K21" s="118"/>
      <c r="L21" s="687">
        <f t="shared" si="4"/>
        <v>68</v>
      </c>
      <c r="M21" s="987"/>
      <c r="N21" s="1091"/>
      <c r="O21" s="1142"/>
      <c r="P21" s="1091">
        <f t="shared" si="6"/>
        <v>0</v>
      </c>
      <c r="Q21" s="1143"/>
      <c r="R21" s="1144"/>
      <c r="S21" s="604">
        <f t="shared" si="5"/>
        <v>808.77</v>
      </c>
    </row>
    <row r="22" spans="1:19" x14ac:dyDescent="0.25">
      <c r="A22" s="118"/>
      <c r="B22" s="730">
        <f t="shared" si="2"/>
        <v>7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86.01</v>
      </c>
      <c r="K22" s="118"/>
      <c r="L22" s="730">
        <f t="shared" si="4"/>
        <v>68</v>
      </c>
      <c r="M22" s="987"/>
      <c r="N22" s="1091"/>
      <c r="O22" s="1142"/>
      <c r="P22" s="1091">
        <f t="shared" si="6"/>
        <v>0</v>
      </c>
      <c r="Q22" s="1143"/>
      <c r="R22" s="1144"/>
      <c r="S22" s="604">
        <f t="shared" si="5"/>
        <v>808.77</v>
      </c>
    </row>
    <row r="23" spans="1:19" x14ac:dyDescent="0.25">
      <c r="A23" s="119"/>
      <c r="B23" s="222">
        <f t="shared" si="2"/>
        <v>7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86.01</v>
      </c>
      <c r="K23" s="119"/>
      <c r="L23" s="222">
        <f t="shared" si="4"/>
        <v>68</v>
      </c>
      <c r="M23" s="988"/>
      <c r="N23" s="1123"/>
      <c r="O23" s="1146"/>
      <c r="P23" s="1091">
        <f t="shared" si="6"/>
        <v>0</v>
      </c>
      <c r="Q23" s="1147"/>
      <c r="R23" s="1148"/>
      <c r="S23" s="604">
        <f t="shared" si="5"/>
        <v>808.77</v>
      </c>
    </row>
    <row r="24" spans="1:19" x14ac:dyDescent="0.25">
      <c r="A24" s="118"/>
      <c r="B24" s="222">
        <f t="shared" si="2"/>
        <v>7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86.01</v>
      </c>
      <c r="K24" s="118"/>
      <c r="L24" s="222">
        <f t="shared" si="4"/>
        <v>68</v>
      </c>
      <c r="M24" s="15"/>
      <c r="N24" s="1123"/>
      <c r="O24" s="1146"/>
      <c r="P24" s="1091">
        <f t="shared" si="6"/>
        <v>0</v>
      </c>
      <c r="Q24" s="1147"/>
      <c r="R24" s="1148"/>
      <c r="S24" s="604">
        <f t="shared" si="5"/>
        <v>808.77</v>
      </c>
    </row>
    <row r="25" spans="1:19" x14ac:dyDescent="0.25">
      <c r="A25" s="118"/>
      <c r="B25" s="222">
        <f t="shared" si="2"/>
        <v>7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86.01</v>
      </c>
      <c r="K25" s="118"/>
      <c r="L25" s="222">
        <f t="shared" si="4"/>
        <v>68</v>
      </c>
      <c r="M25" s="15"/>
      <c r="N25" s="1123"/>
      <c r="O25" s="1146"/>
      <c r="P25" s="1091">
        <f t="shared" si="6"/>
        <v>0</v>
      </c>
      <c r="Q25" s="1147"/>
      <c r="R25" s="1148"/>
      <c r="S25" s="604">
        <f t="shared" si="5"/>
        <v>808.77</v>
      </c>
    </row>
    <row r="26" spans="1:19" x14ac:dyDescent="0.25">
      <c r="A26" s="118"/>
      <c r="B26" s="174">
        <f t="shared" si="2"/>
        <v>7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86.01</v>
      </c>
      <c r="K26" s="118"/>
      <c r="L26" s="174">
        <f t="shared" si="4"/>
        <v>68</v>
      </c>
      <c r="M26" s="15"/>
      <c r="N26" s="1123"/>
      <c r="O26" s="1146"/>
      <c r="P26" s="1091">
        <f t="shared" si="6"/>
        <v>0</v>
      </c>
      <c r="Q26" s="1147"/>
      <c r="R26" s="1148"/>
      <c r="S26" s="604">
        <f t="shared" si="5"/>
        <v>808.77</v>
      </c>
    </row>
    <row r="27" spans="1:19" x14ac:dyDescent="0.25">
      <c r="A27" s="118"/>
      <c r="B27" s="222">
        <f t="shared" si="2"/>
        <v>7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86.01</v>
      </c>
      <c r="K27" s="118"/>
      <c r="L27" s="222">
        <f t="shared" si="4"/>
        <v>68</v>
      </c>
      <c r="M27" s="15"/>
      <c r="N27" s="1123"/>
      <c r="O27" s="1146"/>
      <c r="P27" s="1091">
        <f t="shared" si="6"/>
        <v>0</v>
      </c>
      <c r="Q27" s="1147"/>
      <c r="R27" s="1148"/>
      <c r="S27" s="604">
        <f t="shared" si="5"/>
        <v>808.77</v>
      </c>
    </row>
    <row r="28" spans="1:19" x14ac:dyDescent="0.25">
      <c r="A28" s="118"/>
      <c r="B28" s="174">
        <f t="shared" si="2"/>
        <v>7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86.01</v>
      </c>
      <c r="K28" s="118"/>
      <c r="L28" s="174">
        <f t="shared" si="4"/>
        <v>68</v>
      </c>
      <c r="M28" s="15"/>
      <c r="N28" s="1123"/>
      <c r="O28" s="1146"/>
      <c r="P28" s="1091">
        <f t="shared" si="6"/>
        <v>0</v>
      </c>
      <c r="Q28" s="1147"/>
      <c r="R28" s="1148"/>
      <c r="S28" s="604">
        <f t="shared" si="5"/>
        <v>808.77</v>
      </c>
    </row>
    <row r="29" spans="1:19" x14ac:dyDescent="0.25">
      <c r="A29" s="118"/>
      <c r="B29" s="222">
        <f t="shared" si="2"/>
        <v>7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86.01</v>
      </c>
      <c r="K29" s="118"/>
      <c r="L29" s="222">
        <f t="shared" si="4"/>
        <v>68</v>
      </c>
      <c r="M29" s="15"/>
      <c r="N29" s="1123"/>
      <c r="O29" s="1146"/>
      <c r="P29" s="1091">
        <f t="shared" si="6"/>
        <v>0</v>
      </c>
      <c r="Q29" s="1147"/>
      <c r="R29" s="1148"/>
      <c r="S29" s="604">
        <f t="shared" si="5"/>
        <v>808.77</v>
      </c>
    </row>
    <row r="30" spans="1:19" x14ac:dyDescent="0.25">
      <c r="A30" s="118"/>
      <c r="B30" s="222">
        <f t="shared" si="2"/>
        <v>7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86.01</v>
      </c>
      <c r="K30" s="118"/>
      <c r="L30" s="222">
        <f t="shared" si="4"/>
        <v>68</v>
      </c>
      <c r="M30" s="15"/>
      <c r="N30" s="1123"/>
      <c r="O30" s="1146"/>
      <c r="P30" s="1091">
        <f t="shared" si="6"/>
        <v>0</v>
      </c>
      <c r="Q30" s="1147"/>
      <c r="R30" s="1148"/>
      <c r="S30" s="604">
        <f t="shared" si="5"/>
        <v>808.77</v>
      </c>
    </row>
    <row r="31" spans="1:19" x14ac:dyDescent="0.25">
      <c r="A31" s="118"/>
      <c r="B31" s="222">
        <f t="shared" si="2"/>
        <v>7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86.01</v>
      </c>
      <c r="K31" s="118"/>
      <c r="L31" s="222">
        <f t="shared" si="4"/>
        <v>68</v>
      </c>
      <c r="M31" s="15"/>
      <c r="N31" s="1123"/>
      <c r="O31" s="1146"/>
      <c r="P31" s="1091">
        <f t="shared" si="6"/>
        <v>0</v>
      </c>
      <c r="Q31" s="1147"/>
      <c r="R31" s="1148"/>
      <c r="S31" s="604">
        <f t="shared" si="5"/>
        <v>808.77</v>
      </c>
    </row>
    <row r="32" spans="1:19" x14ac:dyDescent="0.25">
      <c r="A32" s="118"/>
      <c r="B32" s="222">
        <f t="shared" si="2"/>
        <v>7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86.01</v>
      </c>
      <c r="K32" s="118"/>
      <c r="L32" s="222">
        <f t="shared" si="4"/>
        <v>68</v>
      </c>
      <c r="M32" s="15"/>
      <c r="N32" s="1123"/>
      <c r="O32" s="1146"/>
      <c r="P32" s="1091">
        <f t="shared" si="6"/>
        <v>0</v>
      </c>
      <c r="Q32" s="1147"/>
      <c r="R32" s="1148"/>
      <c r="S32" s="604">
        <f t="shared" si="5"/>
        <v>808.77</v>
      </c>
    </row>
    <row r="33" spans="1:19" x14ac:dyDescent="0.25">
      <c r="A33" s="118"/>
      <c r="B33" s="222">
        <f t="shared" si="2"/>
        <v>7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86.01</v>
      </c>
      <c r="K33" s="118"/>
      <c r="L33" s="222">
        <f t="shared" si="4"/>
        <v>68</v>
      </c>
      <c r="M33" s="15"/>
      <c r="N33" s="1123"/>
      <c r="O33" s="1124"/>
      <c r="P33" s="1091">
        <f t="shared" si="6"/>
        <v>0</v>
      </c>
      <c r="Q33" s="1125"/>
      <c r="R33" s="213"/>
      <c r="S33" s="604">
        <f t="shared" si="5"/>
        <v>808.77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86.01</v>
      </c>
      <c r="K34" s="118"/>
      <c r="L34" s="222">
        <f t="shared" si="4"/>
        <v>68</v>
      </c>
      <c r="M34" s="15"/>
      <c r="N34" s="1123"/>
      <c r="O34" s="194"/>
      <c r="P34" s="1091">
        <f t="shared" si="6"/>
        <v>0</v>
      </c>
      <c r="Q34" s="69"/>
      <c r="R34" s="70"/>
      <c r="S34" s="604">
        <f t="shared" si="5"/>
        <v>808.77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86.01</v>
      </c>
      <c r="K35" s="118"/>
      <c r="L35" s="222">
        <f t="shared" si="4"/>
        <v>68</v>
      </c>
      <c r="M35" s="15"/>
      <c r="N35" s="1123"/>
      <c r="O35" s="194"/>
      <c r="P35" s="1091">
        <f t="shared" si="6"/>
        <v>0</v>
      </c>
      <c r="Q35" s="69"/>
      <c r="R35" s="70"/>
      <c r="S35" s="604">
        <f t="shared" si="5"/>
        <v>808.77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86.01</v>
      </c>
      <c r="K36" s="118" t="s">
        <v>22</v>
      </c>
      <c r="L36" s="222">
        <f t="shared" si="4"/>
        <v>68</v>
      </c>
      <c r="M36" s="15"/>
      <c r="N36" s="68"/>
      <c r="O36" s="194"/>
      <c r="P36" s="1091">
        <f t="shared" si="6"/>
        <v>0</v>
      </c>
      <c r="Q36" s="69"/>
      <c r="R36" s="70"/>
      <c r="S36" s="604">
        <f t="shared" si="5"/>
        <v>808.77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86.01</v>
      </c>
      <c r="K37" s="119"/>
      <c r="L37" s="222">
        <f t="shared" si="4"/>
        <v>68</v>
      </c>
      <c r="M37" s="15"/>
      <c r="N37" s="68"/>
      <c r="O37" s="194"/>
      <c r="P37" s="1091">
        <f t="shared" si="6"/>
        <v>0</v>
      </c>
      <c r="Q37" s="69"/>
      <c r="R37" s="70"/>
      <c r="S37" s="604">
        <f t="shared" si="5"/>
        <v>808.77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86.01</v>
      </c>
      <c r="K38" s="118"/>
      <c r="L38" s="222">
        <f t="shared" si="4"/>
        <v>68</v>
      </c>
      <c r="M38" s="15"/>
      <c r="N38" s="68"/>
      <c r="O38" s="194"/>
      <c r="P38" s="1091">
        <f t="shared" si="6"/>
        <v>0</v>
      </c>
      <c r="Q38" s="69"/>
      <c r="R38" s="70"/>
      <c r="S38" s="604">
        <f t="shared" si="5"/>
        <v>808.77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86.01</v>
      </c>
      <c r="K39" s="118"/>
      <c r="L39" s="82">
        <f t="shared" si="4"/>
        <v>68</v>
      </c>
      <c r="M39" s="15"/>
      <c r="N39" s="68"/>
      <c r="O39" s="194"/>
      <c r="P39" s="1091">
        <f t="shared" si="6"/>
        <v>0</v>
      </c>
      <c r="Q39" s="69"/>
      <c r="R39" s="70"/>
      <c r="S39" s="604">
        <f t="shared" si="5"/>
        <v>808.77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86.01</v>
      </c>
      <c r="K40" s="118"/>
      <c r="L40" s="82">
        <f t="shared" si="4"/>
        <v>68</v>
      </c>
      <c r="M40" s="15"/>
      <c r="N40" s="68"/>
      <c r="O40" s="194"/>
      <c r="P40" s="1091">
        <f t="shared" si="6"/>
        <v>0</v>
      </c>
      <c r="Q40" s="69"/>
      <c r="R40" s="70"/>
      <c r="S40" s="604">
        <f t="shared" si="5"/>
        <v>808.77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86.01</v>
      </c>
      <c r="K41" s="118"/>
      <c r="L41" s="82">
        <f t="shared" si="4"/>
        <v>68</v>
      </c>
      <c r="M41" s="15"/>
      <c r="N41" s="68"/>
      <c r="O41" s="194"/>
      <c r="P41" s="1091">
        <f t="shared" si="6"/>
        <v>0</v>
      </c>
      <c r="Q41" s="69"/>
      <c r="R41" s="70"/>
      <c r="S41" s="604">
        <f t="shared" si="5"/>
        <v>808.77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86.01</v>
      </c>
      <c r="K42" s="118"/>
      <c r="L42" s="82">
        <f t="shared" si="4"/>
        <v>68</v>
      </c>
      <c r="M42" s="15"/>
      <c r="N42" s="68"/>
      <c r="O42" s="194"/>
      <c r="P42" s="1091">
        <f t="shared" si="6"/>
        <v>0</v>
      </c>
      <c r="Q42" s="69"/>
      <c r="R42" s="70"/>
      <c r="S42" s="604">
        <f t="shared" si="5"/>
        <v>808.77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86.01</v>
      </c>
      <c r="K43" s="118"/>
      <c r="L43" s="82">
        <f t="shared" si="4"/>
        <v>68</v>
      </c>
      <c r="M43" s="15"/>
      <c r="N43" s="68"/>
      <c r="O43" s="194"/>
      <c r="P43" s="1091">
        <f t="shared" si="6"/>
        <v>0</v>
      </c>
      <c r="Q43" s="69"/>
      <c r="R43" s="70"/>
      <c r="S43" s="604">
        <f t="shared" si="5"/>
        <v>808.77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86.01</v>
      </c>
      <c r="K44" s="118"/>
      <c r="L44" s="82">
        <f t="shared" si="4"/>
        <v>68</v>
      </c>
      <c r="M44" s="15"/>
      <c r="N44" s="68"/>
      <c r="O44" s="194"/>
      <c r="P44" s="1091">
        <f t="shared" si="6"/>
        <v>0</v>
      </c>
      <c r="Q44" s="69"/>
      <c r="R44" s="70"/>
      <c r="S44" s="604">
        <f t="shared" si="5"/>
        <v>808.77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86.01</v>
      </c>
      <c r="K45" s="118"/>
      <c r="L45" s="82">
        <f t="shared" si="4"/>
        <v>68</v>
      </c>
      <c r="M45" s="15"/>
      <c r="N45" s="68"/>
      <c r="O45" s="194"/>
      <c r="P45" s="1091">
        <f t="shared" si="6"/>
        <v>0</v>
      </c>
      <c r="Q45" s="69"/>
      <c r="R45" s="70"/>
      <c r="S45" s="604">
        <f t="shared" si="5"/>
        <v>808.77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68</v>
      </c>
    </row>
    <row r="52" spans="3:16" ht="15.75" thickBot="1" x14ac:dyDescent="0.3"/>
    <row r="53" spans="3:16" ht="15.75" thickBot="1" x14ac:dyDescent="0.3">
      <c r="C53" s="1431" t="s">
        <v>11</v>
      </c>
      <c r="D53" s="1432"/>
      <c r="E53" s="56">
        <f>E5+E6-F48+E7</f>
        <v>0.80000000000001137</v>
      </c>
      <c r="F53" s="1090"/>
      <c r="M53" s="1431" t="s">
        <v>11</v>
      </c>
      <c r="N53" s="1432"/>
      <c r="O53" s="56">
        <f>O5+O6-P48+O7</f>
        <v>808.77</v>
      </c>
      <c r="P53" s="125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9" t="s">
        <v>316</v>
      </c>
      <c r="B1" s="1429"/>
      <c r="C1" s="1429"/>
      <c r="D1" s="1429"/>
      <c r="E1" s="1429"/>
      <c r="F1" s="1429"/>
      <c r="G1" s="14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439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439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5"/>
      <c r="E19" s="1104"/>
      <c r="F19" s="815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5"/>
      <c r="E20" s="1104"/>
      <c r="F20" s="815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5"/>
      <c r="E23" s="1104"/>
      <c r="F23" s="815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5"/>
      <c r="E24" s="1104"/>
      <c r="F24" s="815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5"/>
      <c r="E25" s="1104"/>
      <c r="F25" s="815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5"/>
      <c r="E26" s="1104"/>
      <c r="F26" s="815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31" t="s">
        <v>11</v>
      </c>
      <c r="D47" s="1432"/>
      <c r="E47" s="56">
        <f>E5+E6-F42+E7</f>
        <v>229.02999999999997</v>
      </c>
      <c r="F47" s="72"/>
    </row>
    <row r="50" spans="1:7" x14ac:dyDescent="0.25">
      <c r="A50" s="216"/>
      <c r="B50" s="1436"/>
      <c r="C50" s="446"/>
      <c r="D50" s="221"/>
      <c r="E50" s="77"/>
      <c r="F50" s="61"/>
      <c r="G50" s="5"/>
    </row>
    <row r="51" spans="1:7" x14ac:dyDescent="0.25">
      <c r="A51" s="216"/>
      <c r="B51" s="1436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4" t="s">
        <v>379</v>
      </c>
      <c r="B1" s="1434"/>
      <c r="C1" s="1434"/>
      <c r="D1" s="1434"/>
      <c r="E1" s="1434"/>
      <c r="F1" s="1434"/>
      <c r="G1" s="14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440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440"/>
      <c r="B6" s="1441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440"/>
      <c r="B7" s="1441"/>
      <c r="C7" s="515">
        <v>88</v>
      </c>
      <c r="D7" s="130">
        <v>45104</v>
      </c>
      <c r="E7" s="58">
        <v>499.9</v>
      </c>
      <c r="F7" s="61">
        <v>42</v>
      </c>
      <c r="G7" s="47">
        <f>F79</f>
        <v>0</v>
      </c>
      <c r="H7" s="7">
        <f>E7-G7+E8+E6-G6+E5</f>
        <v>1591.69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134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1591.69</v>
      </c>
    </row>
    <row r="11" spans="1:10" x14ac:dyDescent="0.25">
      <c r="A11" s="186"/>
      <c r="B11" s="681">
        <f>B10-C11</f>
        <v>134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1591.69</v>
      </c>
    </row>
    <row r="12" spans="1:10" x14ac:dyDescent="0.25">
      <c r="A12" s="174"/>
      <c r="B12" s="681">
        <f t="shared" ref="B12:B75" si="1">B11-C12</f>
        <v>134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1591.69</v>
      </c>
    </row>
    <row r="13" spans="1:10" x14ac:dyDescent="0.25">
      <c r="A13" s="174"/>
      <c r="B13" s="681">
        <f t="shared" si="1"/>
        <v>134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1591.69</v>
      </c>
      <c r="J13" s="602"/>
    </row>
    <row r="14" spans="1:10" x14ac:dyDescent="0.25">
      <c r="A14" s="81" t="s">
        <v>33</v>
      </c>
      <c r="B14" s="681">
        <f t="shared" si="1"/>
        <v>134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1591.69</v>
      </c>
      <c r="J14" s="602"/>
    </row>
    <row r="15" spans="1:10" x14ac:dyDescent="0.25">
      <c r="A15" s="1090"/>
      <c r="B15" s="681">
        <f t="shared" si="1"/>
        <v>134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1591.69</v>
      </c>
      <c r="J15" s="602"/>
    </row>
    <row r="16" spans="1:10" ht="15.75" customHeight="1" x14ac:dyDescent="0.25">
      <c r="A16" s="1090"/>
      <c r="B16" s="681">
        <f t="shared" si="1"/>
        <v>134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1591.69</v>
      </c>
      <c r="J16" s="602"/>
    </row>
    <row r="17" spans="1:10" ht="15.75" customHeight="1" x14ac:dyDescent="0.25">
      <c r="B17" s="681">
        <f t="shared" si="1"/>
        <v>134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1591.69</v>
      </c>
      <c r="J17" s="602"/>
    </row>
    <row r="18" spans="1:10" x14ac:dyDescent="0.25">
      <c r="B18" s="681">
        <f t="shared" si="1"/>
        <v>134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1591.69</v>
      </c>
      <c r="J18" s="602"/>
    </row>
    <row r="19" spans="1:10" x14ac:dyDescent="0.25">
      <c r="A19" s="118"/>
      <c r="B19" s="681">
        <f t="shared" si="1"/>
        <v>134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1591.69</v>
      </c>
      <c r="J19" s="602"/>
    </row>
    <row r="20" spans="1:10" x14ac:dyDescent="0.25">
      <c r="A20" s="118"/>
      <c r="B20" s="681">
        <f t="shared" si="1"/>
        <v>134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1591.69</v>
      </c>
      <c r="J20" s="602"/>
    </row>
    <row r="21" spans="1:10" x14ac:dyDescent="0.25">
      <c r="A21" s="118"/>
      <c r="B21" s="681">
        <f t="shared" si="1"/>
        <v>134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1591.69</v>
      </c>
      <c r="J21" s="602"/>
    </row>
    <row r="22" spans="1:10" x14ac:dyDescent="0.25">
      <c r="A22" s="118"/>
      <c r="B22" s="681">
        <f t="shared" si="1"/>
        <v>134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1591.69</v>
      </c>
      <c r="J22" s="602"/>
    </row>
    <row r="23" spans="1:10" x14ac:dyDescent="0.25">
      <c r="A23" s="118"/>
      <c r="B23" s="681">
        <f t="shared" si="1"/>
        <v>134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1591.69</v>
      </c>
      <c r="J23" s="602"/>
    </row>
    <row r="24" spans="1:10" x14ac:dyDescent="0.25">
      <c r="A24" s="119"/>
      <c r="B24" s="681">
        <f t="shared" si="1"/>
        <v>134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1591.69</v>
      </c>
      <c r="J24" s="602"/>
    </row>
    <row r="25" spans="1:10" x14ac:dyDescent="0.25">
      <c r="A25" s="118"/>
      <c r="B25" s="681">
        <f t="shared" si="1"/>
        <v>134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1591.69</v>
      </c>
      <c r="J25" s="602"/>
    </row>
    <row r="26" spans="1:10" x14ac:dyDescent="0.25">
      <c r="A26" s="118"/>
      <c r="B26" s="681">
        <f t="shared" si="1"/>
        <v>134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1591.69</v>
      </c>
      <c r="J26" s="602"/>
    </row>
    <row r="27" spans="1:10" x14ac:dyDescent="0.25">
      <c r="A27" s="118"/>
      <c r="B27" s="681">
        <f t="shared" si="1"/>
        <v>134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1591.69</v>
      </c>
      <c r="J27" s="602"/>
    </row>
    <row r="28" spans="1:10" x14ac:dyDescent="0.25">
      <c r="A28" s="118"/>
      <c r="B28" s="681">
        <f t="shared" si="1"/>
        <v>134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1591.69</v>
      </c>
      <c r="J28" s="602"/>
    </row>
    <row r="29" spans="1:10" x14ac:dyDescent="0.25">
      <c r="A29" s="118"/>
      <c r="B29" s="681">
        <f t="shared" si="1"/>
        <v>134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1591.69</v>
      </c>
    </row>
    <row r="30" spans="1:10" x14ac:dyDescent="0.25">
      <c r="A30" s="118"/>
      <c r="B30" s="681">
        <f t="shared" si="1"/>
        <v>134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1591.69</v>
      </c>
    </row>
    <row r="31" spans="1:10" x14ac:dyDescent="0.25">
      <c r="A31" s="118"/>
      <c r="B31" s="681">
        <f t="shared" si="1"/>
        <v>134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1591.69</v>
      </c>
    </row>
    <row r="32" spans="1:10" x14ac:dyDescent="0.25">
      <c r="A32" s="118"/>
      <c r="B32" s="681">
        <f t="shared" si="1"/>
        <v>134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1591.69</v>
      </c>
    </row>
    <row r="33" spans="1:9" x14ac:dyDescent="0.25">
      <c r="A33" s="118"/>
      <c r="B33" s="681">
        <f t="shared" si="1"/>
        <v>134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1591.69</v>
      </c>
    </row>
    <row r="34" spans="1:9" x14ac:dyDescent="0.25">
      <c r="A34" s="118"/>
      <c r="B34" s="681">
        <f t="shared" si="1"/>
        <v>134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1591.69</v>
      </c>
    </row>
    <row r="35" spans="1:9" x14ac:dyDescent="0.25">
      <c r="A35" s="118"/>
      <c r="B35" s="681">
        <f t="shared" si="1"/>
        <v>134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1591.69</v>
      </c>
    </row>
    <row r="36" spans="1:9" x14ac:dyDescent="0.25">
      <c r="A36" s="118"/>
      <c r="B36" s="681">
        <f t="shared" si="1"/>
        <v>134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1591.69</v>
      </c>
    </row>
    <row r="37" spans="1:9" x14ac:dyDescent="0.25">
      <c r="A37" s="118" t="s">
        <v>22</v>
      </c>
      <c r="B37" s="681">
        <f t="shared" si="1"/>
        <v>134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1591.69</v>
      </c>
    </row>
    <row r="38" spans="1:9" x14ac:dyDescent="0.25">
      <c r="A38" s="119"/>
      <c r="B38" s="681">
        <f t="shared" si="1"/>
        <v>134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1591.69</v>
      </c>
    </row>
    <row r="39" spans="1:9" x14ac:dyDescent="0.25">
      <c r="A39" s="118"/>
      <c r="B39" s="681">
        <f t="shared" si="1"/>
        <v>134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1591.69</v>
      </c>
    </row>
    <row r="40" spans="1:9" x14ac:dyDescent="0.25">
      <c r="A40" s="118"/>
      <c r="B40" s="681">
        <f t="shared" si="1"/>
        <v>134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1591.69</v>
      </c>
    </row>
    <row r="41" spans="1:9" x14ac:dyDescent="0.25">
      <c r="A41" s="118"/>
      <c r="B41" s="681">
        <f t="shared" si="1"/>
        <v>134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1591.69</v>
      </c>
    </row>
    <row r="42" spans="1:9" x14ac:dyDescent="0.25">
      <c r="A42" s="118"/>
      <c r="B42" s="681">
        <f t="shared" si="1"/>
        <v>134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1591.69</v>
      </c>
    </row>
    <row r="43" spans="1:9" x14ac:dyDescent="0.25">
      <c r="A43" s="118"/>
      <c r="B43" s="681">
        <f t="shared" si="1"/>
        <v>134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1591.69</v>
      </c>
    </row>
    <row r="44" spans="1:9" x14ac:dyDescent="0.25">
      <c r="A44" s="118"/>
      <c r="B44" s="681">
        <f t="shared" si="1"/>
        <v>134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1591.69</v>
      </c>
    </row>
    <row r="45" spans="1:9" x14ac:dyDescent="0.25">
      <c r="A45" s="118"/>
      <c r="B45" s="681">
        <f t="shared" si="1"/>
        <v>134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1591.69</v>
      </c>
    </row>
    <row r="46" spans="1:9" x14ac:dyDescent="0.25">
      <c r="A46" s="118"/>
      <c r="B46" s="681">
        <f t="shared" si="1"/>
        <v>134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1591.69</v>
      </c>
    </row>
    <row r="47" spans="1:9" x14ac:dyDescent="0.25">
      <c r="A47" s="118"/>
      <c r="B47" s="681">
        <f t="shared" si="1"/>
        <v>134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1591.69</v>
      </c>
    </row>
    <row r="48" spans="1:9" x14ac:dyDescent="0.25">
      <c r="A48" s="118"/>
      <c r="B48" s="681">
        <f t="shared" si="1"/>
        <v>134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1591.69</v>
      </c>
    </row>
    <row r="49" spans="1:9" x14ac:dyDescent="0.25">
      <c r="A49" s="118"/>
      <c r="B49" s="681">
        <f t="shared" si="1"/>
        <v>134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1591.69</v>
      </c>
    </row>
    <row r="50" spans="1:9" x14ac:dyDescent="0.25">
      <c r="A50" s="118"/>
      <c r="B50" s="681">
        <f t="shared" si="1"/>
        <v>134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1591.69</v>
      </c>
    </row>
    <row r="51" spans="1:9" x14ac:dyDescent="0.25">
      <c r="A51" s="118"/>
      <c r="B51" s="681">
        <f t="shared" si="1"/>
        <v>134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1591.69</v>
      </c>
    </row>
    <row r="52" spans="1:9" x14ac:dyDescent="0.25">
      <c r="A52" s="118"/>
      <c r="B52" s="681">
        <f t="shared" si="1"/>
        <v>134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1591.69</v>
      </c>
    </row>
    <row r="53" spans="1:9" x14ac:dyDescent="0.25">
      <c r="A53" s="118"/>
      <c r="B53" s="681">
        <f t="shared" si="1"/>
        <v>134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1591.69</v>
      </c>
    </row>
    <row r="54" spans="1:9" x14ac:dyDescent="0.25">
      <c r="A54" s="118"/>
      <c r="B54" s="681">
        <f t="shared" si="1"/>
        <v>134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1591.69</v>
      </c>
    </row>
    <row r="55" spans="1:9" x14ac:dyDescent="0.25">
      <c r="A55" s="118"/>
      <c r="B55" s="681">
        <f t="shared" si="1"/>
        <v>134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1591.69</v>
      </c>
    </row>
    <row r="56" spans="1:9" x14ac:dyDescent="0.25">
      <c r="A56" s="118"/>
      <c r="B56" s="681">
        <f t="shared" si="1"/>
        <v>134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1591.69</v>
      </c>
    </row>
    <row r="57" spans="1:9" x14ac:dyDescent="0.25">
      <c r="A57" s="118"/>
      <c r="B57" s="681">
        <f t="shared" si="1"/>
        <v>134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1591.69</v>
      </c>
    </row>
    <row r="58" spans="1:9" x14ac:dyDescent="0.25">
      <c r="A58" s="118"/>
      <c r="B58" s="681">
        <f t="shared" si="1"/>
        <v>134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1591.69</v>
      </c>
    </row>
    <row r="59" spans="1:9" x14ac:dyDescent="0.25">
      <c r="A59" s="118"/>
      <c r="B59" s="681">
        <f t="shared" si="1"/>
        <v>134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1591.69</v>
      </c>
    </row>
    <row r="60" spans="1:9" x14ac:dyDescent="0.25">
      <c r="A60" s="118"/>
      <c r="B60" s="681">
        <f t="shared" si="1"/>
        <v>134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1591.69</v>
      </c>
    </row>
    <row r="61" spans="1:9" x14ac:dyDescent="0.25">
      <c r="A61" s="118"/>
      <c r="B61" s="681">
        <f t="shared" si="1"/>
        <v>134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1591.69</v>
      </c>
    </row>
    <row r="62" spans="1:9" x14ac:dyDescent="0.25">
      <c r="A62" s="118"/>
      <c r="B62" s="681">
        <f t="shared" si="1"/>
        <v>134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1591.69</v>
      </c>
    </row>
    <row r="63" spans="1:9" x14ac:dyDescent="0.25">
      <c r="A63" s="118"/>
      <c r="B63" s="681">
        <f t="shared" si="1"/>
        <v>134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1591.69</v>
      </c>
    </row>
    <row r="64" spans="1:9" x14ac:dyDescent="0.25">
      <c r="A64" s="118"/>
      <c r="B64" s="681">
        <f t="shared" si="1"/>
        <v>134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1591.69</v>
      </c>
    </row>
    <row r="65" spans="1:9" x14ac:dyDescent="0.25">
      <c r="A65" s="118"/>
      <c r="B65" s="681">
        <f t="shared" si="1"/>
        <v>134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1591.69</v>
      </c>
    </row>
    <row r="66" spans="1:9" x14ac:dyDescent="0.25">
      <c r="A66" s="118"/>
      <c r="B66" s="681">
        <f t="shared" si="1"/>
        <v>134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1591.69</v>
      </c>
    </row>
    <row r="67" spans="1:9" x14ac:dyDescent="0.25">
      <c r="A67" s="118"/>
      <c r="B67" s="681">
        <f t="shared" si="1"/>
        <v>134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1591.69</v>
      </c>
    </row>
    <row r="68" spans="1:9" x14ac:dyDescent="0.25">
      <c r="A68" s="118"/>
      <c r="B68" s="681">
        <f t="shared" si="1"/>
        <v>134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1591.69</v>
      </c>
    </row>
    <row r="69" spans="1:9" x14ac:dyDescent="0.25">
      <c r="A69" s="118"/>
      <c r="B69" s="681">
        <f t="shared" si="1"/>
        <v>134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1591.69</v>
      </c>
    </row>
    <row r="70" spans="1:9" x14ac:dyDescent="0.25">
      <c r="A70" s="118"/>
      <c r="B70" s="681">
        <f t="shared" si="1"/>
        <v>134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1591.69</v>
      </c>
    </row>
    <row r="71" spans="1:9" x14ac:dyDescent="0.25">
      <c r="A71" s="118"/>
      <c r="B71" s="681">
        <f t="shared" si="1"/>
        <v>134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1591.69</v>
      </c>
    </row>
    <row r="72" spans="1:9" x14ac:dyDescent="0.25">
      <c r="A72" s="118"/>
      <c r="B72" s="681">
        <f t="shared" si="1"/>
        <v>134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1591.69</v>
      </c>
    </row>
    <row r="73" spans="1:9" x14ac:dyDescent="0.25">
      <c r="A73" s="118"/>
      <c r="B73" s="681">
        <f t="shared" si="1"/>
        <v>134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1591.69</v>
      </c>
    </row>
    <row r="74" spans="1:9" x14ac:dyDescent="0.25">
      <c r="A74" s="118"/>
      <c r="B74" s="681">
        <f t="shared" si="1"/>
        <v>134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1591.69</v>
      </c>
    </row>
    <row r="75" spans="1:9" x14ac:dyDescent="0.25">
      <c r="A75" s="118"/>
      <c r="B75" s="681">
        <f t="shared" si="1"/>
        <v>134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1591.69</v>
      </c>
    </row>
    <row r="76" spans="1:9" x14ac:dyDescent="0.25">
      <c r="A76" s="118"/>
      <c r="B76" s="681">
        <f t="shared" ref="B76" si="6">B75-C76</f>
        <v>134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1591.69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1591.69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92</v>
      </c>
    </row>
    <row r="83" spans="3:6" ht="15.75" thickBot="1" x14ac:dyDescent="0.3"/>
    <row r="84" spans="3:6" ht="15.75" thickBot="1" x14ac:dyDescent="0.3">
      <c r="C84" s="1431" t="s">
        <v>11</v>
      </c>
      <c r="D84" s="1432"/>
      <c r="E84" s="56">
        <f>E6+E7-F79+E8</f>
        <v>1086.57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2023-07-14T21:59:04Z</dcterms:modified>
</cp:coreProperties>
</file>