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7  J U L I O  2023\"/>
    </mc:Choice>
  </mc:AlternateContent>
  <bookViews>
    <workbookView xWindow="0" yWindow="0" windowWidth="19995" windowHeight="11730" firstSheet="4" activeTab="5"/>
  </bookViews>
  <sheets>
    <sheet name="REMISIONES  ENERO  2023     " sheetId="1" r:id="rId1"/>
    <sheet name="REMISIONES  FEBRERO  2023" sheetId="3" r:id="rId2"/>
    <sheet name="   REMISIONES     MARZO   2023 " sheetId="4" r:id="rId3"/>
    <sheet name=" REMISIONES   ABRIL  2023    " sheetId="5" r:id="rId4"/>
    <sheet name="   REMISIONES   MAYO   2023    " sheetId="6" r:id="rId5"/>
    <sheet name="REMISIONES  JUNIO   2023  " sheetId="8" r:id="rId6"/>
    <sheet name="Hoja7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1" i="8" l="1"/>
  <c r="G97" i="8"/>
  <c r="G95" i="8"/>
  <c r="G96" i="8"/>
  <c r="G92" i="8" l="1"/>
  <c r="G90" i="8"/>
  <c r="G86" i="8"/>
  <c r="G66" i="8"/>
  <c r="G43" i="8"/>
  <c r="G82" i="8" l="1"/>
  <c r="G81" i="8"/>
  <c r="G78" i="8"/>
  <c r="G73" i="8"/>
  <c r="G74" i="8"/>
  <c r="G55" i="8" l="1"/>
  <c r="G54" i="8"/>
  <c r="G49" i="8"/>
  <c r="G48" i="8" l="1"/>
  <c r="G42" i="8" l="1"/>
  <c r="G34" i="8"/>
  <c r="G37" i="8" l="1"/>
  <c r="G26" i="8" l="1"/>
  <c r="G21" i="8"/>
  <c r="G16" i="8" l="1"/>
  <c r="G14" i="8"/>
  <c r="G11" i="8" l="1"/>
  <c r="G5" i="8" l="1"/>
  <c r="G117" i="6"/>
  <c r="G4" i="8" l="1"/>
  <c r="E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B6" i="8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H5" i="8"/>
  <c r="G111" i="8"/>
  <c r="B67" i="8" l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E115" i="8"/>
  <c r="H4" i="8"/>
  <c r="H111" i="8" s="1"/>
  <c r="G114" i="6"/>
  <c r="B120" i="6"/>
  <c r="H120" i="6"/>
  <c r="H121" i="6"/>
  <c r="H122" i="6"/>
  <c r="H123" i="6"/>
  <c r="G106" i="6"/>
  <c r="H112" i="6"/>
  <c r="H113" i="6"/>
  <c r="H114" i="6"/>
  <c r="H115" i="6"/>
  <c r="H116" i="6"/>
  <c r="H117" i="6"/>
  <c r="H118" i="6"/>
  <c r="H119" i="6"/>
  <c r="B112" i="6"/>
  <c r="B113" i="6"/>
  <c r="B114" i="6" s="1"/>
  <c r="B115" i="6" s="1"/>
  <c r="B116" i="6" s="1"/>
  <c r="B117" i="6" s="1"/>
  <c r="B118" i="6" s="1"/>
  <c r="B119" i="6" s="1"/>
  <c r="G99" i="6"/>
  <c r="G95" i="6"/>
  <c r="G27" i="6" l="1"/>
  <c r="B88" i="6"/>
  <c r="B89" i="6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G60" i="6"/>
  <c r="G58" i="6"/>
  <c r="G51" i="6" l="1"/>
  <c r="G30" i="6"/>
  <c r="G44" i="6"/>
  <c r="G42" i="6" l="1"/>
  <c r="G40" i="6"/>
  <c r="G37" i="6"/>
  <c r="G35" i="6" l="1"/>
  <c r="G24" i="6" l="1"/>
  <c r="G21" i="6" l="1"/>
  <c r="G15" i="6" l="1"/>
  <c r="G81" i="5"/>
  <c r="G4" i="6" l="1"/>
  <c r="H4" i="6" s="1"/>
  <c r="G78" i="5"/>
  <c r="E124" i="6"/>
  <c r="H111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B6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H5" i="6"/>
  <c r="G124" i="6" l="1"/>
  <c r="E128" i="6" s="1"/>
  <c r="H6" i="6"/>
  <c r="H124" i="6" s="1"/>
  <c r="G65" i="5"/>
  <c r="G39" i="5" l="1"/>
  <c r="G25" i="5"/>
  <c r="G41" i="4" l="1"/>
  <c r="G55" i="4"/>
  <c r="G10" i="5" l="1"/>
  <c r="G6" i="5"/>
  <c r="G95" i="4" l="1"/>
  <c r="G92" i="4"/>
  <c r="E92" i="5" l="1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G92" i="5"/>
  <c r="H10" i="5"/>
  <c r="H9" i="5"/>
  <c r="H8" i="5"/>
  <c r="H7" i="5"/>
  <c r="H6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H5" i="5"/>
  <c r="H4" i="5"/>
  <c r="H92" i="5" l="1"/>
  <c r="E96" i="5"/>
  <c r="G89" i="4" l="1"/>
  <c r="G86" i="4"/>
  <c r="H92" i="4" l="1"/>
  <c r="H93" i="4"/>
  <c r="H94" i="4"/>
  <c r="H95" i="4"/>
  <c r="H96" i="4"/>
  <c r="G81" i="4"/>
  <c r="G73" i="4" l="1"/>
  <c r="G71" i="4"/>
  <c r="G62" i="4" l="1"/>
  <c r="G65" i="4"/>
  <c r="G59" i="4"/>
  <c r="G56" i="4"/>
  <c r="G48" i="4" l="1"/>
  <c r="G44" i="4"/>
  <c r="G45" i="4" l="1"/>
  <c r="G36" i="4" l="1"/>
  <c r="G27" i="4"/>
  <c r="G29" i="4"/>
  <c r="G31" i="4"/>
  <c r="G25" i="4"/>
  <c r="G24" i="4"/>
  <c r="G12" i="4" l="1"/>
  <c r="G11" i="4"/>
  <c r="G90" i="3"/>
  <c r="G89" i="3"/>
  <c r="G81" i="3"/>
  <c r="E98" i="4" l="1"/>
  <c r="H97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H5" i="4"/>
  <c r="G98" i="4"/>
  <c r="H4" i="4"/>
  <c r="B82" i="4" l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E102" i="4"/>
  <c r="H98" i="4"/>
  <c r="H89" i="3"/>
  <c r="H81" i="3"/>
  <c r="G75" i="3"/>
  <c r="G72" i="3"/>
  <c r="G71" i="3"/>
  <c r="H74" i="3"/>
  <c r="H75" i="3"/>
  <c r="H76" i="3"/>
  <c r="H77" i="3"/>
  <c r="H78" i="3"/>
  <c r="H79" i="3"/>
  <c r="H80" i="3"/>
  <c r="H82" i="3"/>
  <c r="H83" i="3"/>
  <c r="H84" i="3"/>
  <c r="H85" i="3"/>
  <c r="H86" i="3"/>
  <c r="H87" i="3"/>
  <c r="H88" i="3"/>
  <c r="H90" i="3"/>
  <c r="H91" i="3"/>
  <c r="H92" i="3"/>
  <c r="H93" i="3"/>
  <c r="G57" i="3"/>
  <c r="G62" i="3"/>
  <c r="G50" i="3"/>
  <c r="G51" i="3"/>
  <c r="G42" i="3"/>
  <c r="G32" i="3"/>
  <c r="G46" i="3"/>
  <c r="G22" i="3"/>
  <c r="G28" i="3" l="1"/>
  <c r="G33" i="3" l="1"/>
  <c r="G20" i="3"/>
  <c r="G18" i="3" l="1"/>
  <c r="H18" i="3" l="1"/>
  <c r="G17" i="3"/>
  <c r="H17" i="3" s="1"/>
  <c r="G12" i="3"/>
  <c r="H12" i="3" s="1"/>
  <c r="G8" i="3"/>
  <c r="G5" i="3"/>
  <c r="H5" i="3" s="1"/>
  <c r="H74" i="1"/>
  <c r="G70" i="1"/>
  <c r="E9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6" i="3"/>
  <c r="H15" i="3"/>
  <c r="H14" i="3"/>
  <c r="H13" i="3"/>
  <c r="H11" i="3"/>
  <c r="H10" i="3"/>
  <c r="H9" i="3"/>
  <c r="H7" i="3"/>
  <c r="H6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H4" i="3"/>
  <c r="G94" i="3" l="1"/>
  <c r="E98" i="3" s="1"/>
  <c r="H8" i="3"/>
  <c r="H94" i="3" s="1"/>
  <c r="G66" i="1"/>
  <c r="G63" i="1"/>
  <c r="G53" i="1"/>
  <c r="G51" i="1" l="1"/>
  <c r="G49" i="1"/>
  <c r="G48" i="1"/>
  <c r="G45" i="1"/>
  <c r="G42" i="1"/>
  <c r="G32" i="1"/>
  <c r="G26" i="1"/>
  <c r="G29" i="1"/>
  <c r="G22" i="1"/>
  <c r="G17" i="1"/>
  <c r="G8" i="1" l="1"/>
  <c r="G7" i="1"/>
  <c r="G13" i="1"/>
  <c r="G6" i="1"/>
  <c r="E80" i="1" l="1"/>
  <c r="H79" i="1"/>
  <c r="H78" i="1"/>
  <c r="H77" i="1"/>
  <c r="H76" i="1"/>
  <c r="H75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G80" i="1"/>
  <c r="H6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H5" i="1"/>
  <c r="H4" i="1"/>
  <c r="H80" i="1" l="1"/>
  <c r="E84" i="1"/>
</calcChain>
</file>

<file path=xl/sharedStrings.xml><?xml version="1.0" encoding="utf-8"?>
<sst xmlns="http://schemas.openxmlformats.org/spreadsheetml/2006/main" count="754" uniqueCount="146">
  <si>
    <t xml:space="preserve">ABASTO 4 CARNES    H E R R A D U R A </t>
  </si>
  <si>
    <t>REMISION</t>
  </si>
  <si>
    <t>Remision en SISTEMA</t>
  </si>
  <si>
    <t xml:space="preserve">      C L I E N T E S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</si>
  <si>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</si>
  <si>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</si>
  <si>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</si>
  <si>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</si>
  <si>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</si>
  <si>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</si>
  <si>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</si>
  <si>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     DE   E N E R O      2 0 2 3</t>
  </si>
  <si>
    <t>OBRADOR</t>
  </si>
  <si>
    <t>MARCELO</t>
  </si>
  <si>
    <t>PACO</t>
  </si>
  <si>
    <t>GABRIEL</t>
  </si>
  <si>
    <t>HERRADURA GUSTAVO</t>
  </si>
  <si>
    <t>MICH</t>
  </si>
  <si>
    <t>CANCELADA</t>
  </si>
  <si>
    <t>HERRADURA DAVID</t>
  </si>
  <si>
    <t>10-Ene-23--12-Ene-23</t>
  </si>
  <si>
    <t>12-Ene-23--</t>
  </si>
  <si>
    <t>11-Ene-23--12-Ene-23</t>
  </si>
  <si>
    <t>12-Ene-23--13-Ene-23</t>
  </si>
  <si>
    <t>EL PRIMO</t>
  </si>
  <si>
    <t>MAURO</t>
  </si>
  <si>
    <t>12-Ene-23--15-Ene-23</t>
  </si>
  <si>
    <t>14-Ene-23--15-Ene-23</t>
  </si>
  <si>
    <t>16-Ene-23--</t>
  </si>
  <si>
    <t>15-Ene-23--17-Ene-23</t>
  </si>
  <si>
    <t>15-Ene-23--19-Ene-23</t>
  </si>
  <si>
    <t>19-Ene-23--20-Ene-23</t>
  </si>
  <si>
    <t>21-Ene-23--22-Ene-23</t>
  </si>
  <si>
    <t>22-Ene-23--23-Ene-23</t>
  </si>
  <si>
    <t>24-Ene-23--25-Ene-23--26-Ene-23</t>
  </si>
  <si>
    <t>26-Ene-23--27-Ene-23</t>
  </si>
  <si>
    <t>28-Ene-23--29-Ene-23</t>
  </si>
  <si>
    <t>REMISIONES    POR     CREDITOS         DE   FEBRERO      2 0 2 3</t>
  </si>
  <si>
    <t>29-Ene-23--30-Ene-23</t>
  </si>
  <si>
    <t>31-Ene-23--1-Feb-23</t>
  </si>
  <si>
    <t>1-Feb-23--2-Feb-23</t>
  </si>
  <si>
    <t>3-Feb-23--4-Feb-23</t>
  </si>
  <si>
    <t>4-Feb-23--5-Feb-23</t>
  </si>
  <si>
    <t>5-Feb-23--7-Feb-23--9-Feb-23</t>
  </si>
  <si>
    <t>9-Feb-23--10-Feb-23</t>
  </si>
  <si>
    <t>10-Feb-23--11-Feb-23</t>
  </si>
  <si>
    <t>11-Feb-23--12-Feb-23</t>
  </si>
  <si>
    <t>6-Feb-23--13-Feb-23</t>
  </si>
  <si>
    <t>14-Feb-23--15-Feb-23</t>
  </si>
  <si>
    <t>13-Feb-23--16-Feb-23</t>
  </si>
  <si>
    <t>17-feb-23--18-Feb-23</t>
  </si>
  <si>
    <t>18-Feb-23--19-Feb-23</t>
  </si>
  <si>
    <t>16-feb-23--19-Feb-23</t>
  </si>
  <si>
    <t>20-Feb-23--</t>
  </si>
  <si>
    <t>20-Feb-23--22-Feb-23</t>
  </si>
  <si>
    <t>23-Feb-23--25-Feb-23</t>
  </si>
  <si>
    <t>25-Feb-23--26-Feb-23</t>
  </si>
  <si>
    <t>MARCELO 2</t>
  </si>
  <si>
    <t>26-Feb-23--27-Feb-23</t>
  </si>
  <si>
    <t>REMISIONES    POR     CREDITOS         DE   MARZO      2 0 2 3</t>
  </si>
  <si>
    <t>27-Feb-23--2-Mar-23--3-Mar-23--</t>
  </si>
  <si>
    <t>28-Feb-23--3-Mar-23</t>
  </si>
  <si>
    <t xml:space="preserve">GUSTAVO HERRADURA </t>
  </si>
  <si>
    <t>4-Mar-23--5-Mar-23</t>
  </si>
  <si>
    <t>5-Mar-23--6-Mar-23--7-Mar-23--</t>
  </si>
  <si>
    <t>7-Mar-23--9-Mar-23</t>
  </si>
  <si>
    <t>9-Mar-23--10-Mar-23</t>
  </si>
  <si>
    <t>10-Mar-23--11-Mar-23</t>
  </si>
  <si>
    <t>10-Mar-23--12-Mar-23</t>
  </si>
  <si>
    <t>11-Mar-23--12-Mar-23</t>
  </si>
  <si>
    <t>13-Mar-23--</t>
  </si>
  <si>
    <t>OSCAR</t>
  </si>
  <si>
    <t>13-Mar-23--14-Mar-23--</t>
  </si>
  <si>
    <t>14-Mar-23--16-Mar-23</t>
  </si>
  <si>
    <t>13-Mar-23--14-Mar-23--16-Mar-23</t>
  </si>
  <si>
    <t>14-Mar-23--18-Mar-23</t>
  </si>
  <si>
    <t>18-Mar-23--19-Mar-23</t>
  </si>
  <si>
    <t>20-Mar-23--21-Mar-23</t>
  </si>
  <si>
    <t>20-Mar-23--22-Mar-23</t>
  </si>
  <si>
    <t>22-Mar-23--23-Mar-23</t>
  </si>
  <si>
    <t>23-Mar-23--24-Mar-23</t>
  </si>
  <si>
    <t>25-Mar-23--26-Mar-23</t>
  </si>
  <si>
    <t>27-Mar-23--28-Mar-23</t>
  </si>
  <si>
    <t>28-Mar-23--29-Mar-23</t>
  </si>
  <si>
    <t>REMISIONES    POR     CREDITOS         DE   A B R I L       2 0 2 3</t>
  </si>
  <si>
    <t>30-Mar-23--31-Mar-23</t>
  </si>
  <si>
    <t>31-Mar-23--01-ABR-23</t>
  </si>
  <si>
    <t>2-Abr-23--4-Abr-23</t>
  </si>
  <si>
    <t>4-Abr-23--</t>
  </si>
  <si>
    <t>3-Abr-23--4-Abr-23</t>
  </si>
  <si>
    <t>19-Mar-23--28-Mar-23--2-Abr-23--8-Abr-23</t>
  </si>
  <si>
    <t>15-Abr-23--16-Abr-23</t>
  </si>
  <si>
    <t>19-Abr-23--21-Abr-23</t>
  </si>
  <si>
    <t>GUSTAVO</t>
  </si>
  <si>
    <t>28-Abr-23--29-Abr-23</t>
  </si>
  <si>
    <t>REMISIONES    POR     CREDITOS         DE    MAYO      2 0 2 3</t>
  </si>
  <si>
    <t>2-May-23--5-May-23</t>
  </si>
  <si>
    <t>5-May-23--6-May-23</t>
  </si>
  <si>
    <t>5-May-23--8-May-23</t>
  </si>
  <si>
    <t>8-May-23--10-May-23</t>
  </si>
  <si>
    <t>11-May-23--13-May-23</t>
  </si>
  <si>
    <t>12-May-23--14-May-23</t>
  </si>
  <si>
    <t>15-May-23--16-May-23</t>
  </si>
  <si>
    <t>16-May-23--17-May-23</t>
  </si>
  <si>
    <t>18-May-23--19-May-23</t>
  </si>
  <si>
    <t>17-May-23--19-May-23</t>
  </si>
  <si>
    <t>19-May-23--20-May-23</t>
  </si>
  <si>
    <t>14-May-23--16-May-23--21-May-23</t>
  </si>
  <si>
    <t>20-May-23--21-May-23</t>
  </si>
  <si>
    <t>JOSE LUIS</t>
  </si>
  <si>
    <t>23-May-23--25-MAY-23</t>
  </si>
  <si>
    <t>23-may-23--26-May-23</t>
  </si>
  <si>
    <t>21-May-23--28-May-23</t>
  </si>
  <si>
    <t>ADI</t>
  </si>
  <si>
    <t>CREMERIA</t>
  </si>
  <si>
    <t>1-Jun-23--2-Jun-23</t>
  </si>
  <si>
    <t>2-Jun-23--3-Jun-23</t>
  </si>
  <si>
    <t>3-Jun-23--4-Jun-23</t>
  </si>
  <si>
    <t>REMISIONES    POR     CREDITOS         DE    JUNIO      2 0 2 3</t>
  </si>
  <si>
    <t>5-Jun-23--</t>
  </si>
  <si>
    <t>5-Jun-23--6-Jun-23</t>
  </si>
  <si>
    <t>8-Jun-23--9-Jun-23</t>
  </si>
  <si>
    <t>9-Jun-23--</t>
  </si>
  <si>
    <t>8-Jun-23--10-Jun-23</t>
  </si>
  <si>
    <t>9-Jun-23--10-Jun-23</t>
  </si>
  <si>
    <t>10-Jun-23--22-Jun-23</t>
  </si>
  <si>
    <t>10-Jun-23--11-Jun-23</t>
  </si>
  <si>
    <t>12-Jun-23--13-Jun-23</t>
  </si>
  <si>
    <t>13-Jun-23--15-Jun-23</t>
  </si>
  <si>
    <t>15-Jun-23--16-Jun-23</t>
  </si>
  <si>
    <t>16-Jun-23--17-Jun-23</t>
  </si>
  <si>
    <t>17-Jun-23--18-Jun-23</t>
  </si>
  <si>
    <t>18-Jun-23--20-Jun-23</t>
  </si>
  <si>
    <t>22-Jun-23--23-Jun-23</t>
  </si>
  <si>
    <t>22-Jun-23--24-Jun-23</t>
  </si>
  <si>
    <t>24-Jun-23--25-Jun-23</t>
  </si>
  <si>
    <t>25-Jun-23--26-Jun-23</t>
  </si>
  <si>
    <t>23-Jun-23--27-Jun-23</t>
  </si>
  <si>
    <t>20-Jun-23--27-Jun-23</t>
  </si>
  <si>
    <t>27-Jun-23--29-Jun-23</t>
  </si>
  <si>
    <t>29-Jun-23--</t>
  </si>
  <si>
    <t>29-Jun-23--30-Jun-23</t>
  </si>
  <si>
    <t>30-Jun-23--1-Jul-23</t>
  </si>
  <si>
    <t>29-Jun-23--30-Jun-23--2-Jul-23</t>
  </si>
  <si>
    <t>1-Jul-23--2-Jul-23</t>
  </si>
  <si>
    <t>2-Jul-23--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</si>
</sst>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2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Fill="1"/>
    <xf numFmtId="0" fontId="0" fillId="2" borderId="0" xfId="0" applyFill="1"/>
    <xf numFmtId="164" fontId="0" fillId="0" borderId="4" xfId="0" applyNumberFormat="1" applyBorder="1" applyAlignment="1">
      <alignment horizontal="center"/>
    </xf>
    <xf numFmtId="0" fontId="0" fillId="0" borderId="4" xfId="0" applyFill="1" applyBorder="1"/>
    <xf numFmtId="164" fontId="2" fillId="0" borderId="6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  <xf numFmtId="0" fontId="7" fillId="5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 wrapText="1"/>
    </xf>
    <xf numFmtId="44" fontId="6" fillId="5" borderId="6" xfId="1" applyFont="1" applyFill="1" applyBorder="1" applyAlignment="1">
      <alignment horizontal="center" wrapText="1"/>
    </xf>
    <xf numFmtId="0" fontId="3" fillId="0" borderId="6" xfId="0" applyFont="1" applyFill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6" fillId="0" borderId="8" xfId="0" applyFont="1" applyFill="1" applyBorder="1"/>
    <xf numFmtId="44" fontId="2" fillId="0" borderId="9" xfId="1" applyFont="1" applyFill="1" applyBorder="1"/>
    <xf numFmtId="165" fontId="6" fillId="0" borderId="0" xfId="0" applyNumberFormat="1" applyFont="1" applyFill="1" applyAlignment="1">
      <alignment horizontal="center" wrapText="1"/>
    </xf>
    <xf numFmtId="166" fontId="2" fillId="0" borderId="10" xfId="0" applyNumberFormat="1" applyFont="1" applyFill="1" applyBorder="1"/>
    <xf numFmtId="0" fontId="6" fillId="0" borderId="7" xfId="0" applyFont="1" applyFill="1" applyBorder="1"/>
    <xf numFmtId="44" fontId="2" fillId="0" borderId="7" xfId="1" applyFont="1" applyFill="1" applyBorder="1"/>
    <xf numFmtId="165" fontId="6" fillId="0" borderId="7" xfId="0" applyNumberFormat="1" applyFont="1" applyFill="1" applyBorder="1" applyAlignment="1">
      <alignment horizontal="center" wrapText="1"/>
    </xf>
    <xf numFmtId="164" fontId="2" fillId="0" borderId="8" xfId="0" applyNumberFormat="1" applyFont="1" applyBorder="1" applyAlignment="1">
      <alignment horizontal="center"/>
    </xf>
    <xf numFmtId="0" fontId="6" fillId="0" borderId="7" xfId="0" applyFont="1" applyFill="1" applyBorder="1" applyAlignment="1">
      <alignment wrapText="1"/>
    </xf>
    <xf numFmtId="0" fontId="9" fillId="0" borderId="0" xfId="0" applyFont="1" applyAlignment="1">
      <alignment horizontal="center" vertical="center" wrapText="1"/>
    </xf>
    <xf numFmtId="0" fontId="9" fillId="0" borderId="11" xfId="0" applyFont="1" applyBorder="1" applyAlignment="1">
      <alignment horizontal="center" wrapText="1"/>
    </xf>
    <xf numFmtId="0" fontId="9" fillId="6" borderId="0" xfId="0" applyFont="1" applyFill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wrapText="1"/>
    </xf>
    <xf numFmtId="44" fontId="2" fillId="0" borderId="7" xfId="1" applyFont="1" applyFill="1" applyBorder="1" applyAlignment="1">
      <alignment wrapText="1"/>
    </xf>
    <xf numFmtId="44" fontId="6" fillId="0" borderId="7" xfId="1" applyFont="1" applyFill="1" applyBorder="1" applyAlignment="1">
      <alignment wrapText="1"/>
    </xf>
    <xf numFmtId="166" fontId="2" fillId="0" borderId="10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2" fillId="0" borderId="7" xfId="0" applyFont="1" applyFill="1" applyBorder="1"/>
    <xf numFmtId="164" fontId="10" fillId="0" borderId="8" xfId="0" applyNumberFormat="1" applyFont="1" applyBorder="1" applyAlignment="1">
      <alignment horizontal="center"/>
    </xf>
    <xf numFmtId="0" fontId="2" fillId="0" borderId="7" xfId="0" applyFont="1" applyBorder="1"/>
    <xf numFmtId="165" fontId="6" fillId="0" borderId="7" xfId="0" applyNumberFormat="1" applyFont="1" applyBorder="1" applyAlignment="1">
      <alignment horizontal="center" wrapText="1"/>
    </xf>
    <xf numFmtId="164" fontId="0" fillId="0" borderId="12" xfId="0" applyNumberFormat="1" applyBorder="1" applyAlignment="1">
      <alignment horizontal="center"/>
    </xf>
    <xf numFmtId="0" fontId="6" fillId="0" borderId="13" xfId="0" applyFont="1" applyBorder="1" applyAlignment="1">
      <alignment horizontal="center" wrapText="1"/>
    </xf>
    <xf numFmtId="0" fontId="2" fillId="0" borderId="13" xfId="0" applyFont="1" applyBorder="1"/>
    <xf numFmtId="44" fontId="2" fillId="0" borderId="13" xfId="1" applyFont="1" applyBorder="1"/>
    <xf numFmtId="165" fontId="6" fillId="0" borderId="13" xfId="0" applyNumberFormat="1" applyFont="1" applyBorder="1" applyAlignment="1">
      <alignment horizontal="center" wrapText="1"/>
    </xf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44" fontId="2" fillId="2" borderId="0" xfId="1" applyFont="1" applyFill="1" applyAlignment="1">
      <alignment wrapText="1"/>
    </xf>
    <xf numFmtId="166" fontId="2" fillId="0" borderId="0" xfId="0" applyNumberFormat="1" applyFont="1" applyFill="1"/>
    <xf numFmtId="44" fontId="0" fillId="2" borderId="0" xfId="1" applyFont="1" applyFill="1"/>
    <xf numFmtId="165" fontId="5" fillId="2" borderId="0" xfId="0" applyNumberFormat="1" applyFont="1" applyFill="1" applyAlignment="1">
      <alignment horizontal="center" wrapText="1"/>
    </xf>
    <xf numFmtId="166" fontId="0" fillId="0" borderId="0" xfId="0" applyNumberFormat="1" applyFill="1"/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0" fontId="2" fillId="0" borderId="0" xfId="0" applyFont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5" fillId="0" borderId="0" xfId="0" applyNumberFormat="1" applyFont="1" applyAlignment="1">
      <alignment horizontal="center" wrapText="1"/>
    </xf>
    <xf numFmtId="44" fontId="5" fillId="2" borderId="4" xfId="1" applyFont="1" applyFill="1" applyBorder="1" applyAlignment="1">
      <alignment wrapText="1"/>
    </xf>
    <xf numFmtId="44" fontId="6" fillId="0" borderId="0" xfId="1" applyFont="1" applyFill="1" applyAlignment="1">
      <alignment wrapText="1"/>
    </xf>
    <xf numFmtId="44" fontId="6" fillId="0" borderId="13" xfId="1" applyFont="1" applyBorder="1" applyAlignment="1">
      <alignment wrapText="1"/>
    </xf>
    <xf numFmtId="44" fontId="5" fillId="2" borderId="0" xfId="1" applyFont="1" applyFill="1" applyAlignment="1">
      <alignment wrapText="1"/>
    </xf>
    <xf numFmtId="44" fontId="3" fillId="0" borderId="0" xfId="1" applyFont="1" applyFill="1" applyBorder="1" applyAlignment="1">
      <alignment wrapText="1"/>
    </xf>
    <xf numFmtId="44" fontId="5" fillId="0" borderId="0" xfId="1" applyFont="1" applyAlignment="1">
      <alignment wrapText="1"/>
    </xf>
    <xf numFmtId="165" fontId="8" fillId="8" borderId="7" xfId="0" applyNumberFormat="1" applyFont="1" applyFill="1" applyBorder="1" applyAlignment="1">
      <alignment horizontal="center" wrapText="1"/>
    </xf>
    <xf numFmtId="44" fontId="8" fillId="8" borderId="7" xfId="1" applyFont="1" applyFill="1" applyBorder="1" applyAlignment="1">
      <alignment wrapText="1"/>
    </xf>
    <xf numFmtId="164" fontId="2" fillId="0" borderId="7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vertical="center" wrapText="1"/>
    </xf>
    <xf numFmtId="164" fontId="2" fillId="0" borderId="7" xfId="0" applyNumberFormat="1" applyFont="1" applyFill="1" applyBorder="1" applyAlignment="1">
      <alignment horizontal="center" wrapText="1"/>
    </xf>
    <xf numFmtId="164" fontId="2" fillId="0" borderId="8" xfId="0" applyNumberFormat="1" applyFont="1" applyFill="1" applyBorder="1" applyAlignment="1">
      <alignment horizontal="center"/>
    </xf>
    <xf numFmtId="165" fontId="6" fillId="5" borderId="7" xfId="0" applyNumberFormat="1" applyFont="1" applyFill="1" applyBorder="1" applyAlignment="1">
      <alignment horizontal="center" wrapText="1"/>
    </xf>
    <xf numFmtId="44" fontId="6" fillId="5" borderId="7" xfId="1" applyFont="1" applyFill="1" applyBorder="1" applyAlignment="1">
      <alignment wrapText="1"/>
    </xf>
    <xf numFmtId="165" fontId="8" fillId="0" borderId="7" xfId="0" applyNumberFormat="1" applyFont="1" applyFill="1" applyBorder="1" applyAlignment="1">
      <alignment horizontal="center" wrapText="1"/>
    </xf>
    <xf numFmtId="44" fontId="8" fillId="0" borderId="7" xfId="1" applyFont="1" applyFill="1" applyBorder="1" applyAlignment="1">
      <alignment wrapText="1"/>
    </xf>
    <xf numFmtId="0" fontId="16" fillId="0" borderId="7" xfId="0" applyFont="1" applyFill="1" applyBorder="1"/>
    <xf numFmtId="0" fontId="6" fillId="5" borderId="7" xfId="0" applyFont="1" applyFill="1" applyBorder="1"/>
    <xf numFmtId="44" fontId="2" fillId="5" borderId="7" xfId="1" applyFont="1" applyFill="1" applyBorder="1"/>
    <xf numFmtId="0" fontId="3" fillId="0" borderId="7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166" fontId="13" fillId="7" borderId="1" xfId="0" applyNumberFormat="1" applyFont="1" applyFill="1" applyBorder="1" applyAlignment="1">
      <alignment horizontal="center"/>
    </xf>
    <xf numFmtId="166" fontId="13" fillId="7" borderId="2" xfId="0" applyNumberFormat="1" applyFont="1" applyFill="1" applyBorder="1" applyAlignment="1">
      <alignment horizontal="center"/>
    </xf>
    <xf numFmtId="166" fontId="13" fillId="7" borderId="3" xfId="0" applyNumberFormat="1" applyFont="1" applyFill="1" applyBorder="1" applyAlignment="1">
      <alignment horizontal="center"/>
    </xf>
    <xf numFmtId="166" fontId="14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CCFF"/>
      <color rgb="FFFF00FF"/>
      <color rgb="FFCC99FF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80</xdr:row>
      <xdr:rowOff>152402</xdr:rowOff>
    </xdr:from>
    <xdr:to>
      <xdr:col>5</xdr:col>
      <xdr:colOff>180974</xdr:colOff>
      <xdr:row>82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441817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80</xdr:row>
      <xdr:rowOff>123829</xdr:rowOff>
    </xdr:from>
    <xdr:to>
      <xdr:col>6</xdr:col>
      <xdr:colOff>171450</xdr:colOff>
      <xdr:row>82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442293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94</xdr:row>
      <xdr:rowOff>152402</xdr:rowOff>
    </xdr:from>
    <xdr:to>
      <xdr:col>5</xdr:col>
      <xdr:colOff>180974</xdr:colOff>
      <xdr:row>96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06454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94</xdr:row>
      <xdr:rowOff>123829</xdr:rowOff>
    </xdr:from>
    <xdr:to>
      <xdr:col>6</xdr:col>
      <xdr:colOff>171450</xdr:colOff>
      <xdr:row>96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06930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98</xdr:row>
      <xdr:rowOff>152402</xdr:rowOff>
    </xdr:from>
    <xdr:to>
      <xdr:col>5</xdr:col>
      <xdr:colOff>180974</xdr:colOff>
      <xdr:row>100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449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98</xdr:row>
      <xdr:rowOff>123829</xdr:rowOff>
    </xdr:from>
    <xdr:to>
      <xdr:col>6</xdr:col>
      <xdr:colOff>171450</xdr:colOff>
      <xdr:row>100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454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92</xdr:row>
      <xdr:rowOff>152402</xdr:rowOff>
    </xdr:from>
    <xdr:to>
      <xdr:col>5</xdr:col>
      <xdr:colOff>180974</xdr:colOff>
      <xdr:row>94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78463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92</xdr:row>
      <xdr:rowOff>123829</xdr:rowOff>
    </xdr:from>
    <xdr:to>
      <xdr:col>6</xdr:col>
      <xdr:colOff>171450</xdr:colOff>
      <xdr:row>94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78939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124</xdr:row>
      <xdr:rowOff>152402</xdr:rowOff>
    </xdr:from>
    <xdr:to>
      <xdr:col>5</xdr:col>
      <xdr:colOff>180974</xdr:colOff>
      <xdr:row>126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56270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124</xdr:row>
      <xdr:rowOff>123829</xdr:rowOff>
    </xdr:from>
    <xdr:to>
      <xdr:col>6</xdr:col>
      <xdr:colOff>171450</xdr:colOff>
      <xdr:row>126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56746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111</xdr:row>
      <xdr:rowOff>152402</xdr:rowOff>
    </xdr:from>
    <xdr:to>
      <xdr:col>5</xdr:col>
      <xdr:colOff>180974</xdr:colOff>
      <xdr:row>113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396954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111</xdr:row>
      <xdr:rowOff>123829</xdr:rowOff>
    </xdr:from>
    <xdr:to>
      <xdr:col>6</xdr:col>
      <xdr:colOff>171450</xdr:colOff>
      <xdr:row>113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397430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97"/>
  <sheetViews>
    <sheetView workbookViewId="0">
      <pane ySplit="3" topLeftCell="A64" activePane="bottomLeft" state="frozen"/>
      <selection pane="bottomLeft" activeCell="H68" sqref="H68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4" t="s">
        <v>11</v>
      </c>
      <c r="C1" s="85"/>
      <c r="D1" s="85"/>
      <c r="E1" s="85"/>
      <c r="F1" s="85"/>
      <c r="G1" s="86"/>
      <c r="I1" s="3"/>
    </row>
    <row r="2" spans="1:9" ht="21" x14ac:dyDescent="0.35">
      <c r="A2" s="4"/>
      <c r="B2" s="87" t="s">
        <v>0</v>
      </c>
      <c r="C2" s="87"/>
      <c r="D2" s="87"/>
      <c r="E2" s="87"/>
      <c r="F2" s="87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16.5" thickTop="1" x14ac:dyDescent="0.25">
      <c r="A4" s="14">
        <v>44935</v>
      </c>
      <c r="B4" s="15">
        <v>969</v>
      </c>
      <c r="C4" s="16"/>
      <c r="D4" s="17" t="s">
        <v>12</v>
      </c>
      <c r="E4" s="18">
        <v>335</v>
      </c>
      <c r="F4" s="19">
        <v>44936</v>
      </c>
      <c r="G4" s="62">
        <v>335</v>
      </c>
      <c r="H4" s="20">
        <f t="shared" ref="H4:H79" si="0">E4-G4</f>
        <v>0</v>
      </c>
      <c r="I4" s="3"/>
    </row>
    <row r="5" spans="1:9" x14ac:dyDescent="0.25">
      <c r="A5" s="14">
        <v>44935</v>
      </c>
      <c r="B5" s="15">
        <v>970</v>
      </c>
      <c r="C5" s="16"/>
      <c r="D5" s="21" t="s">
        <v>13</v>
      </c>
      <c r="E5" s="22">
        <v>5328</v>
      </c>
      <c r="F5" s="23">
        <v>44936</v>
      </c>
      <c r="G5" s="32">
        <v>5328</v>
      </c>
      <c r="H5" s="20">
        <f t="shared" si="0"/>
        <v>0</v>
      </c>
    </row>
    <row r="6" spans="1:9" ht="31.5" x14ac:dyDescent="0.25">
      <c r="A6" s="14">
        <v>44935</v>
      </c>
      <c r="B6" s="15">
        <f t="shared" ref="B6:B69" si="1">B5+1</f>
        <v>971</v>
      </c>
      <c r="C6" s="16"/>
      <c r="D6" s="21" t="s">
        <v>14</v>
      </c>
      <c r="E6" s="22">
        <v>607</v>
      </c>
      <c r="F6" s="23" t="s">
        <v>20</v>
      </c>
      <c r="G6" s="32">
        <f>212+395</f>
        <v>607</v>
      </c>
      <c r="H6" s="20">
        <f t="shared" si="0"/>
        <v>0</v>
      </c>
    </row>
    <row r="7" spans="1:9" ht="31.5" x14ac:dyDescent="0.25">
      <c r="A7" s="24">
        <v>44936</v>
      </c>
      <c r="B7" s="15">
        <f t="shared" si="1"/>
        <v>972</v>
      </c>
      <c r="C7" s="16"/>
      <c r="D7" s="21" t="s">
        <v>15</v>
      </c>
      <c r="E7" s="22">
        <v>2287</v>
      </c>
      <c r="F7" s="23" t="s">
        <v>23</v>
      </c>
      <c r="G7" s="32">
        <f>1200+1087</f>
        <v>2287</v>
      </c>
      <c r="H7" s="20">
        <f t="shared" si="0"/>
        <v>0</v>
      </c>
    </row>
    <row r="8" spans="1:9" ht="31.5" x14ac:dyDescent="0.25">
      <c r="A8" s="14">
        <v>44936</v>
      </c>
      <c r="B8" s="15">
        <f t="shared" si="1"/>
        <v>973</v>
      </c>
      <c r="C8" s="16"/>
      <c r="D8" s="25" t="s">
        <v>16</v>
      </c>
      <c r="E8" s="22">
        <v>7268</v>
      </c>
      <c r="F8" s="23" t="s">
        <v>23</v>
      </c>
      <c r="G8" s="32">
        <f>4000+3268</f>
        <v>7268</v>
      </c>
      <c r="H8" s="20">
        <f t="shared" si="0"/>
        <v>0</v>
      </c>
    </row>
    <row r="9" spans="1:9" x14ac:dyDescent="0.25">
      <c r="A9" s="14">
        <v>44936</v>
      </c>
      <c r="B9" s="15">
        <f t="shared" si="1"/>
        <v>974</v>
      </c>
      <c r="C9" s="16"/>
      <c r="D9" s="21" t="s">
        <v>13</v>
      </c>
      <c r="E9" s="22">
        <v>5933</v>
      </c>
      <c r="F9" s="23">
        <v>44937</v>
      </c>
      <c r="G9" s="32">
        <v>5933</v>
      </c>
      <c r="H9" s="20">
        <f t="shared" si="0"/>
        <v>0</v>
      </c>
    </row>
    <row r="10" spans="1:9" x14ac:dyDescent="0.25">
      <c r="A10" s="14">
        <v>44936</v>
      </c>
      <c r="B10" s="15">
        <f t="shared" si="1"/>
        <v>975</v>
      </c>
      <c r="C10" s="16"/>
      <c r="D10" s="21" t="s">
        <v>17</v>
      </c>
      <c r="E10" s="22">
        <v>7688</v>
      </c>
      <c r="F10" s="23">
        <v>44943</v>
      </c>
      <c r="G10" s="32">
        <v>7688</v>
      </c>
      <c r="H10" s="20">
        <f t="shared" si="0"/>
        <v>0</v>
      </c>
    </row>
    <row r="11" spans="1:9" x14ac:dyDescent="0.25">
      <c r="A11" s="14">
        <v>44937</v>
      </c>
      <c r="B11" s="15">
        <f t="shared" si="1"/>
        <v>976</v>
      </c>
      <c r="C11" s="16"/>
      <c r="D11" s="21" t="s">
        <v>13</v>
      </c>
      <c r="E11" s="22">
        <v>4453</v>
      </c>
      <c r="F11" s="23" t="s">
        <v>21</v>
      </c>
      <c r="G11" s="32">
        <v>4453</v>
      </c>
      <c r="H11" s="20">
        <f t="shared" si="0"/>
        <v>0</v>
      </c>
    </row>
    <row r="12" spans="1:9" x14ac:dyDescent="0.25">
      <c r="A12" s="14">
        <v>44937</v>
      </c>
      <c r="B12" s="15">
        <f t="shared" si="1"/>
        <v>977</v>
      </c>
      <c r="C12" s="26"/>
      <c r="D12" s="21" t="s">
        <v>18</v>
      </c>
      <c r="E12" s="22">
        <v>0</v>
      </c>
      <c r="F12" s="23"/>
      <c r="G12" s="32"/>
      <c r="H12" s="20">
        <f t="shared" si="0"/>
        <v>0</v>
      </c>
    </row>
    <row r="13" spans="1:9" ht="31.5" x14ac:dyDescent="0.25">
      <c r="A13" s="14">
        <v>44937</v>
      </c>
      <c r="B13" s="15">
        <f t="shared" si="1"/>
        <v>978</v>
      </c>
      <c r="C13" s="27"/>
      <c r="D13" s="21" t="s">
        <v>14</v>
      </c>
      <c r="E13" s="22">
        <v>5360</v>
      </c>
      <c r="F13" s="23" t="s">
        <v>22</v>
      </c>
      <c r="G13" s="32">
        <f>5000+360</f>
        <v>5360</v>
      </c>
      <c r="H13" s="20">
        <f t="shared" si="0"/>
        <v>0</v>
      </c>
    </row>
    <row r="14" spans="1:9" x14ac:dyDescent="0.25">
      <c r="A14" s="14">
        <v>44937</v>
      </c>
      <c r="B14" s="15">
        <f t="shared" si="1"/>
        <v>979</v>
      </c>
      <c r="C14" s="26"/>
      <c r="D14" s="21" t="s">
        <v>18</v>
      </c>
      <c r="E14" s="22">
        <v>0</v>
      </c>
      <c r="F14" s="23"/>
      <c r="G14" s="32"/>
      <c r="H14" s="20">
        <f t="shared" si="0"/>
        <v>0</v>
      </c>
    </row>
    <row r="15" spans="1:9" x14ac:dyDescent="0.25">
      <c r="A15" s="14">
        <v>44937</v>
      </c>
      <c r="B15" s="15">
        <f t="shared" si="1"/>
        <v>980</v>
      </c>
      <c r="C15" s="27"/>
      <c r="D15" s="21" t="s">
        <v>19</v>
      </c>
      <c r="E15" s="22">
        <v>7786</v>
      </c>
      <c r="F15" s="23">
        <v>44939</v>
      </c>
      <c r="G15" s="32">
        <v>7786</v>
      </c>
      <c r="H15" s="20">
        <f t="shared" si="0"/>
        <v>0</v>
      </c>
    </row>
    <row r="16" spans="1:9" x14ac:dyDescent="0.25">
      <c r="A16" s="14">
        <v>44938</v>
      </c>
      <c r="B16" s="15">
        <f t="shared" si="1"/>
        <v>981</v>
      </c>
      <c r="C16" s="26"/>
      <c r="D16" s="21" t="s">
        <v>15</v>
      </c>
      <c r="E16" s="22">
        <v>1260</v>
      </c>
      <c r="F16" s="23">
        <v>44940</v>
      </c>
      <c r="G16" s="32">
        <v>1260</v>
      </c>
      <c r="H16" s="20">
        <f t="shared" si="0"/>
        <v>0</v>
      </c>
    </row>
    <row r="17" spans="1:8" ht="31.5" x14ac:dyDescent="0.25">
      <c r="A17" s="14">
        <v>44938</v>
      </c>
      <c r="B17" s="15">
        <f t="shared" si="1"/>
        <v>982</v>
      </c>
      <c r="C17" s="27"/>
      <c r="D17" s="21" t="s">
        <v>14</v>
      </c>
      <c r="E17" s="22">
        <v>5327</v>
      </c>
      <c r="F17" s="23" t="s">
        <v>26</v>
      </c>
      <c r="G17" s="32">
        <f>4245+1082</f>
        <v>5327</v>
      </c>
      <c r="H17" s="20">
        <f t="shared" si="0"/>
        <v>0</v>
      </c>
    </row>
    <row r="18" spans="1:8" x14ac:dyDescent="0.25">
      <c r="A18" s="14">
        <v>44938</v>
      </c>
      <c r="B18" s="15">
        <f t="shared" si="1"/>
        <v>983</v>
      </c>
      <c r="C18" s="26"/>
      <c r="D18" s="21" t="s">
        <v>16</v>
      </c>
      <c r="E18" s="22">
        <v>6876</v>
      </c>
      <c r="F18" s="23">
        <v>44940</v>
      </c>
      <c r="G18" s="32">
        <v>6876</v>
      </c>
      <c r="H18" s="20">
        <f t="shared" si="0"/>
        <v>0</v>
      </c>
    </row>
    <row r="19" spans="1:8" x14ac:dyDescent="0.25">
      <c r="A19" s="14">
        <v>44938</v>
      </c>
      <c r="B19" s="15">
        <f t="shared" si="1"/>
        <v>984</v>
      </c>
      <c r="C19" s="27"/>
      <c r="D19" s="21" t="s">
        <v>13</v>
      </c>
      <c r="E19" s="22">
        <v>5085</v>
      </c>
      <c r="F19" s="23">
        <v>44939</v>
      </c>
      <c r="G19" s="32">
        <v>5085</v>
      </c>
      <c r="H19" s="20">
        <f t="shared" si="0"/>
        <v>0</v>
      </c>
    </row>
    <row r="20" spans="1:8" x14ac:dyDescent="0.25">
      <c r="A20" s="14">
        <v>44939</v>
      </c>
      <c r="B20" s="15">
        <f t="shared" si="1"/>
        <v>985</v>
      </c>
      <c r="C20" s="26"/>
      <c r="D20" s="21" t="s">
        <v>12</v>
      </c>
      <c r="E20" s="22">
        <v>320</v>
      </c>
      <c r="F20" s="23">
        <v>44950</v>
      </c>
      <c r="G20" s="32">
        <v>320</v>
      </c>
      <c r="H20" s="20">
        <f t="shared" si="0"/>
        <v>0</v>
      </c>
    </row>
    <row r="21" spans="1:8" x14ac:dyDescent="0.25">
      <c r="A21" s="14">
        <v>44939</v>
      </c>
      <c r="B21" s="15">
        <f t="shared" si="1"/>
        <v>986</v>
      </c>
      <c r="C21" s="26"/>
      <c r="D21" s="21" t="s">
        <v>16</v>
      </c>
      <c r="E21" s="22">
        <v>6831</v>
      </c>
      <c r="F21" s="23">
        <v>44941</v>
      </c>
      <c r="G21" s="32">
        <v>6831</v>
      </c>
      <c r="H21" s="20">
        <f t="shared" si="0"/>
        <v>0</v>
      </c>
    </row>
    <row r="22" spans="1:8" ht="31.5" x14ac:dyDescent="0.25">
      <c r="A22" s="14">
        <v>44939</v>
      </c>
      <c r="B22" s="15">
        <f t="shared" si="1"/>
        <v>987</v>
      </c>
      <c r="C22" s="26"/>
      <c r="D22" s="21" t="s">
        <v>15</v>
      </c>
      <c r="E22" s="22">
        <v>3937</v>
      </c>
      <c r="F22" s="23" t="s">
        <v>27</v>
      </c>
      <c r="G22" s="32">
        <f>2000+1937</f>
        <v>3937</v>
      </c>
      <c r="H22" s="20">
        <f t="shared" si="0"/>
        <v>0</v>
      </c>
    </row>
    <row r="23" spans="1:8" x14ac:dyDescent="0.25">
      <c r="A23" s="14">
        <v>44939</v>
      </c>
      <c r="B23" s="15">
        <f t="shared" si="1"/>
        <v>988</v>
      </c>
      <c r="C23" s="26"/>
      <c r="D23" s="21" t="s">
        <v>13</v>
      </c>
      <c r="E23" s="22">
        <v>5884</v>
      </c>
      <c r="F23" s="23">
        <v>44940</v>
      </c>
      <c r="G23" s="32">
        <v>5884</v>
      </c>
      <c r="H23" s="20">
        <f t="shared" si="0"/>
        <v>0</v>
      </c>
    </row>
    <row r="24" spans="1:8" x14ac:dyDescent="0.25">
      <c r="A24" s="14">
        <v>44939</v>
      </c>
      <c r="B24" s="15">
        <f t="shared" si="1"/>
        <v>989</v>
      </c>
      <c r="C24" s="26"/>
      <c r="D24" s="21" t="s">
        <v>24</v>
      </c>
      <c r="E24" s="22">
        <v>11420</v>
      </c>
      <c r="F24" s="23">
        <v>44948</v>
      </c>
      <c r="G24" s="32">
        <v>11420</v>
      </c>
      <c r="H24" s="20">
        <f t="shared" si="0"/>
        <v>0</v>
      </c>
    </row>
    <row r="25" spans="1:8" x14ac:dyDescent="0.25">
      <c r="A25" s="14">
        <v>44939</v>
      </c>
      <c r="B25" s="15">
        <f t="shared" si="1"/>
        <v>990</v>
      </c>
      <c r="C25" s="26"/>
      <c r="D25" s="21" t="s">
        <v>25</v>
      </c>
      <c r="E25" s="22">
        <v>10240</v>
      </c>
      <c r="F25" s="23">
        <v>44942</v>
      </c>
      <c r="G25" s="32">
        <v>10240</v>
      </c>
      <c r="H25" s="20">
        <f t="shared" si="0"/>
        <v>0</v>
      </c>
    </row>
    <row r="26" spans="1:8" ht="31.5" x14ac:dyDescent="0.25">
      <c r="A26" s="14">
        <v>44940</v>
      </c>
      <c r="B26" s="15">
        <f t="shared" si="1"/>
        <v>991</v>
      </c>
      <c r="C26" s="26"/>
      <c r="D26" s="21" t="s">
        <v>15</v>
      </c>
      <c r="E26" s="22">
        <v>5185</v>
      </c>
      <c r="F26" s="23" t="s">
        <v>30</v>
      </c>
      <c r="G26" s="32">
        <f>3200+1985</f>
        <v>5185</v>
      </c>
      <c r="H26" s="20">
        <f t="shared" si="0"/>
        <v>0</v>
      </c>
    </row>
    <row r="27" spans="1:8" x14ac:dyDescent="0.25">
      <c r="A27" s="14">
        <v>44940</v>
      </c>
      <c r="B27" s="15">
        <f t="shared" si="1"/>
        <v>992</v>
      </c>
      <c r="C27" s="26"/>
      <c r="D27" s="21" t="s">
        <v>13</v>
      </c>
      <c r="E27" s="22">
        <v>4563</v>
      </c>
      <c r="F27" s="23">
        <v>44941</v>
      </c>
      <c r="G27" s="32">
        <v>4563</v>
      </c>
      <c r="H27" s="20">
        <f t="shared" si="0"/>
        <v>0</v>
      </c>
    </row>
    <row r="28" spans="1:8" x14ac:dyDescent="0.25">
      <c r="A28" s="14">
        <v>44941</v>
      </c>
      <c r="B28" s="15">
        <f t="shared" si="1"/>
        <v>993</v>
      </c>
      <c r="C28" s="26"/>
      <c r="D28" s="21" t="s">
        <v>15</v>
      </c>
      <c r="E28" s="22">
        <v>2351</v>
      </c>
      <c r="F28" s="23">
        <v>44945</v>
      </c>
      <c r="G28" s="32">
        <v>2351</v>
      </c>
      <c r="H28" s="20">
        <f t="shared" si="0"/>
        <v>0</v>
      </c>
    </row>
    <row r="29" spans="1:8" ht="31.5" x14ac:dyDescent="0.25">
      <c r="A29" s="14">
        <v>44941</v>
      </c>
      <c r="B29" s="15">
        <f t="shared" si="1"/>
        <v>994</v>
      </c>
      <c r="C29" s="26"/>
      <c r="D29" s="21" t="s">
        <v>16</v>
      </c>
      <c r="E29" s="22">
        <v>6732</v>
      </c>
      <c r="F29" s="23" t="s">
        <v>29</v>
      </c>
      <c r="G29" s="32">
        <f>4000+2732</f>
        <v>6732</v>
      </c>
      <c r="H29" s="20">
        <f t="shared" si="0"/>
        <v>0</v>
      </c>
    </row>
    <row r="30" spans="1:8" x14ac:dyDescent="0.25">
      <c r="A30" s="14">
        <v>44941</v>
      </c>
      <c r="B30" s="15">
        <f t="shared" si="1"/>
        <v>995</v>
      </c>
      <c r="C30" s="26"/>
      <c r="D30" s="21" t="s">
        <v>13</v>
      </c>
      <c r="E30" s="22">
        <v>5244</v>
      </c>
      <c r="F30" s="23" t="s">
        <v>28</v>
      </c>
      <c r="G30" s="32">
        <v>5244</v>
      </c>
      <c r="H30" s="20">
        <f t="shared" si="0"/>
        <v>0</v>
      </c>
    </row>
    <row r="31" spans="1:8" x14ac:dyDescent="0.25">
      <c r="A31" s="14">
        <v>44942</v>
      </c>
      <c r="B31" s="15">
        <f t="shared" si="1"/>
        <v>996</v>
      </c>
      <c r="C31" s="26"/>
      <c r="D31" s="21" t="s">
        <v>16</v>
      </c>
      <c r="E31" s="22">
        <v>6930</v>
      </c>
      <c r="F31" s="23">
        <v>44943</v>
      </c>
      <c r="G31" s="32">
        <v>6930</v>
      </c>
      <c r="H31" s="20">
        <f t="shared" si="0"/>
        <v>0</v>
      </c>
    </row>
    <row r="32" spans="1:8" ht="31.5" x14ac:dyDescent="0.25">
      <c r="A32" s="14">
        <v>44942</v>
      </c>
      <c r="B32" s="15">
        <f t="shared" si="1"/>
        <v>997</v>
      </c>
      <c r="C32" s="26"/>
      <c r="D32" s="21" t="s">
        <v>15</v>
      </c>
      <c r="E32" s="22">
        <v>4500</v>
      </c>
      <c r="F32" s="23" t="s">
        <v>31</v>
      </c>
      <c r="G32" s="32">
        <f>500+3000+1000</f>
        <v>4500</v>
      </c>
      <c r="H32" s="20">
        <f t="shared" si="0"/>
        <v>0</v>
      </c>
    </row>
    <row r="33" spans="1:8" x14ac:dyDescent="0.25">
      <c r="A33" s="14">
        <v>44942</v>
      </c>
      <c r="B33" s="15">
        <f t="shared" si="1"/>
        <v>998</v>
      </c>
      <c r="C33" s="26"/>
      <c r="D33" s="21" t="s">
        <v>13</v>
      </c>
      <c r="E33" s="22">
        <v>4250</v>
      </c>
      <c r="F33" s="23">
        <v>44943</v>
      </c>
      <c r="G33" s="32">
        <v>4250</v>
      </c>
      <c r="H33" s="20">
        <f t="shared" si="0"/>
        <v>0</v>
      </c>
    </row>
    <row r="34" spans="1:8" x14ac:dyDescent="0.25">
      <c r="A34" s="14">
        <v>44943</v>
      </c>
      <c r="B34" s="15">
        <f t="shared" si="1"/>
        <v>999</v>
      </c>
      <c r="C34" s="26"/>
      <c r="D34" s="21" t="s">
        <v>16</v>
      </c>
      <c r="E34" s="22">
        <v>7821</v>
      </c>
      <c r="F34" s="23">
        <v>44946</v>
      </c>
      <c r="G34" s="32">
        <v>7821</v>
      </c>
      <c r="H34" s="20">
        <f t="shared" si="0"/>
        <v>0</v>
      </c>
    </row>
    <row r="35" spans="1:8" ht="17.25" customHeight="1" x14ac:dyDescent="0.25">
      <c r="A35" s="14">
        <v>44943</v>
      </c>
      <c r="B35" s="15">
        <f t="shared" si="1"/>
        <v>1000</v>
      </c>
      <c r="C35" s="26"/>
      <c r="D35" s="21" t="s">
        <v>13</v>
      </c>
      <c r="E35" s="22">
        <v>5456</v>
      </c>
      <c r="F35" s="23">
        <v>44943</v>
      </c>
      <c r="G35" s="32">
        <v>5456</v>
      </c>
      <c r="H35" s="20">
        <f t="shared" si="0"/>
        <v>0</v>
      </c>
    </row>
    <row r="36" spans="1:8" x14ac:dyDescent="0.25">
      <c r="A36" s="14">
        <v>44943</v>
      </c>
      <c r="B36" s="15">
        <f t="shared" si="1"/>
        <v>1001</v>
      </c>
      <c r="C36" s="26"/>
      <c r="D36" s="21" t="s">
        <v>17</v>
      </c>
      <c r="E36" s="22">
        <v>5900</v>
      </c>
      <c r="F36" s="23">
        <v>44950</v>
      </c>
      <c r="G36" s="32">
        <v>5900</v>
      </c>
      <c r="H36" s="20">
        <f t="shared" si="0"/>
        <v>0</v>
      </c>
    </row>
    <row r="37" spans="1:8" x14ac:dyDescent="0.25">
      <c r="A37" s="14">
        <v>44944</v>
      </c>
      <c r="B37" s="15">
        <f t="shared" si="1"/>
        <v>1002</v>
      </c>
      <c r="C37" s="26"/>
      <c r="D37" s="21" t="s">
        <v>19</v>
      </c>
      <c r="E37" s="22">
        <v>7938</v>
      </c>
      <c r="F37" s="23">
        <v>44945</v>
      </c>
      <c r="G37" s="32">
        <v>7938</v>
      </c>
      <c r="H37" s="20">
        <f t="shared" si="0"/>
        <v>0</v>
      </c>
    </row>
    <row r="38" spans="1:8" x14ac:dyDescent="0.25">
      <c r="A38" s="14">
        <v>44944</v>
      </c>
      <c r="B38" s="15">
        <f t="shared" si="1"/>
        <v>1003</v>
      </c>
      <c r="C38" s="26"/>
      <c r="D38" s="21" t="s">
        <v>13</v>
      </c>
      <c r="E38" s="22">
        <v>4734</v>
      </c>
      <c r="F38" s="23">
        <v>44945</v>
      </c>
      <c r="G38" s="32">
        <v>4734</v>
      </c>
      <c r="H38" s="20">
        <f t="shared" si="0"/>
        <v>0</v>
      </c>
    </row>
    <row r="39" spans="1:8" x14ac:dyDescent="0.25">
      <c r="A39" s="14">
        <v>44945</v>
      </c>
      <c r="B39" s="15">
        <f t="shared" si="1"/>
        <v>1004</v>
      </c>
      <c r="C39" s="26"/>
      <c r="D39" s="21" t="s">
        <v>12</v>
      </c>
      <c r="E39" s="22">
        <v>3631</v>
      </c>
      <c r="F39" s="23">
        <v>44950</v>
      </c>
      <c r="G39" s="32">
        <v>3631</v>
      </c>
      <c r="H39" s="20">
        <f t="shared" si="0"/>
        <v>0</v>
      </c>
    </row>
    <row r="40" spans="1:8" x14ac:dyDescent="0.25">
      <c r="A40" s="14">
        <v>44945</v>
      </c>
      <c r="B40" s="15">
        <f t="shared" si="1"/>
        <v>1005</v>
      </c>
      <c r="C40" s="26"/>
      <c r="D40" s="21" t="s">
        <v>15</v>
      </c>
      <c r="E40" s="22">
        <v>1778</v>
      </c>
      <c r="F40" s="23">
        <v>44947</v>
      </c>
      <c r="G40" s="32">
        <v>1778</v>
      </c>
      <c r="H40" s="20">
        <f t="shared" si="0"/>
        <v>0</v>
      </c>
    </row>
    <row r="41" spans="1:8" x14ac:dyDescent="0.25">
      <c r="A41" s="14">
        <v>44945</v>
      </c>
      <c r="B41" s="15">
        <f t="shared" si="1"/>
        <v>1006</v>
      </c>
      <c r="C41" s="26"/>
      <c r="D41" s="21" t="s">
        <v>13</v>
      </c>
      <c r="E41" s="22">
        <v>3344</v>
      </c>
      <c r="F41" s="23">
        <v>44946</v>
      </c>
      <c r="G41" s="32">
        <v>3344</v>
      </c>
      <c r="H41" s="20">
        <f t="shared" si="0"/>
        <v>0</v>
      </c>
    </row>
    <row r="42" spans="1:8" ht="31.5" x14ac:dyDescent="0.25">
      <c r="A42" s="14">
        <v>44946</v>
      </c>
      <c r="B42" s="15">
        <f t="shared" si="1"/>
        <v>1007</v>
      </c>
      <c r="C42" s="26"/>
      <c r="D42" s="21" t="s">
        <v>16</v>
      </c>
      <c r="E42" s="22">
        <v>6828</v>
      </c>
      <c r="F42" s="23" t="s">
        <v>32</v>
      </c>
      <c r="G42" s="32">
        <f>5000+1828</f>
        <v>6828</v>
      </c>
      <c r="H42" s="20">
        <f t="shared" si="0"/>
        <v>0</v>
      </c>
    </row>
    <row r="43" spans="1:8" x14ac:dyDescent="0.25">
      <c r="A43" s="14">
        <v>44946</v>
      </c>
      <c r="B43" s="15">
        <f t="shared" si="1"/>
        <v>1008</v>
      </c>
      <c r="C43" s="26"/>
      <c r="D43" s="21" t="s">
        <v>13</v>
      </c>
      <c r="E43" s="22">
        <v>4326</v>
      </c>
      <c r="F43" s="23">
        <v>44947</v>
      </c>
      <c r="G43" s="32">
        <v>4326</v>
      </c>
      <c r="H43" s="20">
        <f t="shared" si="0"/>
        <v>0</v>
      </c>
    </row>
    <row r="44" spans="1:8" x14ac:dyDescent="0.25">
      <c r="A44" s="14">
        <v>44946</v>
      </c>
      <c r="B44" s="15">
        <f t="shared" si="1"/>
        <v>1009</v>
      </c>
      <c r="C44" s="26"/>
      <c r="D44" s="21" t="s">
        <v>24</v>
      </c>
      <c r="E44" s="22">
        <v>15860</v>
      </c>
      <c r="F44" s="23">
        <v>44955</v>
      </c>
      <c r="G44" s="32">
        <v>15860</v>
      </c>
      <c r="H44" s="20">
        <f t="shared" si="0"/>
        <v>0</v>
      </c>
    </row>
    <row r="45" spans="1:8" ht="31.5" x14ac:dyDescent="0.25">
      <c r="A45" s="14">
        <v>44946</v>
      </c>
      <c r="B45" s="15">
        <f t="shared" si="1"/>
        <v>1010</v>
      </c>
      <c r="C45" s="26"/>
      <c r="D45" s="21" t="s">
        <v>15</v>
      </c>
      <c r="E45" s="22">
        <v>2520</v>
      </c>
      <c r="F45" s="23" t="s">
        <v>32</v>
      </c>
      <c r="G45" s="32">
        <f>1000+1520</f>
        <v>2520</v>
      </c>
      <c r="H45" s="20">
        <f t="shared" si="0"/>
        <v>0</v>
      </c>
    </row>
    <row r="46" spans="1:8" x14ac:dyDescent="0.25">
      <c r="A46" s="14">
        <v>44946</v>
      </c>
      <c r="B46" s="15">
        <f t="shared" si="1"/>
        <v>1011</v>
      </c>
      <c r="C46" s="26"/>
      <c r="D46" s="21" t="s">
        <v>25</v>
      </c>
      <c r="E46" s="22">
        <v>8400</v>
      </c>
      <c r="F46" s="23">
        <v>44949</v>
      </c>
      <c r="G46" s="32">
        <v>8400</v>
      </c>
      <c r="H46" s="20">
        <f t="shared" si="0"/>
        <v>0</v>
      </c>
    </row>
    <row r="47" spans="1:8" x14ac:dyDescent="0.25">
      <c r="A47" s="14">
        <v>44947</v>
      </c>
      <c r="B47" s="15">
        <f t="shared" si="1"/>
        <v>1012</v>
      </c>
      <c r="C47" s="28"/>
      <c r="D47" s="21" t="s">
        <v>12</v>
      </c>
      <c r="E47" s="22">
        <v>246</v>
      </c>
      <c r="F47" s="23">
        <v>44950</v>
      </c>
      <c r="G47" s="32">
        <v>246</v>
      </c>
      <c r="H47" s="20">
        <f t="shared" si="0"/>
        <v>0</v>
      </c>
    </row>
    <row r="48" spans="1:8" ht="31.5" x14ac:dyDescent="0.25">
      <c r="A48" s="14">
        <v>44947</v>
      </c>
      <c r="B48" s="15">
        <f t="shared" si="1"/>
        <v>1013</v>
      </c>
      <c r="C48" s="29"/>
      <c r="D48" s="21" t="s">
        <v>14</v>
      </c>
      <c r="E48" s="22">
        <v>6515</v>
      </c>
      <c r="F48" s="23" t="s">
        <v>32</v>
      </c>
      <c r="G48" s="32">
        <f>5515+1000</f>
        <v>6515</v>
      </c>
      <c r="H48" s="20">
        <f t="shared" si="0"/>
        <v>0</v>
      </c>
    </row>
    <row r="49" spans="1:8" ht="31.5" x14ac:dyDescent="0.25">
      <c r="A49" s="14">
        <v>44947</v>
      </c>
      <c r="B49" s="15">
        <f t="shared" si="1"/>
        <v>1014</v>
      </c>
      <c r="C49" s="26"/>
      <c r="D49" s="21" t="s">
        <v>15</v>
      </c>
      <c r="E49" s="22">
        <v>3510</v>
      </c>
      <c r="F49" s="23" t="s">
        <v>33</v>
      </c>
      <c r="G49" s="32">
        <f>1500+400+1610</f>
        <v>3510</v>
      </c>
      <c r="H49" s="20">
        <f t="shared" si="0"/>
        <v>0</v>
      </c>
    </row>
    <row r="50" spans="1:8" x14ac:dyDescent="0.25">
      <c r="A50" s="14">
        <v>44947</v>
      </c>
      <c r="B50" s="15">
        <f t="shared" si="1"/>
        <v>1015</v>
      </c>
      <c r="C50" s="26"/>
      <c r="D50" s="21" t="s">
        <v>15</v>
      </c>
      <c r="E50" s="22">
        <v>454</v>
      </c>
      <c r="F50" s="23">
        <v>44948</v>
      </c>
      <c r="G50" s="32">
        <v>454</v>
      </c>
      <c r="H50" s="20">
        <f t="shared" si="0"/>
        <v>0</v>
      </c>
    </row>
    <row r="51" spans="1:8" ht="31.5" x14ac:dyDescent="0.25">
      <c r="A51" s="14">
        <v>44947</v>
      </c>
      <c r="B51" s="15">
        <f t="shared" si="1"/>
        <v>1016</v>
      </c>
      <c r="C51" s="26"/>
      <c r="D51" s="21" t="s">
        <v>16</v>
      </c>
      <c r="E51" s="22">
        <v>6579</v>
      </c>
      <c r="F51" s="23" t="s">
        <v>33</v>
      </c>
      <c r="G51" s="32">
        <f>2572+4007</f>
        <v>6579</v>
      </c>
      <c r="H51" s="20">
        <f t="shared" si="0"/>
        <v>0</v>
      </c>
    </row>
    <row r="52" spans="1:8" x14ac:dyDescent="0.25">
      <c r="A52" s="14">
        <v>44947</v>
      </c>
      <c r="B52" s="15">
        <f t="shared" si="1"/>
        <v>1017</v>
      </c>
      <c r="C52" s="26"/>
      <c r="D52" s="21" t="s">
        <v>13</v>
      </c>
      <c r="E52" s="22">
        <v>5151</v>
      </c>
      <c r="F52" s="23">
        <v>44948</v>
      </c>
      <c r="G52" s="32">
        <v>5151</v>
      </c>
      <c r="H52" s="20">
        <f t="shared" si="0"/>
        <v>0</v>
      </c>
    </row>
    <row r="53" spans="1:8" ht="47.25" x14ac:dyDescent="0.25">
      <c r="A53" s="14">
        <v>44948</v>
      </c>
      <c r="B53" s="15">
        <f t="shared" si="1"/>
        <v>1018</v>
      </c>
      <c r="C53" s="26"/>
      <c r="D53" s="21" t="s">
        <v>15</v>
      </c>
      <c r="E53" s="22">
        <v>3630</v>
      </c>
      <c r="F53" s="23" t="s">
        <v>34</v>
      </c>
      <c r="G53" s="32">
        <f>2600+900+130</f>
        <v>3630</v>
      </c>
      <c r="H53" s="20">
        <f t="shared" si="0"/>
        <v>0</v>
      </c>
    </row>
    <row r="54" spans="1:8" x14ac:dyDescent="0.25">
      <c r="A54" s="14">
        <v>44948</v>
      </c>
      <c r="B54" s="15">
        <f t="shared" si="1"/>
        <v>1019</v>
      </c>
      <c r="C54" s="26"/>
      <c r="D54" s="21" t="s">
        <v>13</v>
      </c>
      <c r="E54" s="22">
        <v>4936</v>
      </c>
      <c r="F54" s="23">
        <v>44949</v>
      </c>
      <c r="G54" s="32">
        <v>4936</v>
      </c>
      <c r="H54" s="20">
        <f t="shared" si="0"/>
        <v>0</v>
      </c>
    </row>
    <row r="55" spans="1:8" s="34" customFormat="1" x14ac:dyDescent="0.25">
      <c r="A55" s="30">
        <v>44949</v>
      </c>
      <c r="B55" s="15">
        <f t="shared" si="1"/>
        <v>1020</v>
      </c>
      <c r="C55" s="26"/>
      <c r="D55" s="25" t="s">
        <v>19</v>
      </c>
      <c r="E55" s="31">
        <v>59583</v>
      </c>
      <c r="F55" s="23">
        <v>44950</v>
      </c>
      <c r="G55" s="32">
        <v>59583</v>
      </c>
      <c r="H55" s="33">
        <f t="shared" si="0"/>
        <v>0</v>
      </c>
    </row>
    <row r="56" spans="1:8" x14ac:dyDescent="0.25">
      <c r="A56" s="14">
        <v>44949</v>
      </c>
      <c r="B56" s="15">
        <f t="shared" si="1"/>
        <v>1021</v>
      </c>
      <c r="C56" s="26"/>
      <c r="D56" s="21" t="s">
        <v>15</v>
      </c>
      <c r="E56" s="22">
        <v>762</v>
      </c>
      <c r="F56" s="23">
        <v>44951</v>
      </c>
      <c r="G56" s="32">
        <v>762</v>
      </c>
      <c r="H56" s="20">
        <f t="shared" si="0"/>
        <v>0</v>
      </c>
    </row>
    <row r="57" spans="1:8" ht="18.75" customHeight="1" x14ac:dyDescent="0.25">
      <c r="A57" s="14">
        <v>44949</v>
      </c>
      <c r="B57" s="15">
        <f t="shared" si="1"/>
        <v>1022</v>
      </c>
      <c r="C57" s="26"/>
      <c r="D57" s="21" t="s">
        <v>13</v>
      </c>
      <c r="E57" s="22">
        <v>5865</v>
      </c>
      <c r="F57" s="23">
        <v>44950</v>
      </c>
      <c r="G57" s="32">
        <v>5865</v>
      </c>
      <c r="H57" s="20">
        <f t="shared" si="0"/>
        <v>0</v>
      </c>
    </row>
    <row r="58" spans="1:8" x14ac:dyDescent="0.25">
      <c r="A58" s="14">
        <v>44950</v>
      </c>
      <c r="B58" s="15">
        <f t="shared" si="1"/>
        <v>1023</v>
      </c>
      <c r="C58" s="26"/>
      <c r="D58" s="21" t="s">
        <v>15</v>
      </c>
      <c r="E58" s="22">
        <v>2097</v>
      </c>
      <c r="F58" s="23">
        <v>44952</v>
      </c>
      <c r="G58" s="32">
        <v>2097</v>
      </c>
      <c r="H58" s="20">
        <f t="shared" si="0"/>
        <v>0</v>
      </c>
    </row>
    <row r="59" spans="1:8" ht="21.75" customHeight="1" x14ac:dyDescent="0.25">
      <c r="A59" s="14">
        <v>44950</v>
      </c>
      <c r="B59" s="15">
        <f t="shared" si="1"/>
        <v>1024</v>
      </c>
      <c r="C59" s="26"/>
      <c r="D59" s="21" t="s">
        <v>13</v>
      </c>
      <c r="E59" s="22">
        <v>3001</v>
      </c>
      <c r="F59" s="23">
        <v>44951</v>
      </c>
      <c r="G59" s="32">
        <v>3001</v>
      </c>
      <c r="H59" s="20">
        <f t="shared" si="0"/>
        <v>0</v>
      </c>
    </row>
    <row r="60" spans="1:8" x14ac:dyDescent="0.25">
      <c r="A60" s="14">
        <v>44951</v>
      </c>
      <c r="B60" s="15">
        <f t="shared" si="1"/>
        <v>1025</v>
      </c>
      <c r="C60" s="26"/>
      <c r="D60" s="21" t="s">
        <v>15</v>
      </c>
      <c r="E60" s="22">
        <v>944</v>
      </c>
      <c r="F60" s="23">
        <v>44953</v>
      </c>
      <c r="G60" s="32">
        <v>944</v>
      </c>
      <c r="H60" s="20">
        <f t="shared" si="0"/>
        <v>0</v>
      </c>
    </row>
    <row r="61" spans="1:8" x14ac:dyDescent="0.25">
      <c r="A61" s="14">
        <v>44951</v>
      </c>
      <c r="B61" s="15">
        <f t="shared" si="1"/>
        <v>1026</v>
      </c>
      <c r="C61" s="26"/>
      <c r="D61" s="21" t="s">
        <v>13</v>
      </c>
      <c r="E61" s="22">
        <v>2597</v>
      </c>
      <c r="F61" s="23">
        <v>44952</v>
      </c>
      <c r="G61" s="32">
        <v>2597</v>
      </c>
      <c r="H61" s="20">
        <f t="shared" si="0"/>
        <v>0</v>
      </c>
    </row>
    <row r="62" spans="1:8" x14ac:dyDescent="0.25">
      <c r="A62" s="14">
        <v>44952</v>
      </c>
      <c r="B62" s="15">
        <f t="shared" si="1"/>
        <v>1027</v>
      </c>
      <c r="C62" s="26"/>
      <c r="D62" s="21" t="s">
        <v>12</v>
      </c>
      <c r="E62" s="22">
        <v>295</v>
      </c>
      <c r="F62" s="23">
        <v>44952</v>
      </c>
      <c r="G62" s="32">
        <v>295</v>
      </c>
      <c r="H62" s="20">
        <f t="shared" si="0"/>
        <v>0</v>
      </c>
    </row>
    <row r="63" spans="1:8" ht="31.5" x14ac:dyDescent="0.25">
      <c r="A63" s="14">
        <v>44952</v>
      </c>
      <c r="B63" s="15">
        <f t="shared" si="1"/>
        <v>1028</v>
      </c>
      <c r="C63" s="26"/>
      <c r="D63" s="21" t="s">
        <v>14</v>
      </c>
      <c r="E63" s="22">
        <v>958</v>
      </c>
      <c r="F63" s="23" t="s">
        <v>35</v>
      </c>
      <c r="G63" s="32">
        <f>134+824</f>
        <v>958</v>
      </c>
      <c r="H63" s="20">
        <f t="shared" si="0"/>
        <v>0</v>
      </c>
    </row>
    <row r="64" spans="1:8" x14ac:dyDescent="0.25">
      <c r="A64" s="14">
        <v>44952</v>
      </c>
      <c r="B64" s="15">
        <f t="shared" si="1"/>
        <v>1029</v>
      </c>
      <c r="C64" s="26"/>
      <c r="D64" s="21" t="s">
        <v>15</v>
      </c>
      <c r="E64" s="22">
        <v>1367</v>
      </c>
      <c r="F64" s="23">
        <v>44953</v>
      </c>
      <c r="G64" s="32">
        <v>1367</v>
      </c>
      <c r="H64" s="20">
        <f t="shared" si="0"/>
        <v>0</v>
      </c>
    </row>
    <row r="65" spans="1:9" x14ac:dyDescent="0.25">
      <c r="A65" s="24">
        <v>44952</v>
      </c>
      <c r="B65" s="15">
        <f t="shared" si="1"/>
        <v>1030</v>
      </c>
      <c r="C65" s="26"/>
      <c r="D65" s="35" t="s">
        <v>13</v>
      </c>
      <c r="E65" s="22">
        <v>3199</v>
      </c>
      <c r="F65" s="23">
        <v>44953</v>
      </c>
      <c r="G65" s="32">
        <v>3199</v>
      </c>
      <c r="H65" s="20">
        <f t="shared" si="0"/>
        <v>0</v>
      </c>
    </row>
    <row r="66" spans="1:9" ht="31.5" x14ac:dyDescent="0.25">
      <c r="A66" s="24">
        <v>44953</v>
      </c>
      <c r="B66" s="15">
        <f t="shared" si="1"/>
        <v>1031</v>
      </c>
      <c r="C66" s="26"/>
      <c r="D66" s="35" t="s">
        <v>15</v>
      </c>
      <c r="E66" s="22">
        <v>1560</v>
      </c>
      <c r="F66" s="23" t="s">
        <v>36</v>
      </c>
      <c r="G66" s="32">
        <f>1060+500</f>
        <v>1560</v>
      </c>
      <c r="H66" s="20">
        <f t="shared" si="0"/>
        <v>0</v>
      </c>
    </row>
    <row r="67" spans="1:9" x14ac:dyDescent="0.25">
      <c r="A67" s="24">
        <v>44953</v>
      </c>
      <c r="B67" s="15">
        <f t="shared" si="1"/>
        <v>1032</v>
      </c>
      <c r="C67" s="26"/>
      <c r="D67" s="35" t="s">
        <v>13</v>
      </c>
      <c r="E67" s="22">
        <v>5246</v>
      </c>
      <c r="F67" s="23">
        <v>44954</v>
      </c>
      <c r="G67" s="32">
        <v>5246</v>
      </c>
      <c r="H67" s="20">
        <f t="shared" si="0"/>
        <v>0</v>
      </c>
    </row>
    <row r="68" spans="1:9" x14ac:dyDescent="0.25">
      <c r="A68" s="24">
        <v>44953</v>
      </c>
      <c r="B68" s="15">
        <f t="shared" si="1"/>
        <v>1033</v>
      </c>
      <c r="C68" s="26"/>
      <c r="D68" s="35" t="s">
        <v>24</v>
      </c>
      <c r="E68" s="22">
        <v>16800</v>
      </c>
      <c r="F68" s="67">
        <v>44962</v>
      </c>
      <c r="G68" s="68">
        <v>16800</v>
      </c>
      <c r="H68" s="20">
        <f t="shared" si="0"/>
        <v>0</v>
      </c>
    </row>
    <row r="69" spans="1:9" x14ac:dyDescent="0.25">
      <c r="A69" s="24">
        <v>44954</v>
      </c>
      <c r="B69" s="15">
        <f t="shared" si="1"/>
        <v>1034</v>
      </c>
      <c r="C69" s="26"/>
      <c r="D69" s="35" t="s">
        <v>12</v>
      </c>
      <c r="E69" s="22">
        <v>1547</v>
      </c>
      <c r="F69" s="67">
        <v>44956</v>
      </c>
      <c r="G69" s="68">
        <v>1547</v>
      </c>
      <c r="H69" s="20">
        <f t="shared" si="0"/>
        <v>0</v>
      </c>
    </row>
    <row r="70" spans="1:9" ht="31.5" x14ac:dyDescent="0.25">
      <c r="A70" s="24">
        <v>44954</v>
      </c>
      <c r="B70" s="15">
        <f t="shared" ref="B70:B75" si="2">B69+1</f>
        <v>1035</v>
      </c>
      <c r="C70" s="26"/>
      <c r="D70" s="35" t="s">
        <v>15</v>
      </c>
      <c r="E70" s="22">
        <v>3037</v>
      </c>
      <c r="F70" s="23" t="s">
        <v>38</v>
      </c>
      <c r="G70" s="32">
        <f>2000+1037</f>
        <v>3037</v>
      </c>
      <c r="H70" s="20">
        <f t="shared" si="0"/>
        <v>0</v>
      </c>
    </row>
    <row r="71" spans="1:9" x14ac:dyDescent="0.25">
      <c r="A71" s="24">
        <v>44954</v>
      </c>
      <c r="B71" s="15">
        <f t="shared" si="2"/>
        <v>1036</v>
      </c>
      <c r="C71" s="26"/>
      <c r="D71" s="35" t="s">
        <v>13</v>
      </c>
      <c r="E71" s="22">
        <v>5246</v>
      </c>
      <c r="F71" s="23">
        <v>44955</v>
      </c>
      <c r="G71" s="32">
        <v>5246</v>
      </c>
      <c r="H71" s="20">
        <f t="shared" si="0"/>
        <v>0</v>
      </c>
    </row>
    <row r="72" spans="1:9" ht="18.75" customHeight="1" x14ac:dyDescent="0.25">
      <c r="A72" s="24">
        <v>44954</v>
      </c>
      <c r="B72" s="15">
        <f t="shared" si="2"/>
        <v>1037</v>
      </c>
      <c r="C72" s="26"/>
      <c r="D72" s="35" t="s">
        <v>25</v>
      </c>
      <c r="E72" s="22">
        <v>7800</v>
      </c>
      <c r="F72" s="67">
        <v>44956</v>
      </c>
      <c r="G72" s="68">
        <v>7800</v>
      </c>
      <c r="H72" s="20">
        <f t="shared" si="0"/>
        <v>0</v>
      </c>
    </row>
    <row r="73" spans="1:9" ht="18.75" customHeight="1" x14ac:dyDescent="0.25">
      <c r="A73" s="24">
        <v>44955</v>
      </c>
      <c r="B73" s="15">
        <f t="shared" si="2"/>
        <v>1038</v>
      </c>
      <c r="C73" s="26"/>
      <c r="D73" s="35" t="s">
        <v>15</v>
      </c>
      <c r="E73" s="22">
        <v>1248</v>
      </c>
      <c r="F73" s="67">
        <v>44957</v>
      </c>
      <c r="G73" s="68">
        <v>1248</v>
      </c>
      <c r="H73" s="20">
        <f t="shared" si="0"/>
        <v>0</v>
      </c>
    </row>
    <row r="74" spans="1:9" x14ac:dyDescent="0.25">
      <c r="A74" s="24">
        <v>44955</v>
      </c>
      <c r="B74" s="15">
        <f t="shared" si="2"/>
        <v>1039</v>
      </c>
      <c r="C74" s="26"/>
      <c r="D74" s="35" t="s">
        <v>13</v>
      </c>
      <c r="E74" s="22">
        <v>4395</v>
      </c>
      <c r="F74" s="67">
        <v>44956</v>
      </c>
      <c r="G74" s="68">
        <v>4395</v>
      </c>
      <c r="H74" s="20">
        <f t="shared" si="0"/>
        <v>0</v>
      </c>
    </row>
    <row r="75" spans="1:9" ht="18.75" customHeight="1" x14ac:dyDescent="0.25">
      <c r="A75" s="24">
        <v>44955</v>
      </c>
      <c r="B75" s="15">
        <f t="shared" si="2"/>
        <v>1040</v>
      </c>
      <c r="C75" s="26"/>
      <c r="D75" s="35" t="s">
        <v>16</v>
      </c>
      <c r="E75" s="22">
        <v>4906</v>
      </c>
      <c r="F75" s="67">
        <v>44956</v>
      </c>
      <c r="G75" s="68">
        <v>4906</v>
      </c>
      <c r="H75" s="20">
        <f t="shared" si="0"/>
        <v>0</v>
      </c>
    </row>
    <row r="76" spans="1:9" ht="18.75" customHeight="1" x14ac:dyDescent="0.25">
      <c r="A76" s="36"/>
      <c r="B76" s="15"/>
      <c r="C76" s="26"/>
      <c r="D76" s="35"/>
      <c r="E76" s="22"/>
      <c r="F76" s="23"/>
      <c r="G76" s="32"/>
      <c r="H76" s="20">
        <f t="shared" si="0"/>
        <v>0</v>
      </c>
    </row>
    <row r="77" spans="1:9" ht="18.75" customHeight="1" x14ac:dyDescent="0.25">
      <c r="A77" s="36"/>
      <c r="B77" s="15"/>
      <c r="C77" s="26"/>
      <c r="D77" s="35"/>
      <c r="E77" s="22"/>
      <c r="F77" s="23"/>
      <c r="G77" s="32"/>
      <c r="H77" s="20">
        <f t="shared" si="0"/>
        <v>0</v>
      </c>
    </row>
    <row r="78" spans="1:9" ht="18.75" customHeight="1" x14ac:dyDescent="0.25">
      <c r="A78" s="24"/>
      <c r="B78" s="15"/>
      <c r="C78" s="26"/>
      <c r="D78" s="37"/>
      <c r="E78" s="22"/>
      <c r="F78" s="38"/>
      <c r="G78" s="32"/>
      <c r="H78" s="20">
        <f t="shared" si="0"/>
        <v>0</v>
      </c>
    </row>
    <row r="79" spans="1:9" ht="16.5" thickBot="1" x14ac:dyDescent="0.3">
      <c r="A79" s="39"/>
      <c r="B79" s="15"/>
      <c r="C79" s="40"/>
      <c r="D79" s="41"/>
      <c r="E79" s="42">
        <v>0</v>
      </c>
      <c r="F79" s="43"/>
      <c r="G79" s="63"/>
      <c r="H79" s="20">
        <f t="shared" si="0"/>
        <v>0</v>
      </c>
      <c r="I79" s="3"/>
    </row>
    <row r="80" spans="1:9" ht="16.5" thickTop="1" x14ac:dyDescent="0.25">
      <c r="B80" s="44"/>
      <c r="C80" s="45"/>
      <c r="D80" s="3"/>
      <c r="E80" s="46">
        <f>SUM(E4:E79)</f>
        <v>385990</v>
      </c>
      <c r="F80" s="47"/>
      <c r="G80" s="47">
        <f>SUM(G4:G79)</f>
        <v>385990</v>
      </c>
      <c r="H80" s="48">
        <f>SUM(H4:H79)</f>
        <v>0</v>
      </c>
      <c r="I80" s="3"/>
    </row>
    <row r="81" spans="1:9" x14ac:dyDescent="0.25">
      <c r="B81" s="44"/>
      <c r="C81" s="45"/>
      <c r="D81" s="3"/>
      <c r="E81" s="49"/>
      <c r="F81" s="50"/>
      <c r="G81" s="64"/>
      <c r="H81" s="51"/>
      <c r="I81" s="3"/>
    </row>
    <row r="82" spans="1:9" ht="31.5" x14ac:dyDescent="0.25">
      <c r="B82" s="44"/>
      <c r="C82" s="45"/>
      <c r="D82" s="3"/>
      <c r="E82" s="52" t="s">
        <v>8</v>
      </c>
      <c r="F82" s="50"/>
      <c r="G82" s="53" t="s">
        <v>9</v>
      </c>
      <c r="H82" s="51"/>
      <c r="I82" s="3"/>
    </row>
    <row r="83" spans="1:9" ht="16.5" thickBot="1" x14ac:dyDescent="0.3">
      <c r="B83" s="44"/>
      <c r="C83" s="45"/>
      <c r="D83" s="3"/>
      <c r="E83" s="52"/>
      <c r="F83" s="50"/>
      <c r="G83" s="53"/>
      <c r="H83" s="51"/>
      <c r="I83" s="3"/>
    </row>
    <row r="84" spans="1:9" ht="21.75" thickBot="1" x14ac:dyDescent="0.4">
      <c r="B84" s="44"/>
      <c r="C84" s="45"/>
      <c r="D84" s="3"/>
      <c r="E84" s="88">
        <f>E80-G80</f>
        <v>0</v>
      </c>
      <c r="F84" s="89"/>
      <c r="G84" s="90"/>
      <c r="I84" s="3"/>
    </row>
    <row r="85" spans="1:9" x14ac:dyDescent="0.25">
      <c r="B85" s="44"/>
      <c r="C85" s="45"/>
      <c r="D85" s="3"/>
      <c r="E85" s="49"/>
      <c r="F85" s="50"/>
      <c r="G85" s="64"/>
      <c r="I85" s="3"/>
    </row>
    <row r="86" spans="1:9" ht="18.75" x14ac:dyDescent="0.3">
      <c r="B86" s="44"/>
      <c r="C86" s="45"/>
      <c r="D86" s="3"/>
      <c r="E86" s="91" t="s">
        <v>10</v>
      </c>
      <c r="F86" s="91"/>
      <c r="G86" s="91"/>
      <c r="I86" s="3"/>
    </row>
    <row r="87" spans="1:9" x14ac:dyDescent="0.25">
      <c r="B87" s="44"/>
      <c r="C87" s="45"/>
      <c r="D87" s="3"/>
      <c r="E87" s="49"/>
      <c r="F87" s="50"/>
      <c r="G87" s="64"/>
      <c r="I87" s="3"/>
    </row>
    <row r="88" spans="1:9" ht="18.75" x14ac:dyDescent="0.3">
      <c r="A88" s="24"/>
      <c r="B88" s="15"/>
      <c r="C88" s="26"/>
      <c r="D88" s="54"/>
      <c r="E88" s="55"/>
      <c r="F88" s="56"/>
      <c r="G88" s="65"/>
      <c r="I88" s="3"/>
    </row>
    <row r="89" spans="1:9" x14ac:dyDescent="0.25">
      <c r="B89" s="44"/>
      <c r="C89" s="45"/>
      <c r="D89" s="3"/>
      <c r="E89" s="49"/>
      <c r="F89" s="50"/>
      <c r="G89" s="64"/>
      <c r="I89" s="3"/>
    </row>
    <row r="90" spans="1:9" x14ac:dyDescent="0.25">
      <c r="B90" s="44"/>
      <c r="C90" s="45"/>
      <c r="D90" s="3"/>
      <c r="E90" s="49"/>
      <c r="F90" s="50"/>
      <c r="G90" s="64"/>
      <c r="I90" s="3"/>
    </row>
    <row r="91" spans="1:9" x14ac:dyDescent="0.25">
      <c r="B91" s="44"/>
      <c r="C91" s="45"/>
      <c r="D91" s="3"/>
      <c r="E91" s="49"/>
      <c r="F91" s="50"/>
      <c r="G91" s="64"/>
      <c r="I91" s="3"/>
    </row>
    <row r="92" spans="1:9" x14ac:dyDescent="0.25">
      <c r="B92" s="44"/>
      <c r="C92" s="45"/>
      <c r="D92" s="3"/>
      <c r="E92" s="49"/>
      <c r="F92" s="50"/>
      <c r="G92" s="64"/>
      <c r="I92" s="3"/>
    </row>
    <row r="93" spans="1:9" x14ac:dyDescent="0.25">
      <c r="B93" s="44"/>
      <c r="C93" s="45"/>
      <c r="D93" s="3"/>
      <c r="E93" s="49"/>
      <c r="F93" s="50"/>
      <c r="G93" s="64"/>
      <c r="I93" s="3"/>
    </row>
    <row r="94" spans="1:9" x14ac:dyDescent="0.25">
      <c r="B94" s="44"/>
      <c r="C94" s="45"/>
      <c r="D94" s="3"/>
      <c r="E94" s="49"/>
      <c r="F94" s="50"/>
      <c r="G94" s="64"/>
      <c r="I94" s="3"/>
    </row>
    <row r="95" spans="1:9" x14ac:dyDescent="0.25">
      <c r="B95" s="44"/>
      <c r="C95" s="45"/>
      <c r="D95" s="3"/>
      <c r="E95" s="49"/>
      <c r="F95" s="50"/>
      <c r="G95" s="64"/>
      <c r="I95" s="3"/>
    </row>
    <row r="96" spans="1:9" x14ac:dyDescent="0.25">
      <c r="B96" s="44"/>
      <c r="C96" s="45"/>
      <c r="D96" s="3"/>
      <c r="E96" s="49"/>
      <c r="F96" s="50"/>
      <c r="G96" s="64"/>
      <c r="I96" s="3"/>
    </row>
    <row r="97" spans="2:9" x14ac:dyDescent="0.25">
      <c r="B97" s="44"/>
      <c r="C97" s="45"/>
      <c r="D97" s="3"/>
      <c r="E97" s="49"/>
      <c r="F97" s="50"/>
      <c r="G97" s="64"/>
      <c r="I97" s="3"/>
    </row>
  </sheetData>
  <mergeCells count="4">
    <mergeCell ref="B1:G1"/>
    <mergeCell ref="B2:F2"/>
    <mergeCell ref="E84:G84"/>
    <mergeCell ref="E86:G86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111"/>
  <sheetViews>
    <sheetView topLeftCell="A76" workbookViewId="0">
      <selection activeCell="G92" sqref="G92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4" t="s">
        <v>37</v>
      </c>
      <c r="C1" s="85"/>
      <c r="D1" s="85"/>
      <c r="E1" s="85"/>
      <c r="F1" s="85"/>
      <c r="G1" s="86"/>
      <c r="I1" s="3"/>
    </row>
    <row r="2" spans="1:9" ht="21" x14ac:dyDescent="0.35">
      <c r="A2" s="4"/>
      <c r="B2" s="87" t="s">
        <v>0</v>
      </c>
      <c r="C2" s="87"/>
      <c r="D2" s="87"/>
      <c r="E2" s="87"/>
      <c r="F2" s="87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16.5" thickTop="1" x14ac:dyDescent="0.25">
      <c r="A4" s="14">
        <v>44956</v>
      </c>
      <c r="B4" s="15">
        <v>1041</v>
      </c>
      <c r="C4" s="16"/>
      <c r="D4" s="17" t="s">
        <v>16</v>
      </c>
      <c r="E4" s="18">
        <v>5351</v>
      </c>
      <c r="F4" s="19">
        <v>44958</v>
      </c>
      <c r="G4" s="62">
        <v>5351</v>
      </c>
      <c r="H4" s="20">
        <f t="shared" ref="H4:H93" si="0">E4-G4</f>
        <v>0</v>
      </c>
      <c r="I4" s="3"/>
    </row>
    <row r="5" spans="1:9" ht="31.5" x14ac:dyDescent="0.25">
      <c r="A5" s="14">
        <v>44956</v>
      </c>
      <c r="B5" s="15">
        <v>1042</v>
      </c>
      <c r="C5" s="16"/>
      <c r="D5" s="21" t="s">
        <v>15</v>
      </c>
      <c r="E5" s="22">
        <v>2064</v>
      </c>
      <c r="F5" s="23" t="s">
        <v>39</v>
      </c>
      <c r="G5" s="32">
        <f>1000+1064</f>
        <v>2064</v>
      </c>
      <c r="H5" s="20">
        <f t="shared" si="0"/>
        <v>0</v>
      </c>
    </row>
    <row r="6" spans="1:9" x14ac:dyDescent="0.25">
      <c r="A6" s="14">
        <v>44956</v>
      </c>
      <c r="B6" s="15">
        <f t="shared" ref="B6:B69" si="1">B5+1</f>
        <v>1043</v>
      </c>
      <c r="C6" s="16"/>
      <c r="D6" s="21" t="s">
        <v>13</v>
      </c>
      <c r="E6" s="22">
        <v>3595</v>
      </c>
      <c r="F6" s="23">
        <v>44958</v>
      </c>
      <c r="G6" s="32">
        <v>3595</v>
      </c>
      <c r="H6" s="20">
        <f t="shared" si="0"/>
        <v>0</v>
      </c>
    </row>
    <row r="7" spans="1:9" x14ac:dyDescent="0.25">
      <c r="A7" s="24">
        <v>44957</v>
      </c>
      <c r="B7" s="15">
        <f t="shared" si="1"/>
        <v>1044</v>
      </c>
      <c r="C7" s="16"/>
      <c r="D7" s="21" t="s">
        <v>16</v>
      </c>
      <c r="E7" s="22">
        <v>5292</v>
      </c>
      <c r="F7" s="23">
        <v>44959</v>
      </c>
      <c r="G7" s="32">
        <v>5292</v>
      </c>
      <c r="H7" s="20">
        <f t="shared" si="0"/>
        <v>0</v>
      </c>
    </row>
    <row r="8" spans="1:9" ht="31.5" x14ac:dyDescent="0.25">
      <c r="A8" s="14">
        <v>44957</v>
      </c>
      <c r="B8" s="15">
        <f t="shared" si="1"/>
        <v>1045</v>
      </c>
      <c r="C8" s="16"/>
      <c r="D8" s="25" t="s">
        <v>15</v>
      </c>
      <c r="E8" s="22">
        <v>2822</v>
      </c>
      <c r="F8" s="23" t="s">
        <v>40</v>
      </c>
      <c r="G8" s="32">
        <f>1000+1822</f>
        <v>2822</v>
      </c>
      <c r="H8" s="20">
        <f t="shared" si="0"/>
        <v>0</v>
      </c>
    </row>
    <row r="9" spans="1:9" x14ac:dyDescent="0.25">
      <c r="A9" s="14">
        <v>44958</v>
      </c>
      <c r="B9" s="15">
        <f t="shared" si="1"/>
        <v>1046</v>
      </c>
      <c r="C9" s="16"/>
      <c r="D9" s="21" t="s">
        <v>15</v>
      </c>
      <c r="E9" s="22">
        <v>915</v>
      </c>
      <c r="F9" s="23">
        <v>44960</v>
      </c>
      <c r="G9" s="32">
        <v>915</v>
      </c>
      <c r="H9" s="20">
        <f t="shared" si="0"/>
        <v>0</v>
      </c>
    </row>
    <row r="10" spans="1:9" x14ac:dyDescent="0.25">
      <c r="A10" s="14">
        <v>44958</v>
      </c>
      <c r="B10" s="15">
        <f t="shared" si="1"/>
        <v>1047</v>
      </c>
      <c r="C10" s="16"/>
      <c r="D10" s="21" t="s">
        <v>13</v>
      </c>
      <c r="E10" s="22">
        <v>5616</v>
      </c>
      <c r="F10" s="23">
        <v>44960</v>
      </c>
      <c r="G10" s="32">
        <v>5616</v>
      </c>
      <c r="H10" s="20">
        <f t="shared" si="0"/>
        <v>0</v>
      </c>
    </row>
    <row r="11" spans="1:9" x14ac:dyDescent="0.25">
      <c r="A11" s="14">
        <v>44959</v>
      </c>
      <c r="B11" s="15">
        <f t="shared" si="1"/>
        <v>1048</v>
      </c>
      <c r="C11" s="16"/>
      <c r="D11" s="21" t="s">
        <v>12</v>
      </c>
      <c r="E11" s="22">
        <v>1294</v>
      </c>
      <c r="F11" s="23">
        <v>44960</v>
      </c>
      <c r="G11" s="32">
        <v>1294</v>
      </c>
      <c r="H11" s="20">
        <f t="shared" si="0"/>
        <v>0</v>
      </c>
    </row>
    <row r="12" spans="1:9" ht="31.5" x14ac:dyDescent="0.25">
      <c r="A12" s="14">
        <v>44959</v>
      </c>
      <c r="B12" s="15">
        <f t="shared" si="1"/>
        <v>1049</v>
      </c>
      <c r="C12" s="26"/>
      <c r="D12" s="21" t="s">
        <v>15</v>
      </c>
      <c r="E12" s="22">
        <v>2196</v>
      </c>
      <c r="F12" s="23" t="s">
        <v>41</v>
      </c>
      <c r="G12" s="32">
        <f>1000+1196</f>
        <v>2196</v>
      </c>
      <c r="H12" s="20">
        <f t="shared" si="0"/>
        <v>0</v>
      </c>
    </row>
    <row r="13" spans="1:9" x14ac:dyDescent="0.25">
      <c r="A13" s="14">
        <v>44959</v>
      </c>
      <c r="B13" s="15">
        <f t="shared" si="1"/>
        <v>1050</v>
      </c>
      <c r="C13" s="27"/>
      <c r="D13" s="21" t="s">
        <v>13</v>
      </c>
      <c r="E13" s="22">
        <v>4721</v>
      </c>
      <c r="F13" s="23">
        <v>44960</v>
      </c>
      <c r="G13" s="32">
        <v>4721</v>
      </c>
      <c r="H13" s="20">
        <f t="shared" si="0"/>
        <v>0</v>
      </c>
    </row>
    <row r="14" spans="1:9" x14ac:dyDescent="0.25">
      <c r="A14" s="14">
        <v>44960</v>
      </c>
      <c r="B14" s="15">
        <f t="shared" si="1"/>
        <v>1051</v>
      </c>
      <c r="C14" s="26"/>
      <c r="D14" s="21" t="s">
        <v>25</v>
      </c>
      <c r="E14" s="22">
        <v>10150</v>
      </c>
      <c r="F14" s="23">
        <v>44964</v>
      </c>
      <c r="G14" s="32">
        <v>10150</v>
      </c>
      <c r="H14" s="20">
        <f t="shared" si="0"/>
        <v>0</v>
      </c>
    </row>
    <row r="15" spans="1:9" x14ac:dyDescent="0.25">
      <c r="A15" s="14">
        <v>44960</v>
      </c>
      <c r="B15" s="15">
        <f t="shared" si="1"/>
        <v>1052</v>
      </c>
      <c r="C15" s="27"/>
      <c r="D15" s="21" t="s">
        <v>15</v>
      </c>
      <c r="E15" s="22">
        <v>2683</v>
      </c>
      <c r="F15" s="23">
        <v>44962</v>
      </c>
      <c r="G15" s="32">
        <v>2683</v>
      </c>
      <c r="H15" s="20">
        <f t="shared" si="0"/>
        <v>0</v>
      </c>
    </row>
    <row r="16" spans="1:9" x14ac:dyDescent="0.25">
      <c r="A16" s="14">
        <v>44960</v>
      </c>
      <c r="B16" s="15">
        <f t="shared" si="1"/>
        <v>1053</v>
      </c>
      <c r="C16" s="26"/>
      <c r="D16" s="21" t="s">
        <v>24</v>
      </c>
      <c r="E16" s="22">
        <v>15250</v>
      </c>
      <c r="F16" s="23">
        <v>44969</v>
      </c>
      <c r="G16" s="32">
        <v>15250</v>
      </c>
      <c r="H16" s="20">
        <f t="shared" si="0"/>
        <v>0</v>
      </c>
    </row>
    <row r="17" spans="1:8" ht="31.5" x14ac:dyDescent="0.25">
      <c r="A17" s="14">
        <v>44960</v>
      </c>
      <c r="B17" s="15">
        <f t="shared" si="1"/>
        <v>1054</v>
      </c>
      <c r="C17" s="27"/>
      <c r="D17" s="21" t="s">
        <v>14</v>
      </c>
      <c r="E17" s="22">
        <v>4099</v>
      </c>
      <c r="F17" s="23" t="s">
        <v>42</v>
      </c>
      <c r="G17" s="32">
        <f>3099+1000</f>
        <v>4099</v>
      </c>
      <c r="H17" s="20">
        <f t="shared" si="0"/>
        <v>0</v>
      </c>
    </row>
    <row r="18" spans="1:8" ht="47.25" x14ac:dyDescent="0.25">
      <c r="A18" s="14">
        <v>44961</v>
      </c>
      <c r="B18" s="15">
        <f t="shared" si="1"/>
        <v>1055</v>
      </c>
      <c r="C18" s="26"/>
      <c r="D18" s="21" t="s">
        <v>15</v>
      </c>
      <c r="E18" s="22">
        <v>3541</v>
      </c>
      <c r="F18" s="23" t="s">
        <v>43</v>
      </c>
      <c r="G18" s="32">
        <f>1900+1000+641</f>
        <v>3541</v>
      </c>
      <c r="H18" s="20">
        <f t="shared" si="0"/>
        <v>0</v>
      </c>
    </row>
    <row r="19" spans="1:8" ht="22.5" customHeight="1" x14ac:dyDescent="0.25">
      <c r="A19" s="14">
        <v>44961</v>
      </c>
      <c r="B19" s="15">
        <f t="shared" si="1"/>
        <v>1056</v>
      </c>
      <c r="C19" s="27"/>
      <c r="D19" s="21" t="s">
        <v>24</v>
      </c>
      <c r="E19" s="22">
        <v>870</v>
      </c>
      <c r="F19" s="23">
        <v>44969</v>
      </c>
      <c r="G19" s="32">
        <v>870</v>
      </c>
      <c r="H19" s="20">
        <f t="shared" si="0"/>
        <v>0</v>
      </c>
    </row>
    <row r="20" spans="1:8" ht="31.5" x14ac:dyDescent="0.25">
      <c r="A20" s="14">
        <v>44962</v>
      </c>
      <c r="B20" s="15">
        <f t="shared" si="1"/>
        <v>1057</v>
      </c>
      <c r="C20" s="26"/>
      <c r="D20" s="21" t="s">
        <v>15</v>
      </c>
      <c r="E20" s="22">
        <v>2855</v>
      </c>
      <c r="F20" s="23" t="s">
        <v>44</v>
      </c>
      <c r="G20" s="32">
        <f>1200+1655</f>
        <v>2855</v>
      </c>
      <c r="H20" s="20">
        <f t="shared" si="0"/>
        <v>0</v>
      </c>
    </row>
    <row r="21" spans="1:8" x14ac:dyDescent="0.25">
      <c r="A21" s="14">
        <v>44962</v>
      </c>
      <c r="B21" s="15">
        <f t="shared" si="1"/>
        <v>1058</v>
      </c>
      <c r="C21" s="26"/>
      <c r="D21" s="21" t="s">
        <v>24</v>
      </c>
      <c r="E21" s="22">
        <v>211</v>
      </c>
      <c r="F21" s="23">
        <v>44969</v>
      </c>
      <c r="G21" s="32">
        <v>211</v>
      </c>
      <c r="H21" s="20">
        <f t="shared" si="0"/>
        <v>0</v>
      </c>
    </row>
    <row r="22" spans="1:8" ht="31.5" x14ac:dyDescent="0.25">
      <c r="A22" s="14">
        <v>44963</v>
      </c>
      <c r="B22" s="15">
        <f t="shared" si="1"/>
        <v>1059</v>
      </c>
      <c r="C22" s="26"/>
      <c r="D22" s="21" t="s">
        <v>19</v>
      </c>
      <c r="E22" s="22">
        <v>55696</v>
      </c>
      <c r="F22" s="23" t="s">
        <v>47</v>
      </c>
      <c r="G22" s="32">
        <f>55000+696</f>
        <v>55696</v>
      </c>
      <c r="H22" s="20">
        <f t="shared" si="0"/>
        <v>0</v>
      </c>
    </row>
    <row r="23" spans="1:8" x14ac:dyDescent="0.25">
      <c r="A23" s="14">
        <v>44963</v>
      </c>
      <c r="B23" s="15">
        <f t="shared" si="1"/>
        <v>1060</v>
      </c>
      <c r="C23" s="26"/>
      <c r="D23" s="21" t="s">
        <v>13</v>
      </c>
      <c r="E23" s="22">
        <v>5199</v>
      </c>
      <c r="F23" s="23">
        <v>44964</v>
      </c>
      <c r="G23" s="32">
        <v>5199</v>
      </c>
      <c r="H23" s="20">
        <f t="shared" si="0"/>
        <v>0</v>
      </c>
    </row>
    <row r="24" spans="1:8" x14ac:dyDescent="0.25">
      <c r="A24" s="14">
        <v>44963</v>
      </c>
      <c r="B24" s="15">
        <f t="shared" si="1"/>
        <v>1061</v>
      </c>
      <c r="C24" s="26"/>
      <c r="D24" s="21" t="s">
        <v>14</v>
      </c>
      <c r="E24" s="22">
        <v>2009</v>
      </c>
      <c r="F24" s="23">
        <v>44965</v>
      </c>
      <c r="G24" s="32">
        <v>2009</v>
      </c>
      <c r="H24" s="20">
        <f t="shared" si="0"/>
        <v>0</v>
      </c>
    </row>
    <row r="25" spans="1:8" x14ac:dyDescent="0.25">
      <c r="A25" s="14">
        <v>44964</v>
      </c>
      <c r="B25" s="15">
        <f t="shared" si="1"/>
        <v>1062</v>
      </c>
      <c r="C25" s="26"/>
      <c r="D25" s="21" t="s">
        <v>15</v>
      </c>
      <c r="E25" s="22">
        <v>2370</v>
      </c>
      <c r="F25" s="23">
        <v>44968</v>
      </c>
      <c r="G25" s="32">
        <v>2370</v>
      </c>
      <c r="H25" s="20">
        <f t="shared" si="0"/>
        <v>0</v>
      </c>
    </row>
    <row r="26" spans="1:8" x14ac:dyDescent="0.25">
      <c r="A26" s="14">
        <v>44964</v>
      </c>
      <c r="B26" s="15">
        <f t="shared" si="1"/>
        <v>1063</v>
      </c>
      <c r="C26" s="26"/>
      <c r="D26" s="21" t="s">
        <v>19</v>
      </c>
      <c r="E26" s="22">
        <v>5280</v>
      </c>
      <c r="F26" s="23">
        <v>44966</v>
      </c>
      <c r="G26" s="32">
        <v>5280</v>
      </c>
      <c r="H26" s="20">
        <f t="shared" si="0"/>
        <v>0</v>
      </c>
    </row>
    <row r="27" spans="1:8" x14ac:dyDescent="0.25">
      <c r="A27" s="14">
        <v>44964</v>
      </c>
      <c r="B27" s="15">
        <f t="shared" si="1"/>
        <v>1064</v>
      </c>
      <c r="C27" s="26"/>
      <c r="D27" s="21" t="s">
        <v>13</v>
      </c>
      <c r="E27" s="22">
        <v>3720</v>
      </c>
      <c r="F27" s="23">
        <v>44966</v>
      </c>
      <c r="G27" s="32">
        <v>3720</v>
      </c>
      <c r="H27" s="20">
        <f t="shared" si="0"/>
        <v>0</v>
      </c>
    </row>
    <row r="28" spans="1:8" ht="31.5" x14ac:dyDescent="0.25">
      <c r="A28" s="14">
        <v>44966</v>
      </c>
      <c r="B28" s="15">
        <f t="shared" si="1"/>
        <v>1065</v>
      </c>
      <c r="C28" s="26"/>
      <c r="D28" s="21" t="s">
        <v>15</v>
      </c>
      <c r="E28" s="22">
        <v>1805</v>
      </c>
      <c r="F28" s="23" t="s">
        <v>46</v>
      </c>
      <c r="G28" s="32">
        <f>1500+305</f>
        <v>1805</v>
      </c>
      <c r="H28" s="20">
        <f t="shared" si="0"/>
        <v>0</v>
      </c>
    </row>
    <row r="29" spans="1:8" x14ac:dyDescent="0.25">
      <c r="A29" s="69">
        <v>44966</v>
      </c>
      <c r="B29" s="70">
        <f t="shared" si="1"/>
        <v>1066</v>
      </c>
      <c r="C29" s="71"/>
      <c r="D29" s="21" t="s">
        <v>13</v>
      </c>
      <c r="E29" s="22">
        <v>2168</v>
      </c>
      <c r="F29" s="23">
        <v>44967</v>
      </c>
      <c r="G29" s="32">
        <v>2168</v>
      </c>
      <c r="H29" s="20">
        <f t="shared" si="0"/>
        <v>0</v>
      </c>
    </row>
    <row r="30" spans="1:8" x14ac:dyDescent="0.25">
      <c r="A30" s="69">
        <v>44967</v>
      </c>
      <c r="B30" s="70">
        <f t="shared" si="1"/>
        <v>1067</v>
      </c>
      <c r="C30" s="71"/>
      <c r="D30" s="21" t="s">
        <v>12</v>
      </c>
      <c r="E30" s="22">
        <v>341</v>
      </c>
      <c r="F30" s="23">
        <v>44971</v>
      </c>
      <c r="G30" s="32">
        <v>341</v>
      </c>
      <c r="H30" s="20">
        <f t="shared" si="0"/>
        <v>0</v>
      </c>
    </row>
    <row r="31" spans="1:8" x14ac:dyDescent="0.25">
      <c r="A31" s="69">
        <v>44967</v>
      </c>
      <c r="B31" s="70">
        <f t="shared" si="1"/>
        <v>1068</v>
      </c>
      <c r="C31" s="71"/>
      <c r="D31" s="21" t="s">
        <v>25</v>
      </c>
      <c r="E31" s="22">
        <v>2279</v>
      </c>
      <c r="F31" s="23">
        <v>44968</v>
      </c>
      <c r="G31" s="32">
        <v>2279</v>
      </c>
      <c r="H31" s="20">
        <f t="shared" si="0"/>
        <v>0</v>
      </c>
    </row>
    <row r="32" spans="1:8" ht="31.5" x14ac:dyDescent="0.25">
      <c r="A32" s="69">
        <v>44967</v>
      </c>
      <c r="B32" s="70">
        <f t="shared" si="1"/>
        <v>1069</v>
      </c>
      <c r="C32" s="71"/>
      <c r="D32" s="21" t="s">
        <v>15</v>
      </c>
      <c r="E32" s="22">
        <v>2913</v>
      </c>
      <c r="F32" s="23" t="s">
        <v>49</v>
      </c>
      <c r="G32" s="32">
        <f>1200+1713</f>
        <v>2913</v>
      </c>
      <c r="H32" s="20">
        <f t="shared" si="0"/>
        <v>0</v>
      </c>
    </row>
    <row r="33" spans="1:8" ht="31.5" x14ac:dyDescent="0.25">
      <c r="A33" s="69">
        <v>44967</v>
      </c>
      <c r="B33" s="70">
        <f t="shared" si="1"/>
        <v>1070</v>
      </c>
      <c r="C33" s="71"/>
      <c r="D33" s="21" t="s">
        <v>14</v>
      </c>
      <c r="E33" s="22">
        <v>4477</v>
      </c>
      <c r="F33" s="23" t="s">
        <v>45</v>
      </c>
      <c r="G33" s="32">
        <f>4077+400</f>
        <v>4477</v>
      </c>
      <c r="H33" s="20">
        <f t="shared" si="0"/>
        <v>0</v>
      </c>
    </row>
    <row r="34" spans="1:8" x14ac:dyDescent="0.25">
      <c r="A34" s="69">
        <v>44967</v>
      </c>
      <c r="B34" s="70">
        <f t="shared" si="1"/>
        <v>1071</v>
      </c>
      <c r="C34" s="71"/>
      <c r="D34" s="21" t="s">
        <v>13</v>
      </c>
      <c r="E34" s="22">
        <v>5832</v>
      </c>
      <c r="F34" s="23">
        <v>44968</v>
      </c>
      <c r="G34" s="32">
        <v>5832</v>
      </c>
      <c r="H34" s="20">
        <f t="shared" si="0"/>
        <v>0</v>
      </c>
    </row>
    <row r="35" spans="1:8" ht="17.25" customHeight="1" x14ac:dyDescent="0.25">
      <c r="A35" s="69">
        <v>44967</v>
      </c>
      <c r="B35" s="70">
        <f t="shared" si="1"/>
        <v>1072</v>
      </c>
      <c r="C35" s="71"/>
      <c r="D35" s="21" t="s">
        <v>24</v>
      </c>
      <c r="E35" s="22">
        <v>17130</v>
      </c>
      <c r="F35" s="23">
        <v>44976</v>
      </c>
      <c r="G35" s="32">
        <v>17130</v>
      </c>
      <c r="H35" s="20">
        <f t="shared" si="0"/>
        <v>0</v>
      </c>
    </row>
    <row r="36" spans="1:8" x14ac:dyDescent="0.25">
      <c r="A36" s="69">
        <v>44968</v>
      </c>
      <c r="B36" s="70">
        <f t="shared" si="1"/>
        <v>1073</v>
      </c>
      <c r="C36" s="71"/>
      <c r="D36" s="21" t="s">
        <v>15</v>
      </c>
      <c r="E36" s="22">
        <v>2533</v>
      </c>
      <c r="F36" s="23">
        <v>44974</v>
      </c>
      <c r="G36" s="32">
        <v>2533</v>
      </c>
      <c r="H36" s="20">
        <f t="shared" si="0"/>
        <v>0</v>
      </c>
    </row>
    <row r="37" spans="1:8" x14ac:dyDescent="0.25">
      <c r="A37" s="69">
        <v>44968</v>
      </c>
      <c r="B37" s="70">
        <f t="shared" si="1"/>
        <v>1074</v>
      </c>
      <c r="C37" s="71"/>
      <c r="D37" s="21" t="s">
        <v>13</v>
      </c>
      <c r="E37" s="22">
        <v>3208</v>
      </c>
      <c r="F37" s="23">
        <v>44969</v>
      </c>
      <c r="G37" s="32">
        <v>3208</v>
      </c>
      <c r="H37" s="20">
        <f t="shared" si="0"/>
        <v>0</v>
      </c>
    </row>
    <row r="38" spans="1:8" x14ac:dyDescent="0.25">
      <c r="A38" s="69">
        <v>44968</v>
      </c>
      <c r="B38" s="70">
        <f t="shared" si="1"/>
        <v>1075</v>
      </c>
      <c r="C38" s="71"/>
      <c r="D38" s="21" t="s">
        <v>25</v>
      </c>
      <c r="E38" s="22">
        <v>11200</v>
      </c>
      <c r="F38" s="23">
        <v>44970</v>
      </c>
      <c r="G38" s="32">
        <v>11200</v>
      </c>
      <c r="H38" s="20">
        <f t="shared" si="0"/>
        <v>0</v>
      </c>
    </row>
    <row r="39" spans="1:8" x14ac:dyDescent="0.25">
      <c r="A39" s="69">
        <v>44969</v>
      </c>
      <c r="B39" s="70">
        <f t="shared" si="1"/>
        <v>1076</v>
      </c>
      <c r="C39" s="71"/>
      <c r="D39" s="21" t="s">
        <v>16</v>
      </c>
      <c r="E39" s="22">
        <v>8000</v>
      </c>
      <c r="F39" s="23">
        <v>44970</v>
      </c>
      <c r="G39" s="32">
        <v>8000</v>
      </c>
      <c r="H39" s="20">
        <f t="shared" si="0"/>
        <v>0</v>
      </c>
    </row>
    <row r="40" spans="1:8" x14ac:dyDescent="0.25">
      <c r="A40" s="69">
        <v>44969</v>
      </c>
      <c r="B40" s="70">
        <f t="shared" si="1"/>
        <v>1077</v>
      </c>
      <c r="C40" s="71"/>
      <c r="D40" s="21" t="s">
        <v>13</v>
      </c>
      <c r="E40" s="22">
        <v>5096</v>
      </c>
      <c r="F40" s="23">
        <v>44970</v>
      </c>
      <c r="G40" s="32">
        <v>5096</v>
      </c>
      <c r="H40" s="20">
        <f t="shared" si="0"/>
        <v>0</v>
      </c>
    </row>
    <row r="41" spans="1:8" x14ac:dyDescent="0.25">
      <c r="A41" s="69">
        <v>44970</v>
      </c>
      <c r="B41" s="70">
        <f t="shared" si="1"/>
        <v>1078</v>
      </c>
      <c r="C41" s="71"/>
      <c r="D41" s="21" t="s">
        <v>12</v>
      </c>
      <c r="E41" s="22">
        <v>357</v>
      </c>
      <c r="F41" s="23">
        <v>44971</v>
      </c>
      <c r="G41" s="32">
        <v>357</v>
      </c>
      <c r="H41" s="20">
        <f t="shared" si="0"/>
        <v>0</v>
      </c>
    </row>
    <row r="42" spans="1:8" ht="31.5" x14ac:dyDescent="0.25">
      <c r="A42" s="69">
        <v>44970</v>
      </c>
      <c r="B42" s="70">
        <f t="shared" si="1"/>
        <v>1079</v>
      </c>
      <c r="C42" s="71"/>
      <c r="D42" s="21" t="s">
        <v>15</v>
      </c>
      <c r="E42" s="22">
        <v>1947</v>
      </c>
      <c r="F42" s="23" t="s">
        <v>50</v>
      </c>
      <c r="G42" s="32">
        <f>600+1347</f>
        <v>1947</v>
      </c>
      <c r="H42" s="20">
        <f t="shared" si="0"/>
        <v>0</v>
      </c>
    </row>
    <row r="43" spans="1:8" x14ac:dyDescent="0.25">
      <c r="A43" s="69">
        <v>44970</v>
      </c>
      <c r="B43" s="70">
        <f t="shared" si="1"/>
        <v>1080</v>
      </c>
      <c r="C43" s="71"/>
      <c r="D43" s="21" t="s">
        <v>19</v>
      </c>
      <c r="E43" s="22">
        <v>5832</v>
      </c>
      <c r="F43" s="23">
        <v>44971</v>
      </c>
      <c r="G43" s="32">
        <v>5832</v>
      </c>
      <c r="H43" s="20">
        <f t="shared" si="0"/>
        <v>0</v>
      </c>
    </row>
    <row r="44" spans="1:8" x14ac:dyDescent="0.25">
      <c r="A44" s="69">
        <v>44970</v>
      </c>
      <c r="B44" s="70">
        <f t="shared" si="1"/>
        <v>1081</v>
      </c>
      <c r="C44" s="71"/>
      <c r="D44" s="21" t="s">
        <v>13</v>
      </c>
      <c r="E44" s="22">
        <v>4280</v>
      </c>
      <c r="F44" s="23">
        <v>44971</v>
      </c>
      <c r="G44" s="32">
        <v>4280</v>
      </c>
      <c r="H44" s="20">
        <f t="shared" si="0"/>
        <v>0</v>
      </c>
    </row>
    <row r="45" spans="1:8" x14ac:dyDescent="0.25">
      <c r="A45" s="69">
        <v>44970</v>
      </c>
      <c r="B45" s="70">
        <f t="shared" si="1"/>
        <v>1082</v>
      </c>
      <c r="C45" s="71"/>
      <c r="D45" s="21" t="s">
        <v>16</v>
      </c>
      <c r="E45" s="22">
        <v>4072</v>
      </c>
      <c r="F45" s="23">
        <v>44973</v>
      </c>
      <c r="G45" s="32">
        <v>4072</v>
      </c>
      <c r="H45" s="20">
        <f t="shared" si="0"/>
        <v>0</v>
      </c>
    </row>
    <row r="46" spans="1:8" ht="31.5" x14ac:dyDescent="0.25">
      <c r="A46" s="69">
        <v>44971</v>
      </c>
      <c r="B46" s="70">
        <f t="shared" si="1"/>
        <v>1083</v>
      </c>
      <c r="C46" s="71"/>
      <c r="D46" s="21" t="s">
        <v>14</v>
      </c>
      <c r="E46" s="22">
        <v>2100</v>
      </c>
      <c r="F46" s="23" t="s">
        <v>48</v>
      </c>
      <c r="G46" s="32">
        <f>1559+541</f>
        <v>2100</v>
      </c>
      <c r="H46" s="20">
        <f t="shared" si="0"/>
        <v>0</v>
      </c>
    </row>
    <row r="47" spans="1:8" ht="22.5" customHeight="1" x14ac:dyDescent="0.25">
      <c r="A47" s="69">
        <v>44971</v>
      </c>
      <c r="B47" s="70">
        <f t="shared" si="1"/>
        <v>1084</v>
      </c>
      <c r="C47" s="71"/>
      <c r="D47" s="21" t="s">
        <v>15</v>
      </c>
      <c r="E47" s="22">
        <v>1866</v>
      </c>
      <c r="F47" s="23">
        <v>44975</v>
      </c>
      <c r="G47" s="32">
        <v>1866</v>
      </c>
      <c r="H47" s="20">
        <f t="shared" si="0"/>
        <v>0</v>
      </c>
    </row>
    <row r="48" spans="1:8" ht="20.25" customHeight="1" x14ac:dyDescent="0.25">
      <c r="A48" s="69">
        <v>44971</v>
      </c>
      <c r="B48" s="70">
        <f t="shared" si="1"/>
        <v>1085</v>
      </c>
      <c r="C48" s="71"/>
      <c r="D48" s="21" t="s">
        <v>13</v>
      </c>
      <c r="E48" s="22">
        <v>4328</v>
      </c>
      <c r="F48" s="23">
        <v>44973</v>
      </c>
      <c r="G48" s="32">
        <v>4328</v>
      </c>
      <c r="H48" s="20">
        <f t="shared" si="0"/>
        <v>0</v>
      </c>
    </row>
    <row r="49" spans="1:8" ht="21.75" customHeight="1" x14ac:dyDescent="0.25">
      <c r="A49" s="69">
        <v>44940</v>
      </c>
      <c r="B49" s="70">
        <f t="shared" si="1"/>
        <v>1086</v>
      </c>
      <c r="C49" s="71"/>
      <c r="D49" s="21" t="s">
        <v>24</v>
      </c>
      <c r="E49" s="22">
        <v>219</v>
      </c>
      <c r="F49" s="23">
        <v>44976</v>
      </c>
      <c r="G49" s="32">
        <v>219</v>
      </c>
      <c r="H49" s="20">
        <f t="shared" si="0"/>
        <v>0</v>
      </c>
    </row>
    <row r="50" spans="1:8" ht="31.5" x14ac:dyDescent="0.25">
      <c r="A50" s="69">
        <v>44973</v>
      </c>
      <c r="B50" s="70">
        <f t="shared" si="1"/>
        <v>1087</v>
      </c>
      <c r="C50" s="71"/>
      <c r="D50" s="21" t="s">
        <v>14</v>
      </c>
      <c r="E50" s="22">
        <v>3685</v>
      </c>
      <c r="F50" s="23" t="s">
        <v>52</v>
      </c>
      <c r="G50" s="32">
        <f>3485+200</f>
        <v>3685</v>
      </c>
      <c r="H50" s="20">
        <f t="shared" si="0"/>
        <v>0</v>
      </c>
    </row>
    <row r="51" spans="1:8" ht="31.5" x14ac:dyDescent="0.25">
      <c r="A51" s="69">
        <v>44973</v>
      </c>
      <c r="B51" s="70">
        <f t="shared" si="1"/>
        <v>1088</v>
      </c>
      <c r="C51" s="71"/>
      <c r="D51" s="21" t="s">
        <v>15</v>
      </c>
      <c r="E51" s="22">
        <v>2394</v>
      </c>
      <c r="F51" s="23" t="s">
        <v>51</v>
      </c>
      <c r="G51" s="32">
        <f>1300+1094</f>
        <v>2394</v>
      </c>
      <c r="H51" s="20">
        <f t="shared" si="0"/>
        <v>0</v>
      </c>
    </row>
    <row r="52" spans="1:8" x14ac:dyDescent="0.25">
      <c r="A52" s="69">
        <v>44973</v>
      </c>
      <c r="B52" s="70">
        <f t="shared" si="1"/>
        <v>1089</v>
      </c>
      <c r="C52" s="71"/>
      <c r="D52" s="21" t="s">
        <v>13</v>
      </c>
      <c r="E52" s="22">
        <v>3224</v>
      </c>
      <c r="F52" s="23">
        <v>44974</v>
      </c>
      <c r="G52" s="32">
        <v>3224</v>
      </c>
      <c r="H52" s="20">
        <f t="shared" si="0"/>
        <v>0</v>
      </c>
    </row>
    <row r="53" spans="1:8" x14ac:dyDescent="0.25">
      <c r="A53" s="69">
        <v>44974</v>
      </c>
      <c r="B53" s="70">
        <f t="shared" si="1"/>
        <v>1090</v>
      </c>
      <c r="C53" s="71"/>
      <c r="D53" s="21" t="s">
        <v>13</v>
      </c>
      <c r="E53" s="22">
        <v>3096</v>
      </c>
      <c r="F53" s="23">
        <v>44975</v>
      </c>
      <c r="G53" s="32">
        <v>3096</v>
      </c>
      <c r="H53" s="20">
        <f t="shared" si="0"/>
        <v>0</v>
      </c>
    </row>
    <row r="54" spans="1:8" x14ac:dyDescent="0.25">
      <c r="A54" s="69">
        <v>44974</v>
      </c>
      <c r="B54" s="70">
        <f t="shared" si="1"/>
        <v>1091</v>
      </c>
      <c r="C54" s="71"/>
      <c r="D54" s="21" t="s">
        <v>15</v>
      </c>
      <c r="E54" s="22">
        <v>1749</v>
      </c>
      <c r="F54" s="23">
        <v>44976</v>
      </c>
      <c r="G54" s="32">
        <v>1749</v>
      </c>
      <c r="H54" s="20">
        <f t="shared" si="0"/>
        <v>0</v>
      </c>
    </row>
    <row r="55" spans="1:8" s="34" customFormat="1" x14ac:dyDescent="0.25">
      <c r="A55" s="72">
        <v>44974</v>
      </c>
      <c r="B55" s="70">
        <f t="shared" si="1"/>
        <v>1092</v>
      </c>
      <c r="C55" s="71"/>
      <c r="D55" s="25" t="s">
        <v>24</v>
      </c>
      <c r="E55" s="31">
        <v>15510</v>
      </c>
      <c r="F55" s="23">
        <v>44983</v>
      </c>
      <c r="G55" s="32">
        <v>15510</v>
      </c>
      <c r="H55" s="33">
        <f t="shared" si="0"/>
        <v>0</v>
      </c>
    </row>
    <row r="56" spans="1:8" x14ac:dyDescent="0.25">
      <c r="A56" s="69">
        <v>44975</v>
      </c>
      <c r="B56" s="70">
        <f t="shared" si="1"/>
        <v>1093</v>
      </c>
      <c r="C56" s="71"/>
      <c r="D56" s="21" t="s">
        <v>12</v>
      </c>
      <c r="E56" s="22">
        <v>271</v>
      </c>
      <c r="F56" s="23">
        <v>44982</v>
      </c>
      <c r="G56" s="32">
        <v>271</v>
      </c>
      <c r="H56" s="20">
        <f t="shared" si="0"/>
        <v>0</v>
      </c>
    </row>
    <row r="57" spans="1:8" ht="31.5" x14ac:dyDescent="0.25">
      <c r="A57" s="69">
        <v>44975</v>
      </c>
      <c r="B57" s="70">
        <f t="shared" si="1"/>
        <v>1094</v>
      </c>
      <c r="C57" s="71"/>
      <c r="D57" s="21" t="s">
        <v>15</v>
      </c>
      <c r="E57" s="22">
        <v>2997</v>
      </c>
      <c r="F57" s="23" t="s">
        <v>54</v>
      </c>
      <c r="G57" s="32">
        <f>900+2097</f>
        <v>2997</v>
      </c>
      <c r="H57" s="20">
        <f t="shared" si="0"/>
        <v>0</v>
      </c>
    </row>
    <row r="58" spans="1:8" x14ac:dyDescent="0.25">
      <c r="A58" s="69">
        <v>44975</v>
      </c>
      <c r="B58" s="70">
        <f t="shared" si="1"/>
        <v>1095</v>
      </c>
      <c r="C58" s="71"/>
      <c r="D58" s="21" t="s">
        <v>17</v>
      </c>
      <c r="E58" s="22">
        <v>1620</v>
      </c>
      <c r="F58" s="23">
        <v>44976</v>
      </c>
      <c r="G58" s="32">
        <v>1620</v>
      </c>
      <c r="H58" s="20">
        <f t="shared" si="0"/>
        <v>0</v>
      </c>
    </row>
    <row r="59" spans="1:8" ht="21.75" customHeight="1" x14ac:dyDescent="0.25">
      <c r="A59" s="69">
        <v>44975</v>
      </c>
      <c r="B59" s="70">
        <f t="shared" si="1"/>
        <v>1096</v>
      </c>
      <c r="C59" s="71"/>
      <c r="D59" s="21" t="s">
        <v>13</v>
      </c>
      <c r="E59" s="22">
        <v>5024</v>
      </c>
      <c r="F59" s="23">
        <v>44976</v>
      </c>
      <c r="G59" s="32">
        <v>5024</v>
      </c>
      <c r="H59" s="20">
        <f t="shared" si="0"/>
        <v>0</v>
      </c>
    </row>
    <row r="60" spans="1:8" x14ac:dyDescent="0.25">
      <c r="A60" s="69">
        <v>44975</v>
      </c>
      <c r="B60" s="70">
        <f t="shared" si="1"/>
        <v>1097</v>
      </c>
      <c r="C60" s="71"/>
      <c r="D60" s="21" t="s">
        <v>25</v>
      </c>
      <c r="E60" s="22">
        <v>11200</v>
      </c>
      <c r="F60" s="23">
        <v>44977</v>
      </c>
      <c r="G60" s="32">
        <v>11200</v>
      </c>
      <c r="H60" s="20">
        <f t="shared" si="0"/>
        <v>0</v>
      </c>
    </row>
    <row r="61" spans="1:8" x14ac:dyDescent="0.25">
      <c r="A61" s="69">
        <v>44976</v>
      </c>
      <c r="B61" s="70">
        <f t="shared" si="1"/>
        <v>1098</v>
      </c>
      <c r="C61" s="71"/>
      <c r="D61" s="21" t="s">
        <v>15</v>
      </c>
      <c r="E61" s="22">
        <v>1450</v>
      </c>
      <c r="F61" s="23">
        <v>44981</v>
      </c>
      <c r="G61" s="32">
        <v>1450</v>
      </c>
      <c r="H61" s="20">
        <f t="shared" si="0"/>
        <v>0</v>
      </c>
    </row>
    <row r="62" spans="1:8" x14ac:dyDescent="0.25">
      <c r="A62" s="69">
        <v>44976</v>
      </c>
      <c r="B62" s="70">
        <f t="shared" si="1"/>
        <v>1099</v>
      </c>
      <c r="C62" s="71"/>
      <c r="D62" s="21" t="s">
        <v>13</v>
      </c>
      <c r="E62" s="22">
        <v>4670</v>
      </c>
      <c r="F62" s="23" t="s">
        <v>53</v>
      </c>
      <c r="G62" s="32">
        <f>4670</f>
        <v>4670</v>
      </c>
      <c r="H62" s="20">
        <f t="shared" si="0"/>
        <v>0</v>
      </c>
    </row>
    <row r="63" spans="1:8" x14ac:dyDescent="0.25">
      <c r="A63" s="69">
        <v>44977</v>
      </c>
      <c r="B63" s="70">
        <f t="shared" si="1"/>
        <v>1100</v>
      </c>
      <c r="C63" s="71"/>
      <c r="D63" s="21" t="s">
        <v>19</v>
      </c>
      <c r="E63" s="22">
        <v>5080</v>
      </c>
      <c r="F63" s="23">
        <v>44978</v>
      </c>
      <c r="G63" s="32">
        <v>5080</v>
      </c>
      <c r="H63" s="20">
        <f t="shared" si="0"/>
        <v>0</v>
      </c>
    </row>
    <row r="64" spans="1:8" x14ac:dyDescent="0.25">
      <c r="A64" s="69">
        <v>44977</v>
      </c>
      <c r="B64" s="70">
        <f t="shared" si="1"/>
        <v>1101</v>
      </c>
      <c r="C64" s="71"/>
      <c r="D64" s="21" t="s">
        <v>15</v>
      </c>
      <c r="E64" s="22">
        <v>1000</v>
      </c>
      <c r="F64" s="23">
        <v>44978</v>
      </c>
      <c r="G64" s="32">
        <v>1000</v>
      </c>
      <c r="H64" s="20">
        <f t="shared" si="0"/>
        <v>0</v>
      </c>
    </row>
    <row r="65" spans="1:8" x14ac:dyDescent="0.25">
      <c r="A65" s="73">
        <v>44977</v>
      </c>
      <c r="B65" s="70">
        <f t="shared" si="1"/>
        <v>1102</v>
      </c>
      <c r="C65" s="71"/>
      <c r="D65" s="35" t="s">
        <v>13</v>
      </c>
      <c r="E65" s="22">
        <v>3620</v>
      </c>
      <c r="F65" s="23">
        <v>44978</v>
      </c>
      <c r="G65" s="32">
        <v>3620</v>
      </c>
      <c r="H65" s="20">
        <f t="shared" si="0"/>
        <v>0</v>
      </c>
    </row>
    <row r="66" spans="1:8" x14ac:dyDescent="0.25">
      <c r="A66" s="73">
        <v>44978</v>
      </c>
      <c r="B66" s="70">
        <f t="shared" si="1"/>
        <v>1103</v>
      </c>
      <c r="C66" s="71"/>
      <c r="D66" s="35" t="s">
        <v>16</v>
      </c>
      <c r="E66" s="22">
        <v>9657</v>
      </c>
      <c r="F66" s="23">
        <v>44980</v>
      </c>
      <c r="G66" s="32">
        <v>9657</v>
      </c>
      <c r="H66" s="20">
        <f t="shared" si="0"/>
        <v>0</v>
      </c>
    </row>
    <row r="67" spans="1:8" x14ac:dyDescent="0.25">
      <c r="A67" s="73">
        <v>44978</v>
      </c>
      <c r="B67" s="70">
        <f t="shared" si="1"/>
        <v>1104</v>
      </c>
      <c r="C67" s="71"/>
      <c r="D67" s="35" t="s">
        <v>13</v>
      </c>
      <c r="E67" s="22">
        <v>3318</v>
      </c>
      <c r="F67" s="23">
        <v>44979</v>
      </c>
      <c r="G67" s="32">
        <v>3318</v>
      </c>
      <c r="H67" s="20">
        <f t="shared" si="0"/>
        <v>0</v>
      </c>
    </row>
    <row r="68" spans="1:8" x14ac:dyDescent="0.25">
      <c r="A68" s="73">
        <v>44978</v>
      </c>
      <c r="B68" s="70">
        <f t="shared" si="1"/>
        <v>1105</v>
      </c>
      <c r="C68" s="71"/>
      <c r="D68" s="35" t="s">
        <v>17</v>
      </c>
      <c r="E68" s="22">
        <v>5400</v>
      </c>
      <c r="F68" s="67">
        <v>44990</v>
      </c>
      <c r="G68" s="68">
        <v>5400</v>
      </c>
      <c r="H68" s="20">
        <f t="shared" si="0"/>
        <v>0</v>
      </c>
    </row>
    <row r="69" spans="1:8" x14ac:dyDescent="0.25">
      <c r="A69" s="73">
        <v>44979</v>
      </c>
      <c r="B69" s="70">
        <f t="shared" si="1"/>
        <v>1106</v>
      </c>
      <c r="C69" s="71"/>
      <c r="D69" s="35" t="s">
        <v>13</v>
      </c>
      <c r="E69" s="22">
        <v>2999</v>
      </c>
      <c r="F69" s="23">
        <v>44980</v>
      </c>
      <c r="G69" s="32">
        <v>2999</v>
      </c>
      <c r="H69" s="20">
        <f t="shared" si="0"/>
        <v>0</v>
      </c>
    </row>
    <row r="70" spans="1:8" x14ac:dyDescent="0.25">
      <c r="A70" s="73">
        <v>44979</v>
      </c>
      <c r="B70" s="70">
        <f t="shared" ref="B70:B91" si="2">B69+1</f>
        <v>1107</v>
      </c>
      <c r="C70" s="71"/>
      <c r="D70" s="35" t="s">
        <v>15</v>
      </c>
      <c r="E70" s="22">
        <v>728</v>
      </c>
      <c r="F70" s="23">
        <v>44981</v>
      </c>
      <c r="G70" s="32">
        <v>728</v>
      </c>
      <c r="H70" s="20">
        <f t="shared" si="0"/>
        <v>0</v>
      </c>
    </row>
    <row r="71" spans="1:8" ht="31.5" x14ac:dyDescent="0.25">
      <c r="A71" s="73">
        <v>44980</v>
      </c>
      <c r="B71" s="70">
        <f t="shared" si="2"/>
        <v>1108</v>
      </c>
      <c r="C71" s="71"/>
      <c r="D71" s="35" t="s">
        <v>14</v>
      </c>
      <c r="E71" s="22">
        <v>566</v>
      </c>
      <c r="F71" s="23" t="s">
        <v>55</v>
      </c>
      <c r="G71" s="32">
        <f>225+341</f>
        <v>566</v>
      </c>
      <c r="H71" s="20">
        <f t="shared" si="0"/>
        <v>0</v>
      </c>
    </row>
    <row r="72" spans="1:8" ht="31.5" x14ac:dyDescent="0.25">
      <c r="A72" s="73">
        <v>44980</v>
      </c>
      <c r="B72" s="70">
        <f t="shared" si="2"/>
        <v>1109</v>
      </c>
      <c r="C72" s="71"/>
      <c r="D72" s="35" t="s">
        <v>15</v>
      </c>
      <c r="E72" s="22">
        <v>2332</v>
      </c>
      <c r="F72" s="23" t="s">
        <v>56</v>
      </c>
      <c r="G72" s="32">
        <f>800+1532</f>
        <v>2332</v>
      </c>
      <c r="H72" s="20">
        <f t="shared" si="0"/>
        <v>0</v>
      </c>
    </row>
    <row r="73" spans="1:8" ht="18.75" customHeight="1" x14ac:dyDescent="0.25">
      <c r="A73" s="73">
        <v>44980</v>
      </c>
      <c r="B73" s="70">
        <f t="shared" si="2"/>
        <v>1110</v>
      </c>
      <c r="C73" s="71"/>
      <c r="D73" s="35" t="s">
        <v>19</v>
      </c>
      <c r="E73" s="22">
        <v>9086</v>
      </c>
      <c r="F73" s="23">
        <v>44981</v>
      </c>
      <c r="G73" s="32">
        <v>9086</v>
      </c>
      <c r="H73" s="20">
        <f t="shared" si="0"/>
        <v>0</v>
      </c>
    </row>
    <row r="74" spans="1:8" ht="24" customHeight="1" x14ac:dyDescent="0.25">
      <c r="A74" s="73">
        <v>44980</v>
      </c>
      <c r="B74" s="70">
        <f t="shared" si="2"/>
        <v>1111</v>
      </c>
      <c r="C74" s="71"/>
      <c r="D74" s="35" t="s">
        <v>13</v>
      </c>
      <c r="E74" s="22">
        <v>2419</v>
      </c>
      <c r="F74" s="23">
        <v>44981</v>
      </c>
      <c r="G74" s="32">
        <v>2419</v>
      </c>
      <c r="H74" s="20">
        <f t="shared" si="0"/>
        <v>0</v>
      </c>
    </row>
    <row r="75" spans="1:8" ht="31.5" x14ac:dyDescent="0.25">
      <c r="A75" s="73">
        <v>44981</v>
      </c>
      <c r="B75" s="70">
        <f t="shared" si="2"/>
        <v>1112</v>
      </c>
      <c r="C75" s="71"/>
      <c r="D75" s="35" t="s">
        <v>15</v>
      </c>
      <c r="E75" s="22">
        <v>1750</v>
      </c>
      <c r="F75" s="23" t="s">
        <v>58</v>
      </c>
      <c r="G75" s="32">
        <f>1000+750</f>
        <v>1750</v>
      </c>
      <c r="H75" s="20">
        <f t="shared" si="0"/>
        <v>0</v>
      </c>
    </row>
    <row r="76" spans="1:8" ht="18.75" customHeight="1" x14ac:dyDescent="0.25">
      <c r="A76" s="73">
        <v>44981</v>
      </c>
      <c r="B76" s="70">
        <f t="shared" si="2"/>
        <v>1113</v>
      </c>
      <c r="C76" s="71"/>
      <c r="D76" s="35" t="s">
        <v>13</v>
      </c>
      <c r="E76" s="22">
        <v>3091</v>
      </c>
      <c r="F76" s="23">
        <v>44982</v>
      </c>
      <c r="G76" s="32">
        <v>3091</v>
      </c>
      <c r="H76" s="20">
        <f t="shared" si="0"/>
        <v>0</v>
      </c>
    </row>
    <row r="77" spans="1:8" ht="18.75" customHeight="1" x14ac:dyDescent="0.25">
      <c r="A77" s="73">
        <v>44981</v>
      </c>
      <c r="B77" s="70">
        <f t="shared" si="2"/>
        <v>1114</v>
      </c>
      <c r="C77" s="71"/>
      <c r="D77" s="35" t="s">
        <v>24</v>
      </c>
      <c r="E77" s="22">
        <v>8100</v>
      </c>
      <c r="F77" s="67">
        <v>44990</v>
      </c>
      <c r="G77" s="68">
        <v>8100</v>
      </c>
      <c r="H77" s="20">
        <f t="shared" si="0"/>
        <v>0</v>
      </c>
    </row>
    <row r="78" spans="1:8" ht="18.75" customHeight="1" x14ac:dyDescent="0.25">
      <c r="A78" s="73">
        <v>44981</v>
      </c>
      <c r="B78" s="70">
        <f t="shared" si="2"/>
        <v>1115</v>
      </c>
      <c r="C78" s="71"/>
      <c r="D78" s="35" t="s">
        <v>19</v>
      </c>
      <c r="E78" s="22">
        <v>5125</v>
      </c>
      <c r="F78" s="23">
        <v>44982</v>
      </c>
      <c r="G78" s="32">
        <v>5125</v>
      </c>
      <c r="H78" s="20">
        <f t="shared" si="0"/>
        <v>0</v>
      </c>
    </row>
    <row r="79" spans="1:8" ht="18.75" customHeight="1" x14ac:dyDescent="0.25">
      <c r="A79" s="73">
        <v>44981</v>
      </c>
      <c r="B79" s="70">
        <f t="shared" si="2"/>
        <v>1116</v>
      </c>
      <c r="C79" s="71"/>
      <c r="D79" s="35" t="s">
        <v>25</v>
      </c>
      <c r="E79" s="22">
        <v>11200</v>
      </c>
      <c r="F79" s="23">
        <v>44984</v>
      </c>
      <c r="G79" s="32">
        <v>11200</v>
      </c>
      <c r="H79" s="20">
        <f t="shared" si="0"/>
        <v>0</v>
      </c>
    </row>
    <row r="80" spans="1:8" ht="18.75" customHeight="1" x14ac:dyDescent="0.25">
      <c r="A80" s="73">
        <v>44982</v>
      </c>
      <c r="B80" s="70">
        <f t="shared" si="2"/>
        <v>1117</v>
      </c>
      <c r="C80" s="71"/>
      <c r="D80" s="35" t="s">
        <v>14</v>
      </c>
      <c r="E80" s="22">
        <v>4889</v>
      </c>
      <c r="F80" s="23">
        <v>44982</v>
      </c>
      <c r="G80" s="32">
        <v>4889</v>
      </c>
      <c r="H80" s="20">
        <f t="shared" si="0"/>
        <v>0</v>
      </c>
    </row>
    <row r="81" spans="1:9" ht="47.25" x14ac:dyDescent="0.25">
      <c r="A81" s="73">
        <v>44982</v>
      </c>
      <c r="B81" s="70">
        <f t="shared" si="2"/>
        <v>1118</v>
      </c>
      <c r="C81" s="71"/>
      <c r="D81" s="35" t="s">
        <v>15</v>
      </c>
      <c r="E81" s="22">
        <v>3115</v>
      </c>
      <c r="F81" s="67" t="s">
        <v>60</v>
      </c>
      <c r="G81" s="68">
        <f>1000+1900+215</f>
        <v>3115</v>
      </c>
      <c r="H81" s="20">
        <f t="shared" si="0"/>
        <v>0</v>
      </c>
    </row>
    <row r="82" spans="1:9" ht="18.75" customHeight="1" x14ac:dyDescent="0.25">
      <c r="A82" s="73">
        <v>44982</v>
      </c>
      <c r="B82" s="70">
        <f t="shared" si="2"/>
        <v>1119</v>
      </c>
      <c r="C82" s="71"/>
      <c r="D82" s="35" t="s">
        <v>13</v>
      </c>
      <c r="E82" s="22">
        <v>4897</v>
      </c>
      <c r="F82" s="23">
        <v>44985</v>
      </c>
      <c r="G82" s="32">
        <v>4897</v>
      </c>
      <c r="H82" s="20">
        <f t="shared" si="0"/>
        <v>0</v>
      </c>
    </row>
    <row r="83" spans="1:9" ht="18.75" customHeight="1" x14ac:dyDescent="0.25">
      <c r="A83" s="73">
        <v>44982</v>
      </c>
      <c r="B83" s="70">
        <f t="shared" si="2"/>
        <v>1120</v>
      </c>
      <c r="C83" s="71"/>
      <c r="D83" s="35" t="s">
        <v>14</v>
      </c>
      <c r="E83" s="22">
        <v>948</v>
      </c>
      <c r="F83" s="23">
        <v>44982</v>
      </c>
      <c r="G83" s="32">
        <v>948</v>
      </c>
      <c r="H83" s="20">
        <f t="shared" si="0"/>
        <v>0</v>
      </c>
    </row>
    <row r="84" spans="1:9" ht="18.75" customHeight="1" x14ac:dyDescent="0.25">
      <c r="A84" s="73">
        <v>44982</v>
      </c>
      <c r="B84" s="70">
        <f t="shared" si="2"/>
        <v>1121</v>
      </c>
      <c r="C84" s="71"/>
      <c r="D84" s="35" t="s">
        <v>12</v>
      </c>
      <c r="E84" s="22">
        <v>3828</v>
      </c>
      <c r="F84" s="67">
        <v>44986</v>
      </c>
      <c r="G84" s="68">
        <v>3828</v>
      </c>
      <c r="H84" s="20">
        <f t="shared" si="0"/>
        <v>0</v>
      </c>
    </row>
    <row r="85" spans="1:9" ht="18.75" customHeight="1" x14ac:dyDescent="0.25">
      <c r="A85" s="73">
        <v>44983</v>
      </c>
      <c r="B85" s="70">
        <f t="shared" si="2"/>
        <v>1122</v>
      </c>
      <c r="C85" s="71"/>
      <c r="D85" s="35" t="s">
        <v>15</v>
      </c>
      <c r="E85" s="22">
        <v>1121</v>
      </c>
      <c r="F85" s="23">
        <v>44985</v>
      </c>
      <c r="G85" s="32">
        <v>1121</v>
      </c>
      <c r="H85" s="20">
        <f t="shared" si="0"/>
        <v>0</v>
      </c>
    </row>
    <row r="86" spans="1:9" ht="18.75" customHeight="1" x14ac:dyDescent="0.25">
      <c r="A86" s="73">
        <v>44983</v>
      </c>
      <c r="B86" s="70">
        <f t="shared" si="2"/>
        <v>1123</v>
      </c>
      <c r="C86" s="71"/>
      <c r="D86" s="35" t="s">
        <v>13</v>
      </c>
      <c r="E86" s="22">
        <v>5494</v>
      </c>
      <c r="F86" s="23">
        <v>44984</v>
      </c>
      <c r="G86" s="32">
        <v>5494</v>
      </c>
      <c r="H86" s="20">
        <f t="shared" si="0"/>
        <v>0</v>
      </c>
    </row>
    <row r="87" spans="1:9" ht="18.75" customHeight="1" x14ac:dyDescent="0.25">
      <c r="A87" s="73">
        <v>44984</v>
      </c>
      <c r="B87" s="70">
        <f t="shared" si="2"/>
        <v>1124</v>
      </c>
      <c r="C87" s="71"/>
      <c r="D87" s="35" t="s">
        <v>15</v>
      </c>
      <c r="E87" s="22">
        <v>1115</v>
      </c>
      <c r="F87" s="23">
        <v>44985</v>
      </c>
      <c r="G87" s="32">
        <v>1115</v>
      </c>
      <c r="H87" s="20">
        <f t="shared" si="0"/>
        <v>0</v>
      </c>
    </row>
    <row r="88" spans="1:9" ht="18.75" customHeight="1" x14ac:dyDescent="0.25">
      <c r="A88" s="73">
        <v>44984</v>
      </c>
      <c r="B88" s="70">
        <f t="shared" si="2"/>
        <v>1125</v>
      </c>
      <c r="C88" s="71"/>
      <c r="D88" s="35" t="s">
        <v>57</v>
      </c>
      <c r="E88" s="22">
        <v>3175</v>
      </c>
      <c r="F88" s="67">
        <v>44986</v>
      </c>
      <c r="G88" s="68">
        <v>3175</v>
      </c>
      <c r="H88" s="20">
        <f t="shared" si="0"/>
        <v>0</v>
      </c>
    </row>
    <row r="89" spans="1:9" ht="31.5" x14ac:dyDescent="0.25">
      <c r="A89" s="73">
        <v>44985</v>
      </c>
      <c r="B89" s="70">
        <f t="shared" si="2"/>
        <v>1126</v>
      </c>
      <c r="C89" s="71"/>
      <c r="D89" s="35" t="s">
        <v>14</v>
      </c>
      <c r="E89" s="22">
        <v>5163</v>
      </c>
      <c r="F89" s="67" t="s">
        <v>61</v>
      </c>
      <c r="G89" s="68">
        <f>5000+163</f>
        <v>5163</v>
      </c>
      <c r="H89" s="20">
        <f t="shared" si="0"/>
        <v>0</v>
      </c>
    </row>
    <row r="90" spans="1:9" ht="18.75" customHeight="1" x14ac:dyDescent="0.25">
      <c r="A90" s="73">
        <v>44985</v>
      </c>
      <c r="B90" s="70">
        <f t="shared" si="2"/>
        <v>1127</v>
      </c>
      <c r="C90" s="71"/>
      <c r="D90" s="35" t="s">
        <v>15</v>
      </c>
      <c r="E90" s="22">
        <v>2404</v>
      </c>
      <c r="F90" s="67" t="s">
        <v>63</v>
      </c>
      <c r="G90" s="68">
        <f>1404+1000</f>
        <v>2404</v>
      </c>
      <c r="H90" s="20">
        <f t="shared" si="0"/>
        <v>0</v>
      </c>
    </row>
    <row r="91" spans="1:9" ht="18.75" customHeight="1" x14ac:dyDescent="0.25">
      <c r="A91" s="73">
        <v>44985</v>
      </c>
      <c r="B91" s="70">
        <f t="shared" si="2"/>
        <v>1128</v>
      </c>
      <c r="C91" s="71"/>
      <c r="D91" s="35" t="s">
        <v>24</v>
      </c>
      <c r="E91" s="22">
        <v>3240</v>
      </c>
      <c r="F91" s="67">
        <v>44990</v>
      </c>
      <c r="G91" s="68">
        <v>3240</v>
      </c>
      <c r="H91" s="20">
        <f t="shared" si="0"/>
        <v>0</v>
      </c>
    </row>
    <row r="92" spans="1:9" ht="18.75" customHeight="1" x14ac:dyDescent="0.25">
      <c r="A92" s="24"/>
      <c r="B92" s="15"/>
      <c r="C92" s="26"/>
      <c r="D92" s="35"/>
      <c r="E92" s="22"/>
      <c r="F92" s="23"/>
      <c r="G92" s="32"/>
      <c r="H92" s="20">
        <f t="shared" si="0"/>
        <v>0</v>
      </c>
    </row>
    <row r="93" spans="1:9" ht="18.75" customHeight="1" x14ac:dyDescent="0.25">
      <c r="A93" s="24"/>
      <c r="B93" s="15"/>
      <c r="C93" s="26"/>
      <c r="D93" s="35"/>
      <c r="E93" s="22"/>
      <c r="F93" s="23"/>
      <c r="G93" s="32"/>
      <c r="H93" s="20">
        <f t="shared" si="0"/>
        <v>0</v>
      </c>
    </row>
    <row r="94" spans="1:9" x14ac:dyDescent="0.25">
      <c r="B94" s="44"/>
      <c r="C94" s="45"/>
      <c r="D94" s="3"/>
      <c r="E94" s="46">
        <f>SUM(E4:E93)</f>
        <v>411532</v>
      </c>
      <c r="F94" s="47"/>
      <c r="G94" s="47">
        <f>SUM(G4:G93)</f>
        <v>411532</v>
      </c>
      <c r="H94" s="48">
        <f>SUM(H4:H93)</f>
        <v>0</v>
      </c>
      <c r="I94" s="3"/>
    </row>
    <row r="95" spans="1:9" x14ac:dyDescent="0.25">
      <c r="B95" s="44"/>
      <c r="C95" s="45"/>
      <c r="D95" s="3"/>
      <c r="E95" s="49"/>
      <c r="F95" s="50"/>
      <c r="G95" s="64"/>
      <c r="H95" s="51"/>
      <c r="I95" s="3"/>
    </row>
    <row r="96" spans="1:9" ht="31.5" x14ac:dyDescent="0.25">
      <c r="B96" s="44"/>
      <c r="C96" s="45"/>
      <c r="D96" s="3"/>
      <c r="E96" s="52" t="s">
        <v>8</v>
      </c>
      <c r="F96" s="50"/>
      <c r="G96" s="53" t="s">
        <v>9</v>
      </c>
      <c r="H96" s="51"/>
      <c r="I96" s="3"/>
    </row>
    <row r="97" spans="1:9" ht="16.5" thickBot="1" x14ac:dyDescent="0.3">
      <c r="B97" s="44"/>
      <c r="C97" s="45"/>
      <c r="D97" s="3"/>
      <c r="E97" s="52"/>
      <c r="F97" s="50"/>
      <c r="G97" s="53"/>
      <c r="H97" s="51"/>
      <c r="I97" s="3"/>
    </row>
    <row r="98" spans="1:9" ht="21.75" thickBot="1" x14ac:dyDescent="0.4">
      <c r="B98" s="44"/>
      <c r="C98" s="45"/>
      <c r="D98" s="3"/>
      <c r="E98" s="88">
        <f>E94-G94</f>
        <v>0</v>
      </c>
      <c r="F98" s="89"/>
      <c r="G98" s="90"/>
      <c r="I98" s="3"/>
    </row>
    <row r="99" spans="1:9" x14ac:dyDescent="0.25">
      <c r="B99" s="44"/>
      <c r="C99" s="45"/>
      <c r="D99" s="3"/>
      <c r="E99" s="49"/>
      <c r="F99" s="50"/>
      <c r="G99" s="64"/>
      <c r="I99" s="3"/>
    </row>
    <row r="100" spans="1:9" ht="18.75" x14ac:dyDescent="0.3">
      <c r="B100" s="44"/>
      <c r="C100" s="45"/>
      <c r="D100" s="3"/>
      <c r="E100" s="91" t="s">
        <v>10</v>
      </c>
      <c r="F100" s="91"/>
      <c r="G100" s="91"/>
      <c r="I100" s="3"/>
    </row>
    <row r="101" spans="1:9" x14ac:dyDescent="0.25">
      <c r="B101" s="44"/>
      <c r="C101" s="45"/>
      <c r="D101" s="3"/>
      <c r="E101" s="49"/>
      <c r="F101" s="50"/>
      <c r="G101" s="64"/>
      <c r="I101" s="3"/>
    </row>
    <row r="102" spans="1:9" ht="18.75" x14ac:dyDescent="0.3">
      <c r="A102" s="24"/>
      <c r="B102" s="15"/>
      <c r="C102" s="26"/>
      <c r="D102" s="54"/>
      <c r="E102" s="55"/>
      <c r="F102" s="56"/>
      <c r="G102" s="65"/>
      <c r="I102" s="3"/>
    </row>
    <row r="103" spans="1:9" x14ac:dyDescent="0.25">
      <c r="B103" s="44"/>
      <c r="C103" s="45"/>
      <c r="D103" s="3"/>
      <c r="E103" s="49"/>
      <c r="F103" s="50"/>
      <c r="G103" s="64"/>
      <c r="I103" s="3"/>
    </row>
    <row r="104" spans="1:9" x14ac:dyDescent="0.25">
      <c r="B104" s="44"/>
      <c r="C104" s="45"/>
      <c r="D104" s="3"/>
      <c r="E104" s="49"/>
      <c r="F104" s="50"/>
      <c r="G104" s="64"/>
      <c r="I104" s="3"/>
    </row>
    <row r="105" spans="1:9" x14ac:dyDescent="0.25">
      <c r="B105" s="44"/>
      <c r="C105" s="45"/>
      <c r="D105" s="3"/>
      <c r="E105" s="49"/>
      <c r="F105" s="50"/>
      <c r="G105" s="64"/>
      <c r="I105" s="3"/>
    </row>
    <row r="106" spans="1:9" x14ac:dyDescent="0.25">
      <c r="B106" s="44"/>
      <c r="C106" s="45"/>
      <c r="D106" s="3"/>
      <c r="E106" s="49"/>
      <c r="F106" s="50"/>
      <c r="G106" s="64"/>
      <c r="I106" s="3"/>
    </row>
    <row r="107" spans="1:9" x14ac:dyDescent="0.25">
      <c r="B107" s="44"/>
      <c r="C107" s="45"/>
      <c r="D107" s="3"/>
      <c r="E107" s="49"/>
      <c r="F107" s="50"/>
      <c r="G107" s="64"/>
      <c r="I107" s="3"/>
    </row>
    <row r="108" spans="1:9" x14ac:dyDescent="0.25">
      <c r="B108" s="44"/>
      <c r="C108" s="45"/>
      <c r="D108" s="3"/>
      <c r="E108" s="49"/>
      <c r="F108" s="50"/>
      <c r="G108" s="64"/>
      <c r="I108" s="3"/>
    </row>
    <row r="109" spans="1:9" x14ac:dyDescent="0.25">
      <c r="B109" s="44"/>
      <c r="C109" s="45"/>
      <c r="D109" s="3"/>
      <c r="E109" s="49"/>
      <c r="F109" s="50"/>
      <c r="G109" s="64"/>
      <c r="I109" s="3"/>
    </row>
    <row r="110" spans="1:9" x14ac:dyDescent="0.25">
      <c r="B110" s="44"/>
      <c r="C110" s="45"/>
      <c r="D110" s="3"/>
      <c r="E110" s="49"/>
      <c r="F110" s="50"/>
      <c r="G110" s="64"/>
      <c r="I110" s="3"/>
    </row>
    <row r="111" spans="1:9" x14ac:dyDescent="0.25">
      <c r="B111" s="44"/>
      <c r="C111" s="45"/>
      <c r="D111" s="3"/>
      <c r="E111" s="49"/>
      <c r="F111" s="50"/>
      <c r="G111" s="64"/>
      <c r="I111" s="3"/>
    </row>
  </sheetData>
  <mergeCells count="4">
    <mergeCell ref="B1:G1"/>
    <mergeCell ref="B2:F2"/>
    <mergeCell ref="E98:G98"/>
    <mergeCell ref="E100:G100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15"/>
  <sheetViews>
    <sheetView workbookViewId="0">
      <pane xSplit="3" ySplit="3" topLeftCell="D94" activePane="bottomRight" state="frozen"/>
      <selection pane="topRight" activeCell="D1" sqref="D1"/>
      <selection pane="bottomLeft" activeCell="A4" sqref="A4"/>
      <selection pane="bottomRight" activeCell="D102" sqref="D102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4" t="s">
        <v>59</v>
      </c>
      <c r="C1" s="85"/>
      <c r="D1" s="85"/>
      <c r="E1" s="85"/>
      <c r="F1" s="85"/>
      <c r="G1" s="86"/>
      <c r="I1" s="3"/>
    </row>
    <row r="2" spans="1:9" ht="21" x14ac:dyDescent="0.35">
      <c r="A2" s="4"/>
      <c r="B2" s="87" t="s">
        <v>0</v>
      </c>
      <c r="C2" s="87"/>
      <c r="D2" s="87"/>
      <c r="E2" s="87"/>
      <c r="F2" s="87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16.5" thickTop="1" x14ac:dyDescent="0.25">
      <c r="A4" s="14">
        <v>44986</v>
      </c>
      <c r="B4" s="15">
        <v>1129</v>
      </c>
      <c r="C4" s="16"/>
      <c r="D4" s="17" t="s">
        <v>13</v>
      </c>
      <c r="E4" s="18">
        <v>2150</v>
      </c>
      <c r="F4" s="19">
        <v>44987</v>
      </c>
      <c r="G4" s="62">
        <v>2150</v>
      </c>
      <c r="H4" s="20">
        <f t="shared" ref="H4:H97" si="0">E4-G4</f>
        <v>0</v>
      </c>
      <c r="I4" s="3"/>
    </row>
    <row r="5" spans="1:9" x14ac:dyDescent="0.25">
      <c r="A5" s="14">
        <v>44987</v>
      </c>
      <c r="B5" s="15">
        <v>1130</v>
      </c>
      <c r="C5" s="16"/>
      <c r="D5" s="21" t="s">
        <v>19</v>
      </c>
      <c r="E5" s="22">
        <v>12995</v>
      </c>
      <c r="F5" s="23">
        <v>44988</v>
      </c>
      <c r="G5" s="32">
        <v>12995</v>
      </c>
      <c r="H5" s="20">
        <f t="shared" si="0"/>
        <v>0</v>
      </c>
    </row>
    <row r="6" spans="1:9" x14ac:dyDescent="0.25">
      <c r="A6" s="14">
        <v>44987</v>
      </c>
      <c r="B6" s="15">
        <f t="shared" ref="B6:B69" si="1">B5+1</f>
        <v>1131</v>
      </c>
      <c r="C6" s="16"/>
      <c r="D6" s="21" t="s">
        <v>15</v>
      </c>
      <c r="E6" s="22">
        <v>708</v>
      </c>
      <c r="F6" s="23">
        <v>44988</v>
      </c>
      <c r="G6" s="32">
        <v>708</v>
      </c>
      <c r="H6" s="20">
        <f t="shared" si="0"/>
        <v>0</v>
      </c>
    </row>
    <row r="7" spans="1:9" x14ac:dyDescent="0.25">
      <c r="A7" s="24">
        <v>44987</v>
      </c>
      <c r="B7" s="15">
        <f t="shared" si="1"/>
        <v>1132</v>
      </c>
      <c r="C7" s="16"/>
      <c r="D7" s="21" t="s">
        <v>13</v>
      </c>
      <c r="E7" s="22">
        <v>2632</v>
      </c>
      <c r="F7" s="23">
        <v>44988</v>
      </c>
      <c r="G7" s="32">
        <v>2632</v>
      </c>
      <c r="H7" s="20">
        <f t="shared" si="0"/>
        <v>0</v>
      </c>
    </row>
    <row r="8" spans="1:9" x14ac:dyDescent="0.25">
      <c r="A8" s="14">
        <v>44988</v>
      </c>
      <c r="B8" s="15">
        <f t="shared" si="1"/>
        <v>1133</v>
      </c>
      <c r="C8" s="16"/>
      <c r="D8" s="25" t="s">
        <v>15</v>
      </c>
      <c r="E8" s="22">
        <v>1531</v>
      </c>
      <c r="F8" s="23">
        <v>44990</v>
      </c>
      <c r="G8" s="32">
        <v>1531</v>
      </c>
      <c r="H8" s="20">
        <f t="shared" si="0"/>
        <v>0</v>
      </c>
    </row>
    <row r="9" spans="1:9" x14ac:dyDescent="0.25">
      <c r="A9" s="14">
        <v>44988</v>
      </c>
      <c r="B9" s="15">
        <f t="shared" si="1"/>
        <v>1134</v>
      </c>
      <c r="C9" s="16"/>
      <c r="D9" s="21" t="s">
        <v>13</v>
      </c>
      <c r="E9" s="22">
        <v>3965</v>
      </c>
      <c r="F9" s="23">
        <v>44989</v>
      </c>
      <c r="G9" s="32">
        <v>3965</v>
      </c>
      <c r="H9" s="20">
        <f t="shared" si="0"/>
        <v>0</v>
      </c>
    </row>
    <row r="10" spans="1:9" x14ac:dyDescent="0.25">
      <c r="A10" s="14">
        <v>44988</v>
      </c>
      <c r="B10" s="15">
        <f t="shared" si="1"/>
        <v>1135</v>
      </c>
      <c r="C10" s="16"/>
      <c r="D10" s="21" t="s">
        <v>24</v>
      </c>
      <c r="E10" s="22">
        <v>11190</v>
      </c>
      <c r="F10" s="23">
        <v>44997</v>
      </c>
      <c r="G10" s="32">
        <v>11190</v>
      </c>
      <c r="H10" s="20">
        <f t="shared" si="0"/>
        <v>0</v>
      </c>
    </row>
    <row r="11" spans="1:9" ht="31.5" x14ac:dyDescent="0.25">
      <c r="A11" s="14">
        <v>44988</v>
      </c>
      <c r="B11" s="15">
        <f t="shared" si="1"/>
        <v>1136</v>
      </c>
      <c r="C11" s="16"/>
      <c r="D11" s="21" t="s">
        <v>14</v>
      </c>
      <c r="E11" s="22">
        <v>646</v>
      </c>
      <c r="F11" s="23" t="s">
        <v>63</v>
      </c>
      <c r="G11" s="32">
        <f>446+200</f>
        <v>646</v>
      </c>
      <c r="H11" s="20">
        <f t="shared" si="0"/>
        <v>0</v>
      </c>
    </row>
    <row r="12" spans="1:9" ht="47.25" x14ac:dyDescent="0.25">
      <c r="A12" s="14">
        <v>44989</v>
      </c>
      <c r="B12" s="15">
        <f t="shared" si="1"/>
        <v>1137</v>
      </c>
      <c r="C12" s="26"/>
      <c r="D12" s="21" t="s">
        <v>15</v>
      </c>
      <c r="E12" s="22">
        <v>3147</v>
      </c>
      <c r="F12" s="23" t="s">
        <v>64</v>
      </c>
      <c r="G12" s="32">
        <f>1000+600+1547</f>
        <v>3147</v>
      </c>
      <c r="H12" s="20">
        <f t="shared" si="0"/>
        <v>0</v>
      </c>
    </row>
    <row r="13" spans="1:9" x14ac:dyDescent="0.25">
      <c r="A13" s="14">
        <v>44989</v>
      </c>
      <c r="B13" s="15">
        <f t="shared" si="1"/>
        <v>1138</v>
      </c>
      <c r="C13" s="27"/>
      <c r="D13" s="21" t="s">
        <v>19</v>
      </c>
      <c r="E13" s="22">
        <v>9039</v>
      </c>
      <c r="F13" s="23">
        <v>44990</v>
      </c>
      <c r="G13" s="32">
        <v>9039</v>
      </c>
      <c r="H13" s="20">
        <f t="shared" si="0"/>
        <v>0</v>
      </c>
    </row>
    <row r="14" spans="1:9" x14ac:dyDescent="0.25">
      <c r="A14" s="14">
        <v>44989</v>
      </c>
      <c r="B14" s="15">
        <f t="shared" si="1"/>
        <v>1139</v>
      </c>
      <c r="C14" s="26"/>
      <c r="D14" s="21" t="s">
        <v>13</v>
      </c>
      <c r="E14" s="22">
        <v>4162</v>
      </c>
      <c r="F14" s="23">
        <v>44990</v>
      </c>
      <c r="G14" s="32">
        <v>4162</v>
      </c>
      <c r="H14" s="20">
        <f t="shared" si="0"/>
        <v>0</v>
      </c>
    </row>
    <row r="15" spans="1:9" x14ac:dyDescent="0.25">
      <c r="A15" s="14">
        <v>44989</v>
      </c>
      <c r="B15" s="15">
        <f t="shared" si="1"/>
        <v>1140</v>
      </c>
      <c r="C15" s="27"/>
      <c r="D15" s="21" t="s">
        <v>62</v>
      </c>
      <c r="E15" s="22">
        <v>8712</v>
      </c>
      <c r="F15" s="23">
        <v>44992</v>
      </c>
      <c r="G15" s="32">
        <v>8712</v>
      </c>
      <c r="H15" s="20">
        <f t="shared" si="0"/>
        <v>0</v>
      </c>
    </row>
    <row r="16" spans="1:9" x14ac:dyDescent="0.25">
      <c r="A16" s="14">
        <v>44989</v>
      </c>
      <c r="B16" s="15">
        <f t="shared" si="1"/>
        <v>1141</v>
      </c>
      <c r="C16" s="26"/>
      <c r="D16" s="21" t="s">
        <v>25</v>
      </c>
      <c r="E16" s="22">
        <v>10080</v>
      </c>
      <c r="F16" s="23">
        <v>44991</v>
      </c>
      <c r="G16" s="32">
        <v>10080</v>
      </c>
      <c r="H16" s="20">
        <f t="shared" si="0"/>
        <v>0</v>
      </c>
    </row>
    <row r="17" spans="1:8" x14ac:dyDescent="0.25">
      <c r="A17" s="14">
        <v>44990</v>
      </c>
      <c r="B17" s="15">
        <f t="shared" si="1"/>
        <v>1142</v>
      </c>
      <c r="C17" s="27"/>
      <c r="D17" s="21" t="s">
        <v>15</v>
      </c>
      <c r="E17" s="22">
        <v>1704</v>
      </c>
      <c r="F17" s="23">
        <v>44992</v>
      </c>
      <c r="G17" s="32">
        <v>1704</v>
      </c>
      <c r="H17" s="20">
        <f t="shared" si="0"/>
        <v>0</v>
      </c>
    </row>
    <row r="18" spans="1:8" x14ac:dyDescent="0.25">
      <c r="A18" s="14">
        <v>44990</v>
      </c>
      <c r="B18" s="15">
        <f t="shared" si="1"/>
        <v>1143</v>
      </c>
      <c r="C18" s="26"/>
      <c r="D18" s="21" t="s">
        <v>13</v>
      </c>
      <c r="E18" s="22">
        <v>4730</v>
      </c>
      <c r="F18" s="23">
        <v>44991</v>
      </c>
      <c r="G18" s="32">
        <v>4730</v>
      </c>
      <c r="H18" s="20">
        <f t="shared" si="0"/>
        <v>0</v>
      </c>
    </row>
    <row r="19" spans="1:8" ht="16.5" customHeight="1" x14ac:dyDescent="0.25">
      <c r="A19" s="14">
        <v>44991</v>
      </c>
      <c r="B19" s="15">
        <f t="shared" si="1"/>
        <v>1144</v>
      </c>
      <c r="C19" s="27"/>
      <c r="D19" s="21" t="s">
        <v>19</v>
      </c>
      <c r="E19" s="22">
        <v>16637</v>
      </c>
      <c r="F19" s="23">
        <v>44992</v>
      </c>
      <c r="G19" s="32">
        <v>16637</v>
      </c>
      <c r="H19" s="20">
        <f t="shared" si="0"/>
        <v>0</v>
      </c>
    </row>
    <row r="20" spans="1:8" x14ac:dyDescent="0.25">
      <c r="A20" s="14">
        <v>44991</v>
      </c>
      <c r="B20" s="15">
        <f t="shared" si="1"/>
        <v>1145</v>
      </c>
      <c r="C20" s="26"/>
      <c r="D20" s="21" t="s">
        <v>12</v>
      </c>
      <c r="E20" s="22">
        <v>461</v>
      </c>
      <c r="F20" s="23">
        <v>44993</v>
      </c>
      <c r="G20" s="32">
        <v>461</v>
      </c>
      <c r="H20" s="20">
        <f t="shared" si="0"/>
        <v>0</v>
      </c>
    </row>
    <row r="21" spans="1:8" x14ac:dyDescent="0.25">
      <c r="A21" s="14">
        <v>44991</v>
      </c>
      <c r="B21" s="15">
        <f t="shared" si="1"/>
        <v>1146</v>
      </c>
      <c r="C21" s="26"/>
      <c r="D21" s="21" t="s">
        <v>15</v>
      </c>
      <c r="E21" s="22">
        <v>1644</v>
      </c>
      <c r="F21" s="23">
        <v>44992</v>
      </c>
      <c r="G21" s="32">
        <v>1644</v>
      </c>
      <c r="H21" s="20">
        <f t="shared" si="0"/>
        <v>0</v>
      </c>
    </row>
    <row r="22" spans="1:8" x14ac:dyDescent="0.25">
      <c r="A22" s="14">
        <v>44991</v>
      </c>
      <c r="B22" s="15">
        <f t="shared" si="1"/>
        <v>1147</v>
      </c>
      <c r="C22" s="26"/>
      <c r="D22" s="21" t="s">
        <v>19</v>
      </c>
      <c r="E22" s="22">
        <v>11472</v>
      </c>
      <c r="F22" s="23">
        <v>44992</v>
      </c>
      <c r="G22" s="32">
        <v>11472</v>
      </c>
      <c r="H22" s="20">
        <f t="shared" si="0"/>
        <v>0</v>
      </c>
    </row>
    <row r="23" spans="1:8" x14ac:dyDescent="0.25">
      <c r="A23" s="14">
        <v>44991</v>
      </c>
      <c r="B23" s="15">
        <f t="shared" si="1"/>
        <v>1148</v>
      </c>
      <c r="C23" s="26"/>
      <c r="D23" s="21" t="s">
        <v>13</v>
      </c>
      <c r="E23" s="22">
        <v>4317</v>
      </c>
      <c r="F23" s="23">
        <v>44992</v>
      </c>
      <c r="G23" s="32">
        <v>4317</v>
      </c>
      <c r="H23" s="20">
        <f t="shared" si="0"/>
        <v>0</v>
      </c>
    </row>
    <row r="24" spans="1:8" ht="31.5" x14ac:dyDescent="0.25">
      <c r="A24" s="14">
        <v>44992</v>
      </c>
      <c r="B24" s="15">
        <f t="shared" si="1"/>
        <v>1149</v>
      </c>
      <c r="C24" s="26"/>
      <c r="D24" s="21" t="s">
        <v>14</v>
      </c>
      <c r="E24" s="22">
        <v>1783</v>
      </c>
      <c r="F24" s="23" t="s">
        <v>65</v>
      </c>
      <c r="G24" s="32">
        <f>1341+442</f>
        <v>1783</v>
      </c>
      <c r="H24" s="20">
        <f t="shared" si="0"/>
        <v>0</v>
      </c>
    </row>
    <row r="25" spans="1:8" ht="31.5" x14ac:dyDescent="0.25">
      <c r="A25" s="14">
        <v>44992</v>
      </c>
      <c r="B25" s="15">
        <f t="shared" si="1"/>
        <v>1150</v>
      </c>
      <c r="C25" s="26"/>
      <c r="D25" s="21" t="s">
        <v>15</v>
      </c>
      <c r="E25" s="22">
        <v>4078</v>
      </c>
      <c r="F25" s="23" t="s">
        <v>66</v>
      </c>
      <c r="G25" s="32">
        <f>2400+1678</f>
        <v>4078</v>
      </c>
      <c r="H25" s="20">
        <f t="shared" si="0"/>
        <v>0</v>
      </c>
    </row>
    <row r="26" spans="1:8" x14ac:dyDescent="0.25">
      <c r="A26" s="14">
        <v>44992</v>
      </c>
      <c r="B26" s="15">
        <f t="shared" si="1"/>
        <v>1151</v>
      </c>
      <c r="C26" s="26"/>
      <c r="D26" s="21" t="s">
        <v>13</v>
      </c>
      <c r="E26" s="22">
        <v>4981</v>
      </c>
      <c r="F26" s="23">
        <v>44994</v>
      </c>
      <c r="G26" s="32">
        <v>4981</v>
      </c>
      <c r="H26" s="20">
        <f t="shared" si="0"/>
        <v>0</v>
      </c>
    </row>
    <row r="27" spans="1:8" ht="31.5" x14ac:dyDescent="0.25">
      <c r="A27" s="14">
        <v>44992</v>
      </c>
      <c r="B27" s="15">
        <f t="shared" si="1"/>
        <v>1152</v>
      </c>
      <c r="C27" s="26"/>
      <c r="D27" s="21" t="s">
        <v>19</v>
      </c>
      <c r="E27" s="22">
        <v>11558</v>
      </c>
      <c r="F27" s="23" t="s">
        <v>68</v>
      </c>
      <c r="G27" s="32">
        <f>5000+6558</f>
        <v>11558</v>
      </c>
      <c r="H27" s="20">
        <f t="shared" si="0"/>
        <v>0</v>
      </c>
    </row>
    <row r="28" spans="1:8" ht="27.75" customHeight="1" x14ac:dyDescent="0.25">
      <c r="A28" s="14">
        <v>44992</v>
      </c>
      <c r="B28" s="15">
        <f t="shared" si="1"/>
        <v>1153</v>
      </c>
      <c r="C28" s="26"/>
      <c r="D28" s="21" t="s">
        <v>24</v>
      </c>
      <c r="E28" s="22">
        <v>750</v>
      </c>
      <c r="F28" s="23">
        <v>44997</v>
      </c>
      <c r="G28" s="32">
        <v>750</v>
      </c>
      <c r="H28" s="20">
        <f t="shared" si="0"/>
        <v>0</v>
      </c>
    </row>
    <row r="29" spans="1:8" ht="31.5" x14ac:dyDescent="0.25">
      <c r="A29" s="69">
        <v>44994</v>
      </c>
      <c r="B29" s="70">
        <f t="shared" si="1"/>
        <v>1154</v>
      </c>
      <c r="C29" s="71"/>
      <c r="D29" s="21" t="s">
        <v>15</v>
      </c>
      <c r="E29" s="22">
        <v>2533</v>
      </c>
      <c r="F29" s="23" t="s">
        <v>67</v>
      </c>
      <c r="G29" s="32">
        <f>1000+1533</f>
        <v>2533</v>
      </c>
      <c r="H29" s="20">
        <f t="shared" si="0"/>
        <v>0</v>
      </c>
    </row>
    <row r="30" spans="1:8" x14ac:dyDescent="0.25">
      <c r="A30" s="69">
        <v>44994</v>
      </c>
      <c r="B30" s="70">
        <f t="shared" si="1"/>
        <v>1155</v>
      </c>
      <c r="C30" s="71"/>
      <c r="D30" s="21" t="s">
        <v>13</v>
      </c>
      <c r="E30" s="22">
        <v>3798</v>
      </c>
      <c r="F30" s="23">
        <v>44995</v>
      </c>
      <c r="G30" s="32">
        <v>3798</v>
      </c>
      <c r="H30" s="20">
        <f t="shared" si="0"/>
        <v>0</v>
      </c>
    </row>
    <row r="31" spans="1:8" ht="31.5" x14ac:dyDescent="0.25">
      <c r="A31" s="69">
        <v>44994</v>
      </c>
      <c r="B31" s="70">
        <f t="shared" si="1"/>
        <v>1156</v>
      </c>
      <c r="C31" s="71"/>
      <c r="D31" s="21" t="s">
        <v>14</v>
      </c>
      <c r="E31" s="22">
        <v>4532</v>
      </c>
      <c r="F31" s="23" t="s">
        <v>66</v>
      </c>
      <c r="G31" s="32">
        <f>3558+974</f>
        <v>4532</v>
      </c>
      <c r="H31" s="20">
        <f t="shared" si="0"/>
        <v>0</v>
      </c>
    </row>
    <row r="32" spans="1:8" x14ac:dyDescent="0.25">
      <c r="A32" s="69">
        <v>44995</v>
      </c>
      <c r="B32" s="70">
        <f t="shared" si="1"/>
        <v>1157</v>
      </c>
      <c r="C32" s="71"/>
      <c r="D32" s="21" t="s">
        <v>15</v>
      </c>
      <c r="E32" s="22">
        <v>1387</v>
      </c>
      <c r="F32" s="23" t="s">
        <v>70</v>
      </c>
      <c r="G32" s="32">
        <v>1387</v>
      </c>
      <c r="H32" s="20">
        <f t="shared" si="0"/>
        <v>0</v>
      </c>
    </row>
    <row r="33" spans="1:8" x14ac:dyDescent="0.25">
      <c r="A33" s="69">
        <v>44995</v>
      </c>
      <c r="B33" s="70">
        <f t="shared" si="1"/>
        <v>1158</v>
      </c>
      <c r="C33" s="71"/>
      <c r="D33" s="21" t="s">
        <v>13</v>
      </c>
      <c r="E33" s="22">
        <v>3726</v>
      </c>
      <c r="F33" s="23">
        <v>44996</v>
      </c>
      <c r="G33" s="32">
        <v>3726</v>
      </c>
      <c r="H33" s="20">
        <f t="shared" si="0"/>
        <v>0</v>
      </c>
    </row>
    <row r="34" spans="1:8" x14ac:dyDescent="0.25">
      <c r="A34" s="69">
        <v>44995</v>
      </c>
      <c r="B34" s="70">
        <f t="shared" si="1"/>
        <v>1159</v>
      </c>
      <c r="C34" s="71"/>
      <c r="D34" s="21" t="s">
        <v>17</v>
      </c>
      <c r="E34" s="22">
        <v>13290</v>
      </c>
      <c r="F34" s="23">
        <v>45004</v>
      </c>
      <c r="G34" s="32">
        <v>13290</v>
      </c>
      <c r="H34" s="20">
        <f t="shared" si="0"/>
        <v>0</v>
      </c>
    </row>
    <row r="35" spans="1:8" ht="17.25" customHeight="1" x14ac:dyDescent="0.25">
      <c r="A35" s="69">
        <v>44995</v>
      </c>
      <c r="B35" s="70">
        <f t="shared" si="1"/>
        <v>1160</v>
      </c>
      <c r="C35" s="71"/>
      <c r="D35" s="21" t="s">
        <v>19</v>
      </c>
      <c r="E35" s="22">
        <v>3001</v>
      </c>
      <c r="F35" s="23">
        <v>44997</v>
      </c>
      <c r="G35" s="32">
        <v>3001</v>
      </c>
      <c r="H35" s="20">
        <f t="shared" si="0"/>
        <v>0</v>
      </c>
    </row>
    <row r="36" spans="1:8" ht="31.5" x14ac:dyDescent="0.25">
      <c r="A36" s="69">
        <v>44996</v>
      </c>
      <c r="B36" s="70">
        <f t="shared" si="1"/>
        <v>1161</v>
      </c>
      <c r="C36" s="71"/>
      <c r="D36" s="21" t="s">
        <v>14</v>
      </c>
      <c r="E36" s="22">
        <v>509</v>
      </c>
      <c r="F36" s="23" t="s">
        <v>69</v>
      </c>
      <c r="G36" s="32">
        <f>209+300</f>
        <v>509</v>
      </c>
      <c r="H36" s="20">
        <f t="shared" si="0"/>
        <v>0</v>
      </c>
    </row>
    <row r="37" spans="1:8" x14ac:dyDescent="0.25">
      <c r="A37" s="69">
        <v>44996</v>
      </c>
      <c r="B37" s="70">
        <f t="shared" si="1"/>
        <v>1162</v>
      </c>
      <c r="C37" s="71"/>
      <c r="D37" s="21" t="s">
        <v>19</v>
      </c>
      <c r="E37" s="22">
        <v>13182</v>
      </c>
      <c r="F37" s="23">
        <v>44997</v>
      </c>
      <c r="G37" s="32">
        <v>13182</v>
      </c>
      <c r="H37" s="20">
        <f t="shared" si="0"/>
        <v>0</v>
      </c>
    </row>
    <row r="38" spans="1:8" x14ac:dyDescent="0.25">
      <c r="A38" s="69">
        <v>44996</v>
      </c>
      <c r="B38" s="70">
        <f t="shared" si="1"/>
        <v>1163</v>
      </c>
      <c r="C38" s="71"/>
      <c r="D38" s="21" t="s">
        <v>24</v>
      </c>
      <c r="E38" s="22">
        <v>14500</v>
      </c>
      <c r="F38" s="23">
        <v>44997</v>
      </c>
      <c r="G38" s="32">
        <v>14500</v>
      </c>
      <c r="H38" s="20">
        <f t="shared" si="0"/>
        <v>0</v>
      </c>
    </row>
    <row r="39" spans="1:8" x14ac:dyDescent="0.25">
      <c r="A39" s="69">
        <v>44996</v>
      </c>
      <c r="B39" s="70">
        <f t="shared" si="1"/>
        <v>1164</v>
      </c>
      <c r="C39" s="71"/>
      <c r="D39" s="21" t="s">
        <v>13</v>
      </c>
      <c r="E39" s="22">
        <v>4005</v>
      </c>
      <c r="F39" s="23">
        <v>44997</v>
      </c>
      <c r="G39" s="32">
        <v>4005</v>
      </c>
      <c r="H39" s="20">
        <f t="shared" si="0"/>
        <v>0</v>
      </c>
    </row>
    <row r="40" spans="1:8" x14ac:dyDescent="0.25">
      <c r="A40" s="69">
        <v>44996</v>
      </c>
      <c r="B40" s="70">
        <f t="shared" si="1"/>
        <v>1165</v>
      </c>
      <c r="C40" s="71"/>
      <c r="D40" s="21" t="s">
        <v>25</v>
      </c>
      <c r="E40" s="22">
        <v>9120</v>
      </c>
      <c r="F40" s="23">
        <v>44999</v>
      </c>
      <c r="G40" s="32">
        <v>9120</v>
      </c>
      <c r="H40" s="20">
        <f t="shared" si="0"/>
        <v>0</v>
      </c>
    </row>
    <row r="41" spans="1:8" ht="31.5" x14ac:dyDescent="0.25">
      <c r="A41" s="69">
        <v>44997</v>
      </c>
      <c r="B41" s="70">
        <f t="shared" si="1"/>
        <v>1166</v>
      </c>
      <c r="C41" s="71"/>
      <c r="D41" s="21" t="s">
        <v>15</v>
      </c>
      <c r="E41" s="22">
        <v>2105</v>
      </c>
      <c r="F41" s="23" t="s">
        <v>73</v>
      </c>
      <c r="G41" s="32">
        <f>1800+305</f>
        <v>2105</v>
      </c>
      <c r="H41" s="20">
        <f t="shared" si="0"/>
        <v>0</v>
      </c>
    </row>
    <row r="42" spans="1:8" x14ac:dyDescent="0.25">
      <c r="A42" s="69">
        <v>44997</v>
      </c>
      <c r="B42" s="70">
        <f t="shared" si="1"/>
        <v>1167</v>
      </c>
      <c r="C42" s="71"/>
      <c r="D42" s="21" t="s">
        <v>19</v>
      </c>
      <c r="E42" s="22">
        <v>11502</v>
      </c>
      <c r="F42" s="23">
        <v>45002</v>
      </c>
      <c r="G42" s="32">
        <v>11502</v>
      </c>
      <c r="H42" s="20">
        <f t="shared" si="0"/>
        <v>0</v>
      </c>
    </row>
    <row r="43" spans="1:8" x14ac:dyDescent="0.25">
      <c r="A43" s="69">
        <v>44997</v>
      </c>
      <c r="B43" s="70">
        <f t="shared" si="1"/>
        <v>1168</v>
      </c>
      <c r="C43" s="71"/>
      <c r="D43" s="21" t="s">
        <v>13</v>
      </c>
      <c r="E43" s="22">
        <v>5364</v>
      </c>
      <c r="F43" s="23">
        <v>44998</v>
      </c>
      <c r="G43" s="32">
        <v>5364</v>
      </c>
      <c r="H43" s="20">
        <f t="shared" si="0"/>
        <v>0</v>
      </c>
    </row>
    <row r="44" spans="1:8" ht="47.25" x14ac:dyDescent="0.25">
      <c r="A44" s="69">
        <v>44998</v>
      </c>
      <c r="B44" s="70">
        <f t="shared" si="1"/>
        <v>1169</v>
      </c>
      <c r="C44" s="71"/>
      <c r="D44" s="21" t="s">
        <v>14</v>
      </c>
      <c r="E44" s="22">
        <v>6279</v>
      </c>
      <c r="F44" s="23" t="s">
        <v>74</v>
      </c>
      <c r="G44" s="32">
        <f>4279+1000+1000</f>
        <v>6279</v>
      </c>
      <c r="H44" s="20">
        <f t="shared" si="0"/>
        <v>0</v>
      </c>
    </row>
    <row r="45" spans="1:8" ht="31.5" x14ac:dyDescent="0.25">
      <c r="A45" s="69">
        <v>44998</v>
      </c>
      <c r="B45" s="70">
        <f t="shared" si="1"/>
        <v>1170</v>
      </c>
      <c r="C45" s="71"/>
      <c r="D45" s="21" t="s">
        <v>71</v>
      </c>
      <c r="E45" s="22">
        <v>75575</v>
      </c>
      <c r="F45" s="23" t="s">
        <v>72</v>
      </c>
      <c r="G45" s="32">
        <f>65000+10575</f>
        <v>75575</v>
      </c>
      <c r="H45" s="20">
        <f t="shared" si="0"/>
        <v>0</v>
      </c>
    </row>
    <row r="46" spans="1:8" x14ac:dyDescent="0.25">
      <c r="A46" s="69">
        <v>44998</v>
      </c>
      <c r="B46" s="70">
        <f t="shared" si="1"/>
        <v>1171</v>
      </c>
      <c r="C46" s="71"/>
      <c r="D46" s="21" t="s">
        <v>15</v>
      </c>
      <c r="E46" s="22">
        <v>1283</v>
      </c>
      <c r="F46" s="23">
        <v>45001</v>
      </c>
      <c r="G46" s="32">
        <v>1283</v>
      </c>
      <c r="H46" s="20">
        <f t="shared" si="0"/>
        <v>0</v>
      </c>
    </row>
    <row r="47" spans="1:8" ht="22.5" customHeight="1" x14ac:dyDescent="0.25">
      <c r="A47" s="69">
        <v>44998</v>
      </c>
      <c r="B47" s="70">
        <f t="shared" si="1"/>
        <v>1172</v>
      </c>
      <c r="C47" s="71"/>
      <c r="D47" s="21" t="s">
        <v>13</v>
      </c>
      <c r="E47" s="22">
        <v>4963</v>
      </c>
      <c r="F47" s="23">
        <v>44999</v>
      </c>
      <c r="G47" s="32">
        <v>4963</v>
      </c>
      <c r="H47" s="20">
        <f t="shared" si="0"/>
        <v>0</v>
      </c>
    </row>
    <row r="48" spans="1:8" ht="31.5" x14ac:dyDescent="0.25">
      <c r="A48" s="69">
        <v>44999</v>
      </c>
      <c r="B48" s="70">
        <f t="shared" si="1"/>
        <v>1173</v>
      </c>
      <c r="C48" s="71"/>
      <c r="D48" s="21" t="s">
        <v>19</v>
      </c>
      <c r="E48" s="22">
        <v>3976</v>
      </c>
      <c r="F48" s="23" t="s">
        <v>75</v>
      </c>
      <c r="G48" s="32">
        <f>2000+1976</f>
        <v>3976</v>
      </c>
      <c r="H48" s="20">
        <f t="shared" si="0"/>
        <v>0</v>
      </c>
    </row>
    <row r="49" spans="1:8" ht="21.75" customHeight="1" x14ac:dyDescent="0.25">
      <c r="A49" s="69">
        <v>44999</v>
      </c>
      <c r="B49" s="70">
        <f t="shared" si="1"/>
        <v>1174</v>
      </c>
      <c r="C49" s="71"/>
      <c r="D49" s="21" t="s">
        <v>15</v>
      </c>
      <c r="E49" s="22">
        <v>2284</v>
      </c>
      <c r="F49" s="23">
        <v>45002</v>
      </c>
      <c r="G49" s="32">
        <v>2284</v>
      </c>
      <c r="H49" s="20">
        <f t="shared" si="0"/>
        <v>0</v>
      </c>
    </row>
    <row r="50" spans="1:8" x14ac:dyDescent="0.25">
      <c r="A50" s="69">
        <v>44999</v>
      </c>
      <c r="B50" s="70">
        <f t="shared" si="1"/>
        <v>1175</v>
      </c>
      <c r="C50" s="71"/>
      <c r="D50" s="21" t="s">
        <v>13</v>
      </c>
      <c r="E50" s="22">
        <v>4282</v>
      </c>
      <c r="F50" s="23">
        <v>45000</v>
      </c>
      <c r="G50" s="32">
        <v>4282</v>
      </c>
      <c r="H50" s="20">
        <f t="shared" si="0"/>
        <v>0</v>
      </c>
    </row>
    <row r="51" spans="1:8" x14ac:dyDescent="0.25">
      <c r="A51" s="69">
        <v>45000</v>
      </c>
      <c r="B51" s="70">
        <f t="shared" si="1"/>
        <v>1176</v>
      </c>
      <c r="C51" s="71"/>
      <c r="D51" s="21" t="s">
        <v>13</v>
      </c>
      <c r="E51" s="22">
        <v>5021</v>
      </c>
      <c r="F51" s="23">
        <v>45001</v>
      </c>
      <c r="G51" s="32">
        <v>5021</v>
      </c>
      <c r="H51" s="20">
        <f t="shared" si="0"/>
        <v>0</v>
      </c>
    </row>
    <row r="52" spans="1:8" x14ac:dyDescent="0.25">
      <c r="A52" s="69">
        <v>45001</v>
      </c>
      <c r="B52" s="70">
        <f t="shared" si="1"/>
        <v>1177</v>
      </c>
      <c r="C52" s="71"/>
      <c r="D52" s="21" t="s">
        <v>12</v>
      </c>
      <c r="E52" s="22">
        <v>458</v>
      </c>
      <c r="F52" s="23">
        <v>45005</v>
      </c>
      <c r="G52" s="32">
        <v>458</v>
      </c>
      <c r="H52" s="20">
        <f t="shared" si="0"/>
        <v>0</v>
      </c>
    </row>
    <row r="53" spans="1:8" x14ac:dyDescent="0.25">
      <c r="A53" s="69">
        <v>45001</v>
      </c>
      <c r="B53" s="70">
        <f t="shared" si="1"/>
        <v>1178</v>
      </c>
      <c r="C53" s="71"/>
      <c r="D53" s="21" t="s">
        <v>15</v>
      </c>
      <c r="E53" s="22">
        <v>1584</v>
      </c>
      <c r="F53" s="23">
        <v>45003</v>
      </c>
      <c r="G53" s="32">
        <v>1584</v>
      </c>
      <c r="H53" s="20">
        <f t="shared" si="0"/>
        <v>0</v>
      </c>
    </row>
    <row r="54" spans="1:8" x14ac:dyDescent="0.25">
      <c r="A54" s="69">
        <v>45001</v>
      </c>
      <c r="B54" s="70">
        <f t="shared" si="1"/>
        <v>1179</v>
      </c>
      <c r="C54" s="71"/>
      <c r="D54" s="21" t="s">
        <v>13</v>
      </c>
      <c r="E54" s="22">
        <v>5462</v>
      </c>
      <c r="F54" s="74">
        <v>45002</v>
      </c>
      <c r="G54" s="75">
        <v>5462</v>
      </c>
      <c r="H54" s="20">
        <f t="shared" si="0"/>
        <v>0</v>
      </c>
    </row>
    <row r="55" spans="1:8" s="34" customFormat="1" ht="63" x14ac:dyDescent="0.25">
      <c r="A55" s="72">
        <v>45001</v>
      </c>
      <c r="B55" s="70">
        <f t="shared" si="1"/>
        <v>1180</v>
      </c>
      <c r="C55" s="71"/>
      <c r="D55" s="25" t="s">
        <v>17</v>
      </c>
      <c r="E55" s="31">
        <v>8120</v>
      </c>
      <c r="F55" s="23" t="s">
        <v>90</v>
      </c>
      <c r="G55" s="77">
        <f>1000+300+1000+5820</f>
        <v>8120</v>
      </c>
      <c r="H55" s="33">
        <f t="shared" si="0"/>
        <v>0</v>
      </c>
    </row>
    <row r="56" spans="1:8" ht="31.5" x14ac:dyDescent="0.25">
      <c r="A56" s="69">
        <v>45002</v>
      </c>
      <c r="B56" s="70">
        <f t="shared" si="1"/>
        <v>1181</v>
      </c>
      <c r="C56" s="71"/>
      <c r="D56" s="21" t="s">
        <v>15</v>
      </c>
      <c r="E56" s="22">
        <v>3370</v>
      </c>
      <c r="F56" s="23" t="s">
        <v>76</v>
      </c>
      <c r="G56" s="32">
        <f>1500+1870</f>
        <v>3370</v>
      </c>
      <c r="H56" s="20">
        <f t="shared" si="0"/>
        <v>0</v>
      </c>
    </row>
    <row r="57" spans="1:8" x14ac:dyDescent="0.25">
      <c r="A57" s="69">
        <v>45002</v>
      </c>
      <c r="B57" s="70">
        <f t="shared" si="1"/>
        <v>1182</v>
      </c>
      <c r="C57" s="71"/>
      <c r="D57" s="21" t="s">
        <v>24</v>
      </c>
      <c r="E57" s="22">
        <v>16050</v>
      </c>
      <c r="F57" s="23">
        <v>45011</v>
      </c>
      <c r="G57" s="32">
        <v>16050</v>
      </c>
      <c r="H57" s="20">
        <f t="shared" si="0"/>
        <v>0</v>
      </c>
    </row>
    <row r="58" spans="1:8" ht="23.25" customHeight="1" x14ac:dyDescent="0.25">
      <c r="A58" s="69">
        <v>45003</v>
      </c>
      <c r="B58" s="70">
        <f t="shared" si="1"/>
        <v>1183</v>
      </c>
      <c r="C58" s="71"/>
      <c r="D58" s="21" t="s">
        <v>15</v>
      </c>
      <c r="E58" s="22">
        <v>1394</v>
      </c>
      <c r="F58" s="23">
        <v>45006</v>
      </c>
      <c r="G58" s="32">
        <v>1394</v>
      </c>
      <c r="H58" s="20">
        <f t="shared" si="0"/>
        <v>0</v>
      </c>
    </row>
    <row r="59" spans="1:8" ht="31.5" x14ac:dyDescent="0.25">
      <c r="A59" s="69">
        <v>45003</v>
      </c>
      <c r="B59" s="70">
        <f t="shared" si="1"/>
        <v>1184</v>
      </c>
      <c r="C59" s="71"/>
      <c r="D59" s="21" t="s">
        <v>14</v>
      </c>
      <c r="E59" s="22">
        <v>565</v>
      </c>
      <c r="F59" s="23" t="s">
        <v>76</v>
      </c>
      <c r="G59" s="32">
        <f>404+161</f>
        <v>565</v>
      </c>
      <c r="H59" s="20">
        <f t="shared" si="0"/>
        <v>0</v>
      </c>
    </row>
    <row r="60" spans="1:8" x14ac:dyDescent="0.25">
      <c r="A60" s="69">
        <v>45003</v>
      </c>
      <c r="B60" s="70">
        <f t="shared" si="1"/>
        <v>1185</v>
      </c>
      <c r="C60" s="71"/>
      <c r="D60" s="21" t="s">
        <v>13</v>
      </c>
      <c r="E60" s="22">
        <v>3283</v>
      </c>
      <c r="F60" s="23">
        <v>45005</v>
      </c>
      <c r="G60" s="32">
        <v>3283</v>
      </c>
      <c r="H60" s="20">
        <f t="shared" si="0"/>
        <v>0</v>
      </c>
    </row>
    <row r="61" spans="1:8" x14ac:dyDescent="0.25">
      <c r="A61" s="69">
        <v>45003</v>
      </c>
      <c r="B61" s="70">
        <f t="shared" si="1"/>
        <v>1186</v>
      </c>
      <c r="C61" s="71"/>
      <c r="D61" s="21" t="s">
        <v>25</v>
      </c>
      <c r="E61" s="22">
        <v>10200</v>
      </c>
      <c r="F61" s="23">
        <v>45008</v>
      </c>
      <c r="G61" s="32">
        <v>10200</v>
      </c>
      <c r="H61" s="20">
        <f t="shared" si="0"/>
        <v>0</v>
      </c>
    </row>
    <row r="62" spans="1:8" ht="31.5" x14ac:dyDescent="0.25">
      <c r="A62" s="69">
        <v>45004</v>
      </c>
      <c r="B62" s="70">
        <f t="shared" si="1"/>
        <v>1187</v>
      </c>
      <c r="C62" s="71"/>
      <c r="D62" s="21" t="s">
        <v>15</v>
      </c>
      <c r="E62" s="22">
        <v>1182</v>
      </c>
      <c r="F62" s="23" t="s">
        <v>78</v>
      </c>
      <c r="G62" s="32">
        <f>500+682</f>
        <v>1182</v>
      </c>
      <c r="H62" s="20">
        <f t="shared" si="0"/>
        <v>0</v>
      </c>
    </row>
    <row r="63" spans="1:8" x14ac:dyDescent="0.25">
      <c r="A63" s="69">
        <v>45004</v>
      </c>
      <c r="B63" s="70">
        <f t="shared" si="1"/>
        <v>1188</v>
      </c>
      <c r="C63" s="71"/>
      <c r="D63" s="21" t="s">
        <v>19</v>
      </c>
      <c r="E63" s="22">
        <v>14504</v>
      </c>
      <c r="F63" s="23">
        <v>45005</v>
      </c>
      <c r="G63" s="32">
        <v>14504</v>
      </c>
      <c r="H63" s="20">
        <f t="shared" si="0"/>
        <v>0</v>
      </c>
    </row>
    <row r="64" spans="1:8" x14ac:dyDescent="0.25">
      <c r="A64" s="69">
        <v>45004</v>
      </c>
      <c r="B64" s="70">
        <f t="shared" si="1"/>
        <v>1189</v>
      </c>
      <c r="C64" s="71"/>
      <c r="D64" s="21" t="s">
        <v>13</v>
      </c>
      <c r="E64" s="22">
        <v>6413</v>
      </c>
      <c r="F64" s="23">
        <v>45006</v>
      </c>
      <c r="G64" s="32">
        <v>6413</v>
      </c>
      <c r="H64" s="20">
        <f t="shared" si="0"/>
        <v>0</v>
      </c>
    </row>
    <row r="65" spans="1:8" ht="31.5" x14ac:dyDescent="0.25">
      <c r="A65" s="73">
        <v>45005</v>
      </c>
      <c r="B65" s="70">
        <f t="shared" si="1"/>
        <v>1190</v>
      </c>
      <c r="C65" s="71"/>
      <c r="D65" s="35" t="s">
        <v>14</v>
      </c>
      <c r="E65" s="22">
        <v>6365</v>
      </c>
      <c r="F65" s="23" t="s">
        <v>77</v>
      </c>
      <c r="G65" s="32">
        <f>5865+500</f>
        <v>6365</v>
      </c>
      <c r="H65" s="20">
        <f t="shared" si="0"/>
        <v>0</v>
      </c>
    </row>
    <row r="66" spans="1:8" x14ac:dyDescent="0.25">
      <c r="A66" s="73">
        <v>45005</v>
      </c>
      <c r="B66" s="70">
        <f t="shared" si="1"/>
        <v>1191</v>
      </c>
      <c r="C66" s="71"/>
      <c r="D66" s="35" t="s">
        <v>13</v>
      </c>
      <c r="E66" s="22">
        <v>4934</v>
      </c>
      <c r="F66" s="23">
        <v>45006</v>
      </c>
      <c r="G66" s="32">
        <v>4934</v>
      </c>
      <c r="H66" s="20">
        <f t="shared" si="0"/>
        <v>0</v>
      </c>
    </row>
    <row r="67" spans="1:8" x14ac:dyDescent="0.25">
      <c r="A67" s="73">
        <v>45006</v>
      </c>
      <c r="B67" s="70">
        <f t="shared" si="1"/>
        <v>1192</v>
      </c>
      <c r="C67" s="71"/>
      <c r="D67" s="35" t="s">
        <v>15</v>
      </c>
      <c r="E67" s="22">
        <v>1600</v>
      </c>
      <c r="F67" s="23">
        <v>45010</v>
      </c>
      <c r="G67" s="32">
        <v>1600</v>
      </c>
      <c r="H67" s="20">
        <f t="shared" si="0"/>
        <v>0</v>
      </c>
    </row>
    <row r="68" spans="1:8" x14ac:dyDescent="0.25">
      <c r="A68" s="73">
        <v>45006</v>
      </c>
      <c r="B68" s="70">
        <f t="shared" si="1"/>
        <v>1193</v>
      </c>
      <c r="C68" s="71"/>
      <c r="D68" s="35" t="s">
        <v>15</v>
      </c>
      <c r="E68" s="22">
        <v>526</v>
      </c>
      <c r="F68" s="23">
        <v>45008</v>
      </c>
      <c r="G68" s="32">
        <v>526</v>
      </c>
      <c r="H68" s="20">
        <f t="shared" si="0"/>
        <v>0</v>
      </c>
    </row>
    <row r="69" spans="1:8" x14ac:dyDescent="0.25">
      <c r="A69" s="73">
        <v>45006</v>
      </c>
      <c r="B69" s="70">
        <f t="shared" si="1"/>
        <v>1194</v>
      </c>
      <c r="C69" s="71"/>
      <c r="D69" s="35" t="s">
        <v>13</v>
      </c>
      <c r="E69" s="22">
        <v>6029</v>
      </c>
      <c r="F69" s="23">
        <v>45008</v>
      </c>
      <c r="G69" s="32">
        <v>6029</v>
      </c>
      <c r="H69" s="20">
        <f t="shared" si="0"/>
        <v>0</v>
      </c>
    </row>
    <row r="70" spans="1:8" x14ac:dyDescent="0.25">
      <c r="A70" s="73">
        <v>45006</v>
      </c>
      <c r="B70" s="70">
        <f t="shared" ref="B70:B96" si="2">B69+1</f>
        <v>1195</v>
      </c>
      <c r="C70" s="71"/>
      <c r="D70" s="35" t="s">
        <v>24</v>
      </c>
      <c r="E70" s="22">
        <v>3172</v>
      </c>
      <c r="F70" s="23">
        <v>45011</v>
      </c>
      <c r="G70" s="32">
        <v>3172</v>
      </c>
      <c r="H70" s="20">
        <f t="shared" si="0"/>
        <v>0</v>
      </c>
    </row>
    <row r="71" spans="1:8" ht="31.5" x14ac:dyDescent="0.25">
      <c r="A71" s="73">
        <v>45007</v>
      </c>
      <c r="B71" s="70">
        <f t="shared" si="2"/>
        <v>1196</v>
      </c>
      <c r="C71" s="71"/>
      <c r="D71" s="35" t="s">
        <v>14</v>
      </c>
      <c r="E71" s="22">
        <v>4576</v>
      </c>
      <c r="F71" s="23" t="s">
        <v>79</v>
      </c>
      <c r="G71" s="32">
        <f>4075+501</f>
        <v>4576</v>
      </c>
      <c r="H71" s="20">
        <f t="shared" si="0"/>
        <v>0</v>
      </c>
    </row>
    <row r="72" spans="1:8" ht="21" customHeight="1" x14ac:dyDescent="0.25">
      <c r="A72" s="73">
        <v>45008</v>
      </c>
      <c r="B72" s="70">
        <f t="shared" si="2"/>
        <v>1197</v>
      </c>
      <c r="C72" s="71"/>
      <c r="D72" s="35" t="s">
        <v>12</v>
      </c>
      <c r="E72" s="22">
        <v>299</v>
      </c>
      <c r="F72" s="23">
        <v>45014</v>
      </c>
      <c r="G72" s="32">
        <v>299</v>
      </c>
      <c r="H72" s="20">
        <f t="shared" si="0"/>
        <v>0</v>
      </c>
    </row>
    <row r="73" spans="1:8" ht="31.5" x14ac:dyDescent="0.25">
      <c r="A73" s="73">
        <v>45008</v>
      </c>
      <c r="B73" s="70">
        <f t="shared" si="2"/>
        <v>1198</v>
      </c>
      <c r="C73" s="71"/>
      <c r="D73" s="35" t="s">
        <v>14</v>
      </c>
      <c r="E73" s="22">
        <v>5270</v>
      </c>
      <c r="F73" s="23" t="s">
        <v>80</v>
      </c>
      <c r="G73" s="32">
        <f>4269+1001</f>
        <v>5270</v>
      </c>
      <c r="H73" s="20">
        <f t="shared" si="0"/>
        <v>0</v>
      </c>
    </row>
    <row r="74" spans="1:8" ht="24" customHeight="1" x14ac:dyDescent="0.25">
      <c r="A74" s="73">
        <v>45008</v>
      </c>
      <c r="B74" s="70">
        <f t="shared" si="2"/>
        <v>1199</v>
      </c>
      <c r="C74" s="71"/>
      <c r="D74" s="35" t="s">
        <v>15</v>
      </c>
      <c r="E74" s="22">
        <v>1550</v>
      </c>
      <c r="F74" s="23">
        <v>45010</v>
      </c>
      <c r="G74" s="32">
        <v>1550</v>
      </c>
      <c r="H74" s="20">
        <f t="shared" si="0"/>
        <v>0</v>
      </c>
    </row>
    <row r="75" spans="1:8" ht="30" customHeight="1" x14ac:dyDescent="0.25">
      <c r="A75" s="73">
        <v>45008</v>
      </c>
      <c r="B75" s="70">
        <f t="shared" si="2"/>
        <v>1200</v>
      </c>
      <c r="C75" s="71"/>
      <c r="D75" s="35" t="s">
        <v>13</v>
      </c>
      <c r="E75" s="22">
        <v>3466</v>
      </c>
      <c r="F75" s="23">
        <v>45009</v>
      </c>
      <c r="G75" s="32">
        <v>3466</v>
      </c>
      <c r="H75" s="20">
        <f t="shared" si="0"/>
        <v>0</v>
      </c>
    </row>
    <row r="76" spans="1:8" ht="18.75" customHeight="1" x14ac:dyDescent="0.25">
      <c r="A76" s="73">
        <v>45008</v>
      </c>
      <c r="B76" s="70">
        <f t="shared" si="2"/>
        <v>1201</v>
      </c>
      <c r="C76" s="71"/>
      <c r="D76" s="35" t="s">
        <v>62</v>
      </c>
      <c r="E76" s="22">
        <v>2582</v>
      </c>
      <c r="F76" s="23">
        <v>45009</v>
      </c>
      <c r="G76" s="32">
        <v>2582</v>
      </c>
      <c r="H76" s="20">
        <f t="shared" si="0"/>
        <v>0</v>
      </c>
    </row>
    <row r="77" spans="1:8" ht="18.75" customHeight="1" x14ac:dyDescent="0.25">
      <c r="A77" s="73">
        <v>45009</v>
      </c>
      <c r="B77" s="70">
        <f t="shared" si="2"/>
        <v>1202</v>
      </c>
      <c r="C77" s="71"/>
      <c r="D77" s="35" t="s">
        <v>15</v>
      </c>
      <c r="E77" s="22">
        <v>1026</v>
      </c>
      <c r="F77" s="23">
        <v>45011</v>
      </c>
      <c r="G77" s="32">
        <v>1026</v>
      </c>
      <c r="H77" s="20">
        <f t="shared" si="0"/>
        <v>0</v>
      </c>
    </row>
    <row r="78" spans="1:8" ht="18.75" customHeight="1" x14ac:dyDescent="0.25">
      <c r="A78" s="73">
        <v>45009</v>
      </c>
      <c r="B78" s="70">
        <f t="shared" si="2"/>
        <v>1203</v>
      </c>
      <c r="C78" s="71"/>
      <c r="D78" s="35" t="s">
        <v>13</v>
      </c>
      <c r="E78" s="22">
        <v>3054</v>
      </c>
      <c r="F78" s="23">
        <v>45010</v>
      </c>
      <c r="G78" s="32">
        <v>3054</v>
      </c>
      <c r="H78" s="20">
        <f t="shared" si="0"/>
        <v>0</v>
      </c>
    </row>
    <row r="79" spans="1:8" ht="18.75" customHeight="1" x14ac:dyDescent="0.25">
      <c r="A79" s="73">
        <v>45009</v>
      </c>
      <c r="B79" s="70">
        <f t="shared" si="2"/>
        <v>1204</v>
      </c>
      <c r="C79" s="71"/>
      <c r="D79" s="35" t="s">
        <v>62</v>
      </c>
      <c r="E79" s="22">
        <v>8686</v>
      </c>
      <c r="F79" s="23">
        <v>45011</v>
      </c>
      <c r="G79" s="32">
        <v>8686</v>
      </c>
      <c r="H79" s="20">
        <f t="shared" si="0"/>
        <v>0</v>
      </c>
    </row>
    <row r="80" spans="1:8" ht="18.75" customHeight="1" x14ac:dyDescent="0.25">
      <c r="A80" s="73">
        <v>45009</v>
      </c>
      <c r="B80" s="70">
        <f t="shared" si="2"/>
        <v>1205</v>
      </c>
      <c r="C80" s="71"/>
      <c r="D80" s="35" t="s">
        <v>24</v>
      </c>
      <c r="E80" s="22">
        <v>15660</v>
      </c>
      <c r="F80" s="67">
        <v>45018</v>
      </c>
      <c r="G80" s="68">
        <v>15660</v>
      </c>
      <c r="H80" s="20">
        <f t="shared" si="0"/>
        <v>0</v>
      </c>
    </row>
    <row r="81" spans="1:8" ht="31.5" x14ac:dyDescent="0.25">
      <c r="A81" s="73">
        <v>45010</v>
      </c>
      <c r="B81" s="70">
        <f t="shared" si="2"/>
        <v>1206</v>
      </c>
      <c r="C81" s="71"/>
      <c r="D81" s="35" t="s">
        <v>14</v>
      </c>
      <c r="E81" s="22">
        <v>938</v>
      </c>
      <c r="F81" s="23" t="s">
        <v>81</v>
      </c>
      <c r="G81" s="32">
        <f>657+281</f>
        <v>938</v>
      </c>
      <c r="H81" s="20">
        <f t="shared" si="0"/>
        <v>0</v>
      </c>
    </row>
    <row r="82" spans="1:8" ht="18.75" customHeight="1" x14ac:dyDescent="0.25">
      <c r="A82" s="73">
        <v>45010</v>
      </c>
      <c r="B82" s="70">
        <f t="shared" si="2"/>
        <v>1207</v>
      </c>
      <c r="C82" s="71"/>
      <c r="D82" s="35" t="s">
        <v>15</v>
      </c>
      <c r="E82" s="22">
        <v>3320</v>
      </c>
      <c r="F82" s="23">
        <v>45011</v>
      </c>
      <c r="G82" s="32">
        <v>3320</v>
      </c>
      <c r="H82" s="20">
        <f t="shared" si="0"/>
        <v>0</v>
      </c>
    </row>
    <row r="83" spans="1:8" ht="18.75" customHeight="1" x14ac:dyDescent="0.25">
      <c r="A83" s="73">
        <v>45010</v>
      </c>
      <c r="B83" s="70">
        <f t="shared" si="2"/>
        <v>1208</v>
      </c>
      <c r="C83" s="71"/>
      <c r="D83" s="35" t="s">
        <v>15</v>
      </c>
      <c r="E83" s="22">
        <v>1710</v>
      </c>
      <c r="F83" s="23">
        <v>45012</v>
      </c>
      <c r="G83" s="32">
        <v>1710</v>
      </c>
      <c r="H83" s="20">
        <f t="shared" si="0"/>
        <v>0</v>
      </c>
    </row>
    <row r="84" spans="1:8" ht="18.75" customHeight="1" x14ac:dyDescent="0.25">
      <c r="A84" s="73">
        <v>45010</v>
      </c>
      <c r="B84" s="70">
        <f t="shared" si="2"/>
        <v>1209</v>
      </c>
      <c r="C84" s="71"/>
      <c r="D84" s="35" t="s">
        <v>13</v>
      </c>
      <c r="E84" s="22">
        <v>4008</v>
      </c>
      <c r="F84" s="23">
        <v>45013</v>
      </c>
      <c r="G84" s="32">
        <v>4008</v>
      </c>
      <c r="H84" s="20">
        <f t="shared" si="0"/>
        <v>0</v>
      </c>
    </row>
    <row r="85" spans="1:8" ht="18.75" customHeight="1" x14ac:dyDescent="0.25">
      <c r="A85" s="73">
        <v>45010</v>
      </c>
      <c r="B85" s="70">
        <f t="shared" si="2"/>
        <v>1210</v>
      </c>
      <c r="C85" s="71"/>
      <c r="D85" s="35" t="s">
        <v>25</v>
      </c>
      <c r="E85" s="22">
        <v>8250</v>
      </c>
      <c r="F85" s="23">
        <v>45012</v>
      </c>
      <c r="G85" s="32">
        <v>8250</v>
      </c>
      <c r="H85" s="20">
        <f t="shared" si="0"/>
        <v>0</v>
      </c>
    </row>
    <row r="86" spans="1:8" ht="18.75" customHeight="1" x14ac:dyDescent="0.25">
      <c r="A86" s="73">
        <v>45011</v>
      </c>
      <c r="B86" s="70">
        <f t="shared" si="2"/>
        <v>1211</v>
      </c>
      <c r="C86" s="71"/>
      <c r="D86" s="35" t="s">
        <v>15</v>
      </c>
      <c r="E86" s="22">
        <v>1363</v>
      </c>
      <c r="F86" s="23" t="s">
        <v>82</v>
      </c>
      <c r="G86" s="32">
        <f>600+763</f>
        <v>1363</v>
      </c>
      <c r="H86" s="20">
        <f t="shared" si="0"/>
        <v>0</v>
      </c>
    </row>
    <row r="87" spans="1:8" ht="18.75" customHeight="1" x14ac:dyDescent="0.25">
      <c r="A87" s="73">
        <v>45011</v>
      </c>
      <c r="B87" s="70">
        <f t="shared" si="2"/>
        <v>1212</v>
      </c>
      <c r="C87" s="71"/>
      <c r="D87" s="35" t="s">
        <v>19</v>
      </c>
      <c r="E87" s="22">
        <v>8400</v>
      </c>
      <c r="F87" s="23">
        <v>45012</v>
      </c>
      <c r="G87" s="32">
        <v>8400</v>
      </c>
      <c r="H87" s="20">
        <f t="shared" si="0"/>
        <v>0</v>
      </c>
    </row>
    <row r="88" spans="1:8" ht="18.75" customHeight="1" x14ac:dyDescent="0.25">
      <c r="A88" s="73">
        <v>45011</v>
      </c>
      <c r="B88" s="70">
        <f t="shared" si="2"/>
        <v>1213</v>
      </c>
      <c r="C88" s="71"/>
      <c r="D88" s="35" t="s">
        <v>13</v>
      </c>
      <c r="E88" s="22">
        <v>3225</v>
      </c>
      <c r="F88" s="23">
        <v>45013</v>
      </c>
      <c r="G88" s="32">
        <v>3225</v>
      </c>
      <c r="H88" s="20">
        <f t="shared" si="0"/>
        <v>0</v>
      </c>
    </row>
    <row r="89" spans="1:8" ht="31.5" x14ac:dyDescent="0.25">
      <c r="A89" s="73">
        <v>45012</v>
      </c>
      <c r="B89" s="70">
        <f t="shared" si="2"/>
        <v>1214</v>
      </c>
      <c r="C89" s="71"/>
      <c r="D89" s="35" t="s">
        <v>15</v>
      </c>
      <c r="E89" s="22">
        <v>1539</v>
      </c>
      <c r="F89" s="23" t="s">
        <v>83</v>
      </c>
      <c r="G89" s="32">
        <f>800+739</f>
        <v>1539</v>
      </c>
      <c r="H89" s="20">
        <f t="shared" si="0"/>
        <v>0</v>
      </c>
    </row>
    <row r="90" spans="1:8" ht="18.75" customHeight="1" x14ac:dyDescent="0.25">
      <c r="A90" s="73">
        <v>45012</v>
      </c>
      <c r="B90" s="70">
        <f t="shared" si="2"/>
        <v>1215</v>
      </c>
      <c r="C90" s="71"/>
      <c r="D90" s="35" t="s">
        <v>13</v>
      </c>
      <c r="E90" s="22">
        <v>3603</v>
      </c>
      <c r="F90" s="23">
        <v>45013</v>
      </c>
      <c r="G90" s="32">
        <v>3603</v>
      </c>
      <c r="H90" s="20">
        <f t="shared" si="0"/>
        <v>0</v>
      </c>
    </row>
    <row r="91" spans="1:8" ht="18.75" customHeight="1" x14ac:dyDescent="0.25">
      <c r="A91" s="73">
        <v>45013</v>
      </c>
      <c r="B91" s="70">
        <f t="shared" si="2"/>
        <v>1216</v>
      </c>
      <c r="C91" s="71"/>
      <c r="D91" s="35" t="s">
        <v>12</v>
      </c>
      <c r="E91" s="22">
        <v>289</v>
      </c>
      <c r="F91" s="23">
        <v>45014</v>
      </c>
      <c r="G91" s="32">
        <v>289</v>
      </c>
      <c r="H91" s="20">
        <f t="shared" si="0"/>
        <v>0</v>
      </c>
    </row>
    <row r="92" spans="1:8" ht="18.75" customHeight="1" x14ac:dyDescent="0.25">
      <c r="A92" s="73">
        <v>45013</v>
      </c>
      <c r="B92" s="70">
        <f t="shared" si="2"/>
        <v>1217</v>
      </c>
      <c r="C92" s="71"/>
      <c r="D92" s="35" t="s">
        <v>15</v>
      </c>
      <c r="E92" s="22">
        <v>1063</v>
      </c>
      <c r="F92" s="76" t="s">
        <v>85</v>
      </c>
      <c r="G92" s="77">
        <f>400+663</f>
        <v>1063</v>
      </c>
      <c r="H92" s="20">
        <f t="shared" si="0"/>
        <v>0</v>
      </c>
    </row>
    <row r="93" spans="1:8" ht="18.75" customHeight="1" x14ac:dyDescent="0.25">
      <c r="A93" s="73">
        <v>45013</v>
      </c>
      <c r="B93" s="70">
        <f t="shared" si="2"/>
        <v>1218</v>
      </c>
      <c r="C93" s="71"/>
      <c r="D93" s="35" t="s">
        <v>13</v>
      </c>
      <c r="E93" s="22">
        <v>3414</v>
      </c>
      <c r="F93" s="23">
        <v>45015</v>
      </c>
      <c r="G93" s="32">
        <v>3414</v>
      </c>
      <c r="H93" s="20">
        <f t="shared" si="0"/>
        <v>0</v>
      </c>
    </row>
    <row r="94" spans="1:8" ht="18.75" customHeight="1" x14ac:dyDescent="0.25">
      <c r="A94" s="73">
        <v>45013</v>
      </c>
      <c r="B94" s="70">
        <f t="shared" si="2"/>
        <v>1219</v>
      </c>
      <c r="C94" s="71"/>
      <c r="D94" s="35" t="s">
        <v>24</v>
      </c>
      <c r="E94" s="22">
        <v>3447</v>
      </c>
      <c r="F94" s="67">
        <v>45018</v>
      </c>
      <c r="G94" s="68">
        <v>3447</v>
      </c>
      <c r="H94" s="20">
        <f t="shared" si="0"/>
        <v>0</v>
      </c>
    </row>
    <row r="95" spans="1:8" ht="31.5" x14ac:dyDescent="0.25">
      <c r="A95" s="73">
        <v>45015</v>
      </c>
      <c r="B95" s="70">
        <f t="shared" si="2"/>
        <v>1220</v>
      </c>
      <c r="C95" s="71"/>
      <c r="D95" s="35" t="s">
        <v>15</v>
      </c>
      <c r="E95" s="22">
        <v>2024</v>
      </c>
      <c r="F95" s="67" t="s">
        <v>86</v>
      </c>
      <c r="G95" s="68">
        <f>800+1224</f>
        <v>2024</v>
      </c>
      <c r="H95" s="20">
        <f t="shared" si="0"/>
        <v>0</v>
      </c>
    </row>
    <row r="96" spans="1:8" ht="18.75" customHeight="1" x14ac:dyDescent="0.25">
      <c r="A96" s="73">
        <v>45015</v>
      </c>
      <c r="B96" s="70">
        <f t="shared" si="2"/>
        <v>1221</v>
      </c>
      <c r="C96" s="71"/>
      <c r="D96" s="35" t="s">
        <v>13</v>
      </c>
      <c r="E96" s="22">
        <v>3474</v>
      </c>
      <c r="F96" s="67">
        <v>45016</v>
      </c>
      <c r="G96" s="68">
        <v>3474</v>
      </c>
      <c r="H96" s="20">
        <f t="shared" si="0"/>
        <v>0</v>
      </c>
    </row>
    <row r="97" spans="1:9" ht="18.75" customHeight="1" x14ac:dyDescent="0.25">
      <c r="A97" s="24"/>
      <c r="B97" s="15"/>
      <c r="C97" s="26"/>
      <c r="D97" s="35"/>
      <c r="E97" s="22"/>
      <c r="F97" s="23"/>
      <c r="G97" s="32"/>
      <c r="H97" s="20">
        <f t="shared" si="0"/>
        <v>0</v>
      </c>
    </row>
    <row r="98" spans="1:9" x14ac:dyDescent="0.25">
      <c r="B98" s="44"/>
      <c r="C98" s="45"/>
      <c r="D98" s="3"/>
      <c r="E98" s="46">
        <f>SUM(E4:E97)</f>
        <v>522736</v>
      </c>
      <c r="F98" s="47"/>
      <c r="G98" s="47">
        <f>SUM(G4:G97)</f>
        <v>522736</v>
      </c>
      <c r="H98" s="48">
        <f>SUM(H4:H97)</f>
        <v>0</v>
      </c>
      <c r="I98" s="3"/>
    </row>
    <row r="99" spans="1:9" x14ac:dyDescent="0.25">
      <c r="B99" s="44"/>
      <c r="C99" s="45"/>
      <c r="D99" s="3"/>
      <c r="E99" s="49"/>
      <c r="F99" s="50"/>
      <c r="G99" s="64"/>
      <c r="H99" s="51"/>
      <c r="I99" s="3"/>
    </row>
    <row r="100" spans="1:9" ht="31.5" x14ac:dyDescent="0.25">
      <c r="B100" s="44"/>
      <c r="C100" s="45"/>
      <c r="D100" s="3"/>
      <c r="E100" s="52" t="s">
        <v>8</v>
      </c>
      <c r="F100" s="50"/>
      <c r="G100" s="53" t="s">
        <v>9</v>
      </c>
      <c r="H100" s="51"/>
      <c r="I100" s="3"/>
    </row>
    <row r="101" spans="1:9" ht="16.5" thickBot="1" x14ac:dyDescent="0.3">
      <c r="B101" s="44"/>
      <c r="C101" s="45"/>
      <c r="D101" s="3"/>
      <c r="E101" s="52"/>
      <c r="F101" s="50"/>
      <c r="G101" s="53"/>
      <c r="H101" s="51"/>
      <c r="I101" s="3"/>
    </row>
    <row r="102" spans="1:9" ht="21.75" thickBot="1" x14ac:dyDescent="0.4">
      <c r="B102" s="44"/>
      <c r="C102" s="45"/>
      <c r="D102" s="3"/>
      <c r="E102" s="88">
        <f>E98-G98</f>
        <v>0</v>
      </c>
      <c r="F102" s="89"/>
      <c r="G102" s="90"/>
      <c r="I102" s="3"/>
    </row>
    <row r="103" spans="1:9" x14ac:dyDescent="0.25">
      <c r="B103" s="44"/>
      <c r="C103" s="45"/>
      <c r="D103" s="3"/>
      <c r="E103" s="49"/>
      <c r="F103" s="50"/>
      <c r="G103" s="64"/>
      <c r="I103" s="3"/>
    </row>
    <row r="104" spans="1:9" ht="18.75" x14ac:dyDescent="0.3">
      <c r="B104" s="44"/>
      <c r="C104" s="45"/>
      <c r="D104" s="3"/>
      <c r="E104" s="91" t="s">
        <v>10</v>
      </c>
      <c r="F104" s="91"/>
      <c r="G104" s="91"/>
      <c r="I104" s="3"/>
    </row>
    <row r="105" spans="1:9" x14ac:dyDescent="0.25">
      <c r="B105" s="44"/>
      <c r="C105" s="45"/>
      <c r="D105" s="3"/>
      <c r="E105" s="49"/>
      <c r="F105" s="50"/>
      <c r="G105" s="64"/>
      <c r="I105" s="3"/>
    </row>
    <row r="106" spans="1:9" ht="18.75" x14ac:dyDescent="0.3">
      <c r="A106" s="24"/>
      <c r="B106" s="15"/>
      <c r="C106" s="26"/>
      <c r="D106" s="54"/>
      <c r="E106" s="55"/>
      <c r="F106" s="56"/>
      <c r="G106" s="65"/>
      <c r="I106" s="3"/>
    </row>
    <row r="107" spans="1:9" x14ac:dyDescent="0.25">
      <c r="B107" s="44"/>
      <c r="C107" s="45"/>
      <c r="D107" s="3"/>
      <c r="E107" s="49"/>
      <c r="F107" s="50"/>
      <c r="G107" s="64"/>
      <c r="I107" s="3"/>
    </row>
    <row r="108" spans="1:9" x14ac:dyDescent="0.25">
      <c r="B108" s="44"/>
      <c r="C108" s="45"/>
      <c r="D108" s="3"/>
      <c r="E108" s="49"/>
      <c r="F108" s="50"/>
      <c r="G108" s="64"/>
      <c r="I108" s="3"/>
    </row>
    <row r="109" spans="1:9" x14ac:dyDescent="0.25">
      <c r="B109" s="44"/>
      <c r="C109" s="45"/>
      <c r="D109" s="3"/>
      <c r="E109" s="49"/>
      <c r="F109" s="50"/>
      <c r="G109" s="64"/>
      <c r="I109" s="3"/>
    </row>
    <row r="110" spans="1:9" x14ac:dyDescent="0.25">
      <c r="B110" s="44"/>
      <c r="C110" s="45"/>
      <c r="D110" s="3"/>
      <c r="E110" s="49"/>
      <c r="F110" s="50"/>
      <c r="G110" s="64"/>
      <c r="I110" s="3"/>
    </row>
    <row r="111" spans="1:9" x14ac:dyDescent="0.25">
      <c r="B111" s="44"/>
      <c r="C111" s="45"/>
      <c r="D111" s="3"/>
      <c r="E111" s="49"/>
      <c r="F111" s="50"/>
      <c r="G111" s="64"/>
      <c r="I111" s="3"/>
    </row>
    <row r="112" spans="1:9" x14ac:dyDescent="0.25">
      <c r="B112" s="44"/>
      <c r="C112" s="45"/>
      <c r="D112" s="3"/>
      <c r="E112" s="49"/>
      <c r="F112" s="50"/>
      <c r="G112" s="64"/>
      <c r="I112" s="3"/>
    </row>
    <row r="113" spans="2:9" x14ac:dyDescent="0.25">
      <c r="B113" s="44"/>
      <c r="C113" s="45"/>
      <c r="D113" s="3"/>
      <c r="E113" s="49"/>
      <c r="F113" s="50"/>
      <c r="G113" s="64"/>
      <c r="I113" s="3"/>
    </row>
    <row r="114" spans="2:9" x14ac:dyDescent="0.25">
      <c r="B114" s="44"/>
      <c r="C114" s="45"/>
      <c r="D114" s="3"/>
      <c r="E114" s="49"/>
      <c r="F114" s="50"/>
      <c r="G114" s="64"/>
      <c r="I114" s="3"/>
    </row>
    <row r="115" spans="2:9" x14ac:dyDescent="0.25">
      <c r="B115" s="44"/>
      <c r="C115" s="45"/>
      <c r="D115" s="3"/>
      <c r="E115" s="49"/>
      <c r="F115" s="50"/>
      <c r="G115" s="64"/>
      <c r="I115" s="3"/>
    </row>
  </sheetData>
  <mergeCells count="4">
    <mergeCell ref="B1:G1"/>
    <mergeCell ref="B2:F2"/>
    <mergeCell ref="E102:G102"/>
    <mergeCell ref="E104:G104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109"/>
  <sheetViews>
    <sheetView workbookViewId="0">
      <pane xSplit="3" ySplit="3" topLeftCell="D70" activePane="bottomRight" state="frozen"/>
      <selection pane="topRight" activeCell="D1" sqref="D1"/>
      <selection pane="bottomLeft" activeCell="A4" sqref="A4"/>
      <selection pane="bottomRight" activeCell="F69" sqref="F69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4" t="s">
        <v>84</v>
      </c>
      <c r="C1" s="85"/>
      <c r="D1" s="85"/>
      <c r="E1" s="85"/>
      <c r="F1" s="85"/>
      <c r="G1" s="86"/>
      <c r="I1" s="3"/>
    </row>
    <row r="2" spans="1:9" ht="21" x14ac:dyDescent="0.35">
      <c r="A2" s="4"/>
      <c r="B2" s="87" t="s">
        <v>0</v>
      </c>
      <c r="C2" s="87"/>
      <c r="D2" s="87"/>
      <c r="E2" s="87"/>
      <c r="F2" s="87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16.5" thickTop="1" x14ac:dyDescent="0.25">
      <c r="A4" s="14">
        <v>45016</v>
      </c>
      <c r="B4" s="15">
        <v>1222</v>
      </c>
      <c r="C4" s="16"/>
      <c r="D4" s="17" t="s">
        <v>15</v>
      </c>
      <c r="E4" s="18">
        <v>1450</v>
      </c>
      <c r="F4" s="19">
        <v>45018</v>
      </c>
      <c r="G4" s="62">
        <v>1450</v>
      </c>
      <c r="H4" s="20">
        <f t="shared" ref="H4:H91" si="0">E4-G4</f>
        <v>0</v>
      </c>
      <c r="I4" s="3"/>
    </row>
    <row r="5" spans="1:9" x14ac:dyDescent="0.25">
      <c r="A5" s="14">
        <v>45016</v>
      </c>
      <c r="B5" s="15">
        <v>1223</v>
      </c>
      <c r="C5" s="16"/>
      <c r="D5" s="21" t="s">
        <v>24</v>
      </c>
      <c r="E5" s="22">
        <v>9830</v>
      </c>
      <c r="F5" s="23">
        <v>45024</v>
      </c>
      <c r="G5" s="32">
        <v>9830</v>
      </c>
      <c r="H5" s="20">
        <f t="shared" si="0"/>
        <v>0</v>
      </c>
    </row>
    <row r="6" spans="1:9" ht="31.5" x14ac:dyDescent="0.25">
      <c r="A6" s="14">
        <v>45017</v>
      </c>
      <c r="B6" s="15">
        <f t="shared" ref="B6:B69" si="1">B5+1</f>
        <v>1224</v>
      </c>
      <c r="C6" s="16"/>
      <c r="D6" s="21" t="s">
        <v>15</v>
      </c>
      <c r="E6" s="22">
        <v>2288</v>
      </c>
      <c r="F6" s="23" t="s">
        <v>87</v>
      </c>
      <c r="G6" s="32">
        <f>1400+888</f>
        <v>2288</v>
      </c>
      <c r="H6" s="20">
        <f t="shared" si="0"/>
        <v>0</v>
      </c>
    </row>
    <row r="7" spans="1:9" x14ac:dyDescent="0.25">
      <c r="A7" s="24">
        <v>45017</v>
      </c>
      <c r="B7" s="15">
        <f t="shared" si="1"/>
        <v>1225</v>
      </c>
      <c r="C7" s="16"/>
      <c r="D7" s="21" t="s">
        <v>13</v>
      </c>
      <c r="E7" s="22">
        <v>4782</v>
      </c>
      <c r="F7" s="23">
        <v>45021</v>
      </c>
      <c r="G7" s="32">
        <v>4782</v>
      </c>
      <c r="H7" s="20">
        <f t="shared" si="0"/>
        <v>0</v>
      </c>
    </row>
    <row r="8" spans="1:9" x14ac:dyDescent="0.25">
      <c r="A8" s="14">
        <v>45017</v>
      </c>
      <c r="B8" s="15">
        <f t="shared" si="1"/>
        <v>1226</v>
      </c>
      <c r="C8" s="16"/>
      <c r="D8" s="25" t="s">
        <v>25</v>
      </c>
      <c r="E8" s="22">
        <v>10131</v>
      </c>
      <c r="F8" s="23">
        <v>45019</v>
      </c>
      <c r="G8" s="32">
        <v>10131</v>
      </c>
      <c r="H8" s="20">
        <f t="shared" si="0"/>
        <v>0</v>
      </c>
    </row>
    <row r="9" spans="1:9" x14ac:dyDescent="0.25">
      <c r="A9" s="14">
        <v>45018</v>
      </c>
      <c r="B9" s="15">
        <f t="shared" si="1"/>
        <v>1227</v>
      </c>
      <c r="C9" s="16"/>
      <c r="D9" s="21" t="s">
        <v>15</v>
      </c>
      <c r="E9" s="22">
        <v>2116</v>
      </c>
      <c r="F9" s="23" t="s">
        <v>88</v>
      </c>
      <c r="G9" s="32">
        <v>2116</v>
      </c>
      <c r="H9" s="20">
        <f t="shared" si="0"/>
        <v>0</v>
      </c>
    </row>
    <row r="10" spans="1:9" ht="31.5" x14ac:dyDescent="0.25">
      <c r="A10" s="14">
        <v>45019</v>
      </c>
      <c r="B10" s="15">
        <f t="shared" si="1"/>
        <v>1228</v>
      </c>
      <c r="C10" s="16"/>
      <c r="D10" s="21" t="s">
        <v>14</v>
      </c>
      <c r="E10" s="22">
        <v>4930</v>
      </c>
      <c r="F10" s="23" t="s">
        <v>89</v>
      </c>
      <c r="G10" s="32">
        <f>4000+930</f>
        <v>4930</v>
      </c>
      <c r="H10" s="20">
        <f t="shared" si="0"/>
        <v>0</v>
      </c>
    </row>
    <row r="11" spans="1:9" x14ac:dyDescent="0.25">
      <c r="A11" s="14">
        <v>45020</v>
      </c>
      <c r="B11" s="15">
        <f t="shared" si="1"/>
        <v>1229</v>
      </c>
      <c r="C11" s="16"/>
      <c r="D11" s="21" t="s">
        <v>15</v>
      </c>
      <c r="E11" s="22">
        <v>1398</v>
      </c>
      <c r="F11" s="23">
        <v>45024</v>
      </c>
      <c r="G11" s="32">
        <v>1398</v>
      </c>
      <c r="H11" s="20">
        <f t="shared" si="0"/>
        <v>0</v>
      </c>
    </row>
    <row r="12" spans="1:9" x14ac:dyDescent="0.25">
      <c r="A12" s="14">
        <v>45020</v>
      </c>
      <c r="B12" s="15">
        <f t="shared" si="1"/>
        <v>1230</v>
      </c>
      <c r="C12" s="26"/>
      <c r="D12" s="21" t="s">
        <v>12</v>
      </c>
      <c r="E12" s="22">
        <v>287</v>
      </c>
      <c r="F12" s="23">
        <v>45026</v>
      </c>
      <c r="G12" s="32">
        <v>287</v>
      </c>
      <c r="H12" s="20">
        <f t="shared" si="0"/>
        <v>0</v>
      </c>
    </row>
    <row r="13" spans="1:9" x14ac:dyDescent="0.25">
      <c r="A13" s="14">
        <v>45021</v>
      </c>
      <c r="B13" s="15">
        <f t="shared" si="1"/>
        <v>1231</v>
      </c>
      <c r="C13" s="27"/>
      <c r="D13" s="21" t="s">
        <v>13</v>
      </c>
      <c r="E13" s="22">
        <v>3603</v>
      </c>
      <c r="F13" s="23">
        <v>45024</v>
      </c>
      <c r="G13" s="32">
        <v>3603</v>
      </c>
      <c r="H13" s="20">
        <f t="shared" si="0"/>
        <v>0</v>
      </c>
    </row>
    <row r="14" spans="1:9" x14ac:dyDescent="0.25">
      <c r="A14" s="14">
        <v>45022</v>
      </c>
      <c r="B14" s="15">
        <f t="shared" si="1"/>
        <v>1232</v>
      </c>
      <c r="C14" s="26"/>
      <c r="D14" s="21" t="s">
        <v>24</v>
      </c>
      <c r="E14" s="22">
        <v>11340</v>
      </c>
      <c r="F14" s="23">
        <v>45032</v>
      </c>
      <c r="G14" s="32">
        <v>11340</v>
      </c>
      <c r="H14" s="20">
        <f t="shared" si="0"/>
        <v>0</v>
      </c>
    </row>
    <row r="15" spans="1:9" x14ac:dyDescent="0.25">
      <c r="A15" s="14">
        <v>45024</v>
      </c>
      <c r="B15" s="15">
        <f t="shared" si="1"/>
        <v>1233</v>
      </c>
      <c r="C15" s="27"/>
      <c r="D15" s="21" t="s">
        <v>15</v>
      </c>
      <c r="E15" s="22">
        <v>1072</v>
      </c>
      <c r="F15" s="23">
        <v>45025</v>
      </c>
      <c r="G15" s="32">
        <v>1072</v>
      </c>
      <c r="H15" s="20">
        <f t="shared" si="0"/>
        <v>0</v>
      </c>
    </row>
    <row r="16" spans="1:9" x14ac:dyDescent="0.25">
      <c r="A16" s="14">
        <v>45024</v>
      </c>
      <c r="B16" s="15">
        <f t="shared" si="1"/>
        <v>1234</v>
      </c>
      <c r="C16" s="26"/>
      <c r="D16" s="21" t="s">
        <v>13</v>
      </c>
      <c r="E16" s="22">
        <v>5207</v>
      </c>
      <c r="F16" s="23">
        <v>45025</v>
      </c>
      <c r="G16" s="32">
        <v>5207</v>
      </c>
      <c r="H16" s="20">
        <f t="shared" si="0"/>
        <v>0</v>
      </c>
    </row>
    <row r="17" spans="1:8" x14ac:dyDescent="0.25">
      <c r="A17" s="14">
        <v>45025</v>
      </c>
      <c r="B17" s="15">
        <f t="shared" si="1"/>
        <v>1235</v>
      </c>
      <c r="C17" s="27"/>
      <c r="D17" s="21" t="s">
        <v>15</v>
      </c>
      <c r="E17" s="22">
        <v>487</v>
      </c>
      <c r="F17" s="23">
        <v>45026</v>
      </c>
      <c r="G17" s="32">
        <v>487</v>
      </c>
      <c r="H17" s="20">
        <f t="shared" si="0"/>
        <v>0</v>
      </c>
    </row>
    <row r="18" spans="1:8" x14ac:dyDescent="0.25">
      <c r="A18" s="14">
        <v>45025</v>
      </c>
      <c r="B18" s="15">
        <f t="shared" si="1"/>
        <v>1236</v>
      </c>
      <c r="C18" s="26"/>
      <c r="D18" s="21" t="s">
        <v>13</v>
      </c>
      <c r="E18" s="22">
        <v>2665</v>
      </c>
      <c r="F18" s="23">
        <v>45026</v>
      </c>
      <c r="G18" s="32">
        <v>2665</v>
      </c>
      <c r="H18" s="20">
        <f t="shared" si="0"/>
        <v>0</v>
      </c>
    </row>
    <row r="19" spans="1:8" ht="16.5" customHeight="1" x14ac:dyDescent="0.25">
      <c r="A19" s="14">
        <v>45026</v>
      </c>
      <c r="B19" s="15">
        <f t="shared" si="1"/>
        <v>1237</v>
      </c>
      <c r="C19" s="27"/>
      <c r="D19" s="21" t="s">
        <v>15</v>
      </c>
      <c r="E19" s="22">
        <v>1389</v>
      </c>
      <c r="F19" s="23">
        <v>45027</v>
      </c>
      <c r="G19" s="32">
        <v>1389</v>
      </c>
      <c r="H19" s="20">
        <f t="shared" si="0"/>
        <v>0</v>
      </c>
    </row>
    <row r="20" spans="1:8" x14ac:dyDescent="0.25">
      <c r="A20" s="14">
        <v>45026</v>
      </c>
      <c r="B20" s="15">
        <f t="shared" si="1"/>
        <v>1238</v>
      </c>
      <c r="C20" s="26"/>
      <c r="D20" s="21" t="s">
        <v>13</v>
      </c>
      <c r="E20" s="22">
        <v>5068</v>
      </c>
      <c r="F20" s="23">
        <v>45027</v>
      </c>
      <c r="G20" s="32">
        <v>5068</v>
      </c>
      <c r="H20" s="20">
        <f t="shared" si="0"/>
        <v>0</v>
      </c>
    </row>
    <row r="21" spans="1:8" x14ac:dyDescent="0.25">
      <c r="A21" s="14">
        <v>45027</v>
      </c>
      <c r="B21" s="15">
        <f t="shared" si="1"/>
        <v>1239</v>
      </c>
      <c r="C21" s="26"/>
      <c r="D21" s="21" t="s">
        <v>15</v>
      </c>
      <c r="E21" s="22">
        <v>1100</v>
      </c>
      <c r="F21" s="23">
        <v>45028</v>
      </c>
      <c r="G21" s="32">
        <v>1100</v>
      </c>
      <c r="H21" s="20">
        <f t="shared" si="0"/>
        <v>0</v>
      </c>
    </row>
    <row r="22" spans="1:8" x14ac:dyDescent="0.25">
      <c r="A22" s="14">
        <v>45027</v>
      </c>
      <c r="B22" s="15">
        <f t="shared" si="1"/>
        <v>1240</v>
      </c>
      <c r="C22" s="26"/>
      <c r="D22" s="21" t="s">
        <v>13</v>
      </c>
      <c r="E22" s="22">
        <v>3993</v>
      </c>
      <c r="F22" s="23">
        <v>45028</v>
      </c>
      <c r="G22" s="32">
        <v>3993</v>
      </c>
      <c r="H22" s="20">
        <f t="shared" si="0"/>
        <v>0</v>
      </c>
    </row>
    <row r="23" spans="1:8" x14ac:dyDescent="0.25">
      <c r="A23" s="14">
        <v>45028</v>
      </c>
      <c r="B23" s="15">
        <f t="shared" si="1"/>
        <v>1241</v>
      </c>
      <c r="C23" s="26"/>
      <c r="D23" s="21" t="s">
        <v>15</v>
      </c>
      <c r="E23" s="22">
        <v>1084</v>
      </c>
      <c r="F23" s="23">
        <v>45029</v>
      </c>
      <c r="G23" s="32">
        <v>1084</v>
      </c>
      <c r="H23" s="20">
        <f t="shared" si="0"/>
        <v>0</v>
      </c>
    </row>
    <row r="24" spans="1:8" x14ac:dyDescent="0.25">
      <c r="A24" s="14">
        <v>45028</v>
      </c>
      <c r="B24" s="15">
        <f t="shared" si="1"/>
        <v>1242</v>
      </c>
      <c r="C24" s="26"/>
      <c r="D24" s="21" t="s">
        <v>13</v>
      </c>
      <c r="E24" s="22">
        <v>2501</v>
      </c>
      <c r="F24" s="23">
        <v>45030</v>
      </c>
      <c r="G24" s="32">
        <v>2501</v>
      </c>
      <c r="H24" s="20">
        <f t="shared" si="0"/>
        <v>0</v>
      </c>
    </row>
    <row r="25" spans="1:8" ht="31.5" x14ac:dyDescent="0.25">
      <c r="A25" s="14">
        <v>45029</v>
      </c>
      <c r="B25" s="15">
        <f t="shared" si="1"/>
        <v>1243</v>
      </c>
      <c r="C25" s="26"/>
      <c r="D25" s="21" t="s">
        <v>15</v>
      </c>
      <c r="E25" s="22">
        <v>1693</v>
      </c>
      <c r="F25" s="23" t="s">
        <v>91</v>
      </c>
      <c r="G25" s="32">
        <f>1100+593</f>
        <v>1693</v>
      </c>
      <c r="H25" s="20">
        <f t="shared" si="0"/>
        <v>0</v>
      </c>
    </row>
    <row r="26" spans="1:8" x14ac:dyDescent="0.25">
      <c r="A26" s="14">
        <v>45029</v>
      </c>
      <c r="B26" s="15">
        <f t="shared" si="1"/>
        <v>1244</v>
      </c>
      <c r="C26" s="26"/>
      <c r="D26" s="21" t="s">
        <v>17</v>
      </c>
      <c r="E26" s="22">
        <v>6000</v>
      </c>
      <c r="F26" s="23">
        <v>45038</v>
      </c>
      <c r="G26" s="32">
        <v>6000</v>
      </c>
      <c r="H26" s="20">
        <f t="shared" si="0"/>
        <v>0</v>
      </c>
    </row>
    <row r="27" spans="1:8" x14ac:dyDescent="0.25">
      <c r="A27" s="14">
        <v>45030</v>
      </c>
      <c r="B27" s="15">
        <f t="shared" si="1"/>
        <v>1245</v>
      </c>
      <c r="C27" s="26"/>
      <c r="D27" s="21" t="s">
        <v>12</v>
      </c>
      <c r="E27" s="22">
        <v>467</v>
      </c>
      <c r="F27" s="23">
        <v>45034</v>
      </c>
      <c r="G27" s="32">
        <v>467</v>
      </c>
      <c r="H27" s="20">
        <f t="shared" si="0"/>
        <v>0</v>
      </c>
    </row>
    <row r="28" spans="1:8" ht="27.75" customHeight="1" x14ac:dyDescent="0.25">
      <c r="A28" s="14">
        <v>45030</v>
      </c>
      <c r="B28" s="15">
        <f t="shared" si="1"/>
        <v>1246</v>
      </c>
      <c r="C28" s="26"/>
      <c r="D28" s="21" t="s">
        <v>24</v>
      </c>
      <c r="E28" s="22">
        <v>16683</v>
      </c>
      <c r="F28" s="23">
        <v>45039</v>
      </c>
      <c r="G28" s="32">
        <v>16683</v>
      </c>
      <c r="H28" s="20">
        <f t="shared" si="0"/>
        <v>0</v>
      </c>
    </row>
    <row r="29" spans="1:8" x14ac:dyDescent="0.25">
      <c r="A29" s="69">
        <v>45030</v>
      </c>
      <c r="B29" s="70">
        <f t="shared" si="1"/>
        <v>1247</v>
      </c>
      <c r="C29" s="71"/>
      <c r="D29" s="21" t="s">
        <v>13</v>
      </c>
      <c r="E29" s="22">
        <v>3456</v>
      </c>
      <c r="F29" s="23">
        <v>45031</v>
      </c>
      <c r="G29" s="32">
        <v>3456</v>
      </c>
      <c r="H29" s="20">
        <f t="shared" si="0"/>
        <v>0</v>
      </c>
    </row>
    <row r="30" spans="1:8" x14ac:dyDescent="0.25">
      <c r="A30" s="69">
        <v>45031</v>
      </c>
      <c r="B30" s="70">
        <f t="shared" si="1"/>
        <v>1248</v>
      </c>
      <c r="C30" s="71"/>
      <c r="D30" s="21" t="s">
        <v>15</v>
      </c>
      <c r="E30" s="22">
        <v>3006</v>
      </c>
      <c r="F30" s="23">
        <v>45032</v>
      </c>
      <c r="G30" s="32">
        <v>3006</v>
      </c>
      <c r="H30" s="20">
        <f t="shared" si="0"/>
        <v>0</v>
      </c>
    </row>
    <row r="31" spans="1:8" x14ac:dyDescent="0.25">
      <c r="A31" s="69">
        <v>45031</v>
      </c>
      <c r="B31" s="70">
        <f t="shared" si="1"/>
        <v>1249</v>
      </c>
      <c r="C31" s="71"/>
      <c r="D31" s="21" t="s">
        <v>13</v>
      </c>
      <c r="E31" s="22">
        <v>4285</v>
      </c>
      <c r="F31" s="23">
        <v>45032</v>
      </c>
      <c r="G31" s="32">
        <v>4285</v>
      </c>
      <c r="H31" s="20">
        <f t="shared" si="0"/>
        <v>0</v>
      </c>
    </row>
    <row r="32" spans="1:8" x14ac:dyDescent="0.25">
      <c r="A32" s="69">
        <v>45032</v>
      </c>
      <c r="B32" s="70">
        <f t="shared" si="1"/>
        <v>1250</v>
      </c>
      <c r="C32" s="71"/>
      <c r="D32" s="21" t="s">
        <v>15</v>
      </c>
      <c r="E32" s="22">
        <v>1011</v>
      </c>
      <c r="F32" s="23">
        <v>45033</v>
      </c>
      <c r="G32" s="32">
        <v>1011</v>
      </c>
      <c r="H32" s="20">
        <f t="shared" si="0"/>
        <v>0</v>
      </c>
    </row>
    <row r="33" spans="1:8" x14ac:dyDescent="0.25">
      <c r="A33" s="69">
        <v>45032</v>
      </c>
      <c r="B33" s="70">
        <f t="shared" si="1"/>
        <v>1251</v>
      </c>
      <c r="C33" s="71"/>
      <c r="D33" s="21" t="s">
        <v>13</v>
      </c>
      <c r="E33" s="22">
        <v>4277</v>
      </c>
      <c r="F33" s="23">
        <v>45033</v>
      </c>
      <c r="G33" s="32">
        <v>4277</v>
      </c>
      <c r="H33" s="20">
        <f t="shared" si="0"/>
        <v>0</v>
      </c>
    </row>
    <row r="34" spans="1:8" x14ac:dyDescent="0.25">
      <c r="A34" s="69">
        <v>45033</v>
      </c>
      <c r="B34" s="70">
        <f t="shared" si="1"/>
        <v>1252</v>
      </c>
      <c r="C34" s="71"/>
      <c r="D34" s="21" t="s">
        <v>15</v>
      </c>
      <c r="E34" s="22">
        <v>803</v>
      </c>
      <c r="F34" s="23">
        <v>45034</v>
      </c>
      <c r="G34" s="32">
        <v>803</v>
      </c>
      <c r="H34" s="20">
        <f t="shared" si="0"/>
        <v>0</v>
      </c>
    </row>
    <row r="35" spans="1:8" ht="17.25" customHeight="1" x14ac:dyDescent="0.25">
      <c r="A35" s="69">
        <v>45033</v>
      </c>
      <c r="B35" s="70">
        <f t="shared" si="1"/>
        <v>1253</v>
      </c>
      <c r="C35" s="71"/>
      <c r="D35" s="21" t="s">
        <v>13</v>
      </c>
      <c r="E35" s="22">
        <v>4285</v>
      </c>
      <c r="F35" s="23">
        <v>45034</v>
      </c>
      <c r="G35" s="32">
        <v>4285</v>
      </c>
      <c r="H35" s="20">
        <f t="shared" si="0"/>
        <v>0</v>
      </c>
    </row>
    <row r="36" spans="1:8" x14ac:dyDescent="0.25">
      <c r="A36" s="69">
        <v>45034</v>
      </c>
      <c r="B36" s="70">
        <f t="shared" si="1"/>
        <v>1254</v>
      </c>
      <c r="C36" s="71"/>
      <c r="D36" s="21" t="s">
        <v>15</v>
      </c>
      <c r="E36" s="22">
        <v>1456</v>
      </c>
      <c r="F36" s="23">
        <v>45035</v>
      </c>
      <c r="G36" s="32">
        <v>1456</v>
      </c>
      <c r="H36" s="20">
        <f t="shared" si="0"/>
        <v>0</v>
      </c>
    </row>
    <row r="37" spans="1:8" x14ac:dyDescent="0.25">
      <c r="A37" s="69">
        <v>45034</v>
      </c>
      <c r="B37" s="70">
        <f t="shared" si="1"/>
        <v>1255</v>
      </c>
      <c r="C37" s="71"/>
      <c r="D37" s="21" t="s">
        <v>13</v>
      </c>
      <c r="E37" s="22">
        <v>2568</v>
      </c>
      <c r="F37" s="23">
        <v>45035</v>
      </c>
      <c r="G37" s="32">
        <v>2568</v>
      </c>
      <c r="H37" s="20">
        <f t="shared" si="0"/>
        <v>0</v>
      </c>
    </row>
    <row r="38" spans="1:8" x14ac:dyDescent="0.25">
      <c r="A38" s="69">
        <v>45035</v>
      </c>
      <c r="B38" s="70">
        <f t="shared" si="1"/>
        <v>1256</v>
      </c>
      <c r="C38" s="71"/>
      <c r="D38" s="21" t="s">
        <v>15</v>
      </c>
      <c r="E38" s="22">
        <v>1415</v>
      </c>
      <c r="F38" s="23">
        <v>45036</v>
      </c>
      <c r="G38" s="32">
        <v>1415</v>
      </c>
      <c r="H38" s="20">
        <f t="shared" si="0"/>
        <v>0</v>
      </c>
    </row>
    <row r="39" spans="1:8" ht="31.5" x14ac:dyDescent="0.25">
      <c r="A39" s="69">
        <v>45035</v>
      </c>
      <c r="B39" s="70">
        <f t="shared" si="1"/>
        <v>1257</v>
      </c>
      <c r="C39" s="71"/>
      <c r="D39" s="21" t="s">
        <v>14</v>
      </c>
      <c r="E39" s="22">
        <v>4127</v>
      </c>
      <c r="F39" s="23" t="s">
        <v>92</v>
      </c>
      <c r="G39" s="32">
        <f>3500+627</f>
        <v>4127</v>
      </c>
      <c r="H39" s="20">
        <f t="shared" si="0"/>
        <v>0</v>
      </c>
    </row>
    <row r="40" spans="1:8" x14ac:dyDescent="0.25">
      <c r="A40" s="69">
        <v>45035</v>
      </c>
      <c r="B40" s="70">
        <f t="shared" si="1"/>
        <v>1258</v>
      </c>
      <c r="C40" s="71"/>
      <c r="D40" s="21" t="s">
        <v>13</v>
      </c>
      <c r="E40" s="22">
        <v>3596</v>
      </c>
      <c r="F40" s="23">
        <v>45036</v>
      </c>
      <c r="G40" s="32">
        <v>3596</v>
      </c>
      <c r="H40" s="20">
        <f t="shared" si="0"/>
        <v>0</v>
      </c>
    </row>
    <row r="41" spans="1:8" x14ac:dyDescent="0.25">
      <c r="A41" s="69">
        <v>45036</v>
      </c>
      <c r="B41" s="70">
        <f t="shared" si="1"/>
        <v>1259</v>
      </c>
      <c r="C41" s="71"/>
      <c r="D41" s="21" t="s">
        <v>15</v>
      </c>
      <c r="E41" s="22">
        <v>1219</v>
      </c>
      <c r="F41" s="23">
        <v>45037</v>
      </c>
      <c r="G41" s="32">
        <v>1219</v>
      </c>
      <c r="H41" s="20">
        <f t="shared" si="0"/>
        <v>0</v>
      </c>
    </row>
    <row r="42" spans="1:8" ht="18.75" x14ac:dyDescent="0.3">
      <c r="A42" s="69">
        <v>45036</v>
      </c>
      <c r="B42" s="70">
        <f t="shared" si="1"/>
        <v>1260</v>
      </c>
      <c r="C42" s="71"/>
      <c r="D42" s="78" t="s">
        <v>18</v>
      </c>
      <c r="E42" s="22">
        <v>0</v>
      </c>
      <c r="F42" s="23"/>
      <c r="G42" s="32"/>
      <c r="H42" s="20">
        <f t="shared" si="0"/>
        <v>0</v>
      </c>
    </row>
    <row r="43" spans="1:8" ht="18.75" x14ac:dyDescent="0.3">
      <c r="A43" s="69">
        <v>45036</v>
      </c>
      <c r="B43" s="70">
        <f t="shared" si="1"/>
        <v>1261</v>
      </c>
      <c r="C43" s="71"/>
      <c r="D43" s="78" t="s">
        <v>18</v>
      </c>
      <c r="E43" s="22">
        <v>0</v>
      </c>
      <c r="F43" s="23"/>
      <c r="G43" s="32"/>
      <c r="H43" s="20">
        <f t="shared" si="0"/>
        <v>0</v>
      </c>
    </row>
    <row r="44" spans="1:8" x14ac:dyDescent="0.25">
      <c r="A44" s="69">
        <v>45036</v>
      </c>
      <c r="B44" s="70">
        <f t="shared" si="1"/>
        <v>1262</v>
      </c>
      <c r="C44" s="71"/>
      <c r="D44" s="21" t="s">
        <v>13</v>
      </c>
      <c r="E44" s="22">
        <v>2644</v>
      </c>
      <c r="F44" s="23">
        <v>45037</v>
      </c>
      <c r="G44" s="32">
        <v>2644</v>
      </c>
      <c r="H44" s="20">
        <f t="shared" si="0"/>
        <v>0</v>
      </c>
    </row>
    <row r="45" spans="1:8" ht="27" customHeight="1" x14ac:dyDescent="0.25">
      <c r="A45" s="69">
        <v>45037</v>
      </c>
      <c r="B45" s="70">
        <f t="shared" si="1"/>
        <v>1263</v>
      </c>
      <c r="C45" s="71"/>
      <c r="D45" s="21" t="s">
        <v>13</v>
      </c>
      <c r="E45" s="22">
        <v>2972</v>
      </c>
      <c r="F45" s="23">
        <v>45038</v>
      </c>
      <c r="G45" s="32">
        <v>2972</v>
      </c>
      <c r="H45" s="20">
        <f t="shared" si="0"/>
        <v>0</v>
      </c>
    </row>
    <row r="46" spans="1:8" ht="21.75" customHeight="1" x14ac:dyDescent="0.25">
      <c r="A46" s="69">
        <v>45037</v>
      </c>
      <c r="B46" s="70">
        <f t="shared" si="1"/>
        <v>1264</v>
      </c>
      <c r="C46" s="71"/>
      <c r="D46" s="21" t="s">
        <v>15</v>
      </c>
      <c r="E46" s="22">
        <v>1426</v>
      </c>
      <c r="F46" s="23">
        <v>45038</v>
      </c>
      <c r="G46" s="32">
        <v>1426</v>
      </c>
      <c r="H46" s="20">
        <f t="shared" si="0"/>
        <v>0</v>
      </c>
    </row>
    <row r="47" spans="1:8" ht="22.5" customHeight="1" x14ac:dyDescent="0.25">
      <c r="A47" s="69">
        <v>45037</v>
      </c>
      <c r="B47" s="70">
        <f t="shared" si="1"/>
        <v>1265</v>
      </c>
      <c r="C47" s="71"/>
      <c r="D47" s="21" t="s">
        <v>24</v>
      </c>
      <c r="E47" s="22">
        <v>11730</v>
      </c>
      <c r="F47" s="23">
        <v>45049</v>
      </c>
      <c r="G47" s="32">
        <v>11730</v>
      </c>
      <c r="H47" s="20">
        <f t="shared" si="0"/>
        <v>0</v>
      </c>
    </row>
    <row r="48" spans="1:8" ht="28.5" customHeight="1" x14ac:dyDescent="0.25">
      <c r="A48" s="69">
        <v>45037</v>
      </c>
      <c r="B48" s="70">
        <f t="shared" si="1"/>
        <v>1266</v>
      </c>
      <c r="C48" s="71"/>
      <c r="D48" s="21" t="s">
        <v>25</v>
      </c>
      <c r="E48" s="22">
        <v>10400</v>
      </c>
      <c r="F48" s="23">
        <v>45040</v>
      </c>
      <c r="G48" s="32">
        <v>10400</v>
      </c>
      <c r="H48" s="20">
        <f t="shared" si="0"/>
        <v>0</v>
      </c>
    </row>
    <row r="49" spans="1:8" ht="28.5" customHeight="1" x14ac:dyDescent="0.25">
      <c r="A49" s="69">
        <v>45038</v>
      </c>
      <c r="B49" s="70">
        <f t="shared" si="1"/>
        <v>1267</v>
      </c>
      <c r="C49" s="71"/>
      <c r="D49" s="21" t="s">
        <v>12</v>
      </c>
      <c r="E49" s="22">
        <v>491</v>
      </c>
      <c r="F49" s="23">
        <v>45044</v>
      </c>
      <c r="G49" s="32">
        <v>491</v>
      </c>
      <c r="H49" s="20">
        <f t="shared" si="0"/>
        <v>0</v>
      </c>
    </row>
    <row r="50" spans="1:8" ht="28.5" customHeight="1" x14ac:dyDescent="0.25">
      <c r="A50" s="69">
        <v>45038</v>
      </c>
      <c r="B50" s="70">
        <f t="shared" si="1"/>
        <v>1268</v>
      </c>
      <c r="C50" s="71"/>
      <c r="D50" s="21" t="s">
        <v>15</v>
      </c>
      <c r="E50" s="22">
        <v>2080</v>
      </c>
      <c r="F50" s="23">
        <v>45039</v>
      </c>
      <c r="G50" s="32">
        <v>2080</v>
      </c>
      <c r="H50" s="20">
        <f t="shared" si="0"/>
        <v>0</v>
      </c>
    </row>
    <row r="51" spans="1:8" ht="28.5" customHeight="1" x14ac:dyDescent="0.25">
      <c r="A51" s="69">
        <v>45038</v>
      </c>
      <c r="B51" s="70">
        <f t="shared" si="1"/>
        <v>1269</v>
      </c>
      <c r="C51" s="71"/>
      <c r="D51" s="21" t="s">
        <v>17</v>
      </c>
      <c r="E51" s="22">
        <v>870</v>
      </c>
      <c r="F51" s="67">
        <v>45053</v>
      </c>
      <c r="G51" s="68">
        <v>870</v>
      </c>
      <c r="H51" s="20">
        <f t="shared" si="0"/>
        <v>0</v>
      </c>
    </row>
    <row r="52" spans="1:8" ht="28.5" customHeight="1" x14ac:dyDescent="0.25">
      <c r="A52" s="69">
        <v>45038</v>
      </c>
      <c r="B52" s="70">
        <f t="shared" si="1"/>
        <v>1270</v>
      </c>
      <c r="C52" s="71"/>
      <c r="D52" s="21" t="s">
        <v>13</v>
      </c>
      <c r="E52" s="22">
        <v>3338</v>
      </c>
      <c r="F52" s="23">
        <v>45039</v>
      </c>
      <c r="G52" s="32">
        <v>3338</v>
      </c>
      <c r="H52" s="20">
        <f t="shared" si="0"/>
        <v>0</v>
      </c>
    </row>
    <row r="53" spans="1:8" ht="28.5" customHeight="1" x14ac:dyDescent="0.25">
      <c r="A53" s="69">
        <v>45039</v>
      </c>
      <c r="B53" s="70">
        <f t="shared" si="1"/>
        <v>1271</v>
      </c>
      <c r="C53" s="71"/>
      <c r="D53" s="21" t="s">
        <v>15</v>
      </c>
      <c r="E53" s="22">
        <v>972</v>
      </c>
      <c r="F53" s="23">
        <v>45041</v>
      </c>
      <c r="G53" s="32">
        <v>972</v>
      </c>
      <c r="H53" s="20">
        <f t="shared" si="0"/>
        <v>0</v>
      </c>
    </row>
    <row r="54" spans="1:8" ht="28.5" customHeight="1" x14ac:dyDescent="0.25">
      <c r="A54" s="69">
        <v>45039</v>
      </c>
      <c r="B54" s="70">
        <f t="shared" si="1"/>
        <v>1272</v>
      </c>
      <c r="C54" s="71"/>
      <c r="D54" s="21" t="s">
        <v>13</v>
      </c>
      <c r="E54" s="22">
        <v>4009</v>
      </c>
      <c r="F54" s="23">
        <v>45040</v>
      </c>
      <c r="G54" s="32">
        <v>4009</v>
      </c>
      <c r="H54" s="20">
        <f t="shared" si="0"/>
        <v>0</v>
      </c>
    </row>
    <row r="55" spans="1:8" s="34" customFormat="1" ht="28.5" customHeight="1" x14ac:dyDescent="0.25">
      <c r="A55" s="72">
        <v>45040</v>
      </c>
      <c r="B55" s="70">
        <f t="shared" si="1"/>
        <v>1273</v>
      </c>
      <c r="C55" s="71"/>
      <c r="D55" s="25" t="s">
        <v>15</v>
      </c>
      <c r="E55" s="31">
        <v>550</v>
      </c>
      <c r="F55" s="23">
        <v>45041</v>
      </c>
      <c r="G55" s="32">
        <v>550</v>
      </c>
      <c r="H55" s="33">
        <f t="shared" si="0"/>
        <v>0</v>
      </c>
    </row>
    <row r="56" spans="1:8" ht="28.5" customHeight="1" x14ac:dyDescent="0.25">
      <c r="A56" s="69">
        <v>45040</v>
      </c>
      <c r="B56" s="70">
        <f t="shared" si="1"/>
        <v>1274</v>
      </c>
      <c r="C56" s="71"/>
      <c r="D56" s="21" t="s">
        <v>13</v>
      </c>
      <c r="E56" s="22">
        <v>2075</v>
      </c>
      <c r="F56" s="23">
        <v>45041</v>
      </c>
      <c r="G56" s="32">
        <v>2075</v>
      </c>
      <c r="H56" s="20">
        <f t="shared" si="0"/>
        <v>0</v>
      </c>
    </row>
    <row r="57" spans="1:8" ht="28.5" customHeight="1" x14ac:dyDescent="0.25">
      <c r="A57" s="69">
        <v>45040</v>
      </c>
      <c r="B57" s="70">
        <f t="shared" si="1"/>
        <v>1275</v>
      </c>
      <c r="C57" s="71"/>
      <c r="D57" s="21" t="s">
        <v>25</v>
      </c>
      <c r="E57" s="22">
        <v>1144</v>
      </c>
      <c r="F57" s="23">
        <v>45041</v>
      </c>
      <c r="G57" s="32">
        <v>1144</v>
      </c>
      <c r="H57" s="20">
        <f t="shared" si="0"/>
        <v>0</v>
      </c>
    </row>
    <row r="58" spans="1:8" ht="28.5" customHeight="1" x14ac:dyDescent="0.25">
      <c r="A58" s="69">
        <v>45041</v>
      </c>
      <c r="B58" s="70">
        <f t="shared" si="1"/>
        <v>1276</v>
      </c>
      <c r="C58" s="71"/>
      <c r="D58" s="21" t="s">
        <v>15</v>
      </c>
      <c r="E58" s="22">
        <v>1375</v>
      </c>
      <c r="F58" s="23">
        <v>45042</v>
      </c>
      <c r="G58" s="32">
        <v>1375</v>
      </c>
      <c r="H58" s="20">
        <f t="shared" si="0"/>
        <v>0</v>
      </c>
    </row>
    <row r="59" spans="1:8" ht="28.5" customHeight="1" x14ac:dyDescent="0.25">
      <c r="A59" s="69">
        <v>45041</v>
      </c>
      <c r="B59" s="70">
        <f t="shared" si="1"/>
        <v>1277</v>
      </c>
      <c r="C59" s="71"/>
      <c r="D59" s="21" t="s">
        <v>15</v>
      </c>
      <c r="E59" s="22">
        <v>190</v>
      </c>
      <c r="F59" s="23">
        <v>45042</v>
      </c>
      <c r="G59" s="32">
        <v>190</v>
      </c>
      <c r="H59" s="20">
        <f t="shared" si="0"/>
        <v>0</v>
      </c>
    </row>
    <row r="60" spans="1:8" ht="28.5" customHeight="1" x14ac:dyDescent="0.25">
      <c r="A60" s="69">
        <v>45041</v>
      </c>
      <c r="B60" s="70">
        <f t="shared" si="1"/>
        <v>1278</v>
      </c>
      <c r="C60" s="71"/>
      <c r="D60" s="21" t="s">
        <v>13</v>
      </c>
      <c r="E60" s="22">
        <v>2742</v>
      </c>
      <c r="F60" s="23">
        <v>45042</v>
      </c>
      <c r="G60" s="32">
        <v>2742</v>
      </c>
      <c r="H60" s="20">
        <f t="shared" si="0"/>
        <v>0</v>
      </c>
    </row>
    <row r="61" spans="1:8" ht="28.5" customHeight="1" x14ac:dyDescent="0.25">
      <c r="A61" s="69">
        <v>45041</v>
      </c>
      <c r="B61" s="70">
        <f t="shared" si="1"/>
        <v>1279</v>
      </c>
      <c r="C61" s="71"/>
      <c r="D61" s="21" t="s">
        <v>93</v>
      </c>
      <c r="E61" s="22">
        <v>7430</v>
      </c>
      <c r="F61" s="23">
        <v>45043</v>
      </c>
      <c r="G61" s="32">
        <v>7430</v>
      </c>
      <c r="H61" s="20">
        <f t="shared" si="0"/>
        <v>0</v>
      </c>
    </row>
    <row r="62" spans="1:8" ht="28.5" customHeight="1" x14ac:dyDescent="0.25">
      <c r="A62" s="69">
        <v>45042</v>
      </c>
      <c r="B62" s="70">
        <f t="shared" si="1"/>
        <v>1280</v>
      </c>
      <c r="C62" s="71"/>
      <c r="D62" s="21" t="s">
        <v>15</v>
      </c>
      <c r="E62" s="22">
        <v>1414</v>
      </c>
      <c r="F62" s="23">
        <v>45044</v>
      </c>
      <c r="G62" s="32">
        <v>1414</v>
      </c>
      <c r="H62" s="20">
        <f t="shared" si="0"/>
        <v>0</v>
      </c>
    </row>
    <row r="63" spans="1:8" ht="28.5" customHeight="1" x14ac:dyDescent="0.25">
      <c r="A63" s="69">
        <v>45042</v>
      </c>
      <c r="B63" s="70">
        <f t="shared" si="1"/>
        <v>1281</v>
      </c>
      <c r="C63" s="71"/>
      <c r="D63" s="21" t="s">
        <v>14</v>
      </c>
      <c r="E63" s="22">
        <v>1016</v>
      </c>
      <c r="F63" s="23">
        <v>45043</v>
      </c>
      <c r="G63" s="32">
        <v>1016</v>
      </c>
      <c r="H63" s="20">
        <f t="shared" si="0"/>
        <v>0</v>
      </c>
    </row>
    <row r="64" spans="1:8" ht="28.5" customHeight="1" x14ac:dyDescent="0.25">
      <c r="A64" s="69">
        <v>45042</v>
      </c>
      <c r="B64" s="70">
        <f t="shared" si="1"/>
        <v>1282</v>
      </c>
      <c r="C64" s="71"/>
      <c r="D64" s="21" t="s">
        <v>13</v>
      </c>
      <c r="E64" s="22">
        <v>2128</v>
      </c>
      <c r="F64" s="23">
        <v>45043</v>
      </c>
      <c r="G64" s="32">
        <v>2128</v>
      </c>
      <c r="H64" s="20">
        <f t="shared" si="0"/>
        <v>0</v>
      </c>
    </row>
    <row r="65" spans="1:8" ht="42" customHeight="1" x14ac:dyDescent="0.25">
      <c r="A65" s="73">
        <v>45043</v>
      </c>
      <c r="B65" s="70">
        <f t="shared" si="1"/>
        <v>1283</v>
      </c>
      <c r="C65" s="71"/>
      <c r="D65" s="35" t="s">
        <v>15</v>
      </c>
      <c r="E65" s="22">
        <v>1100</v>
      </c>
      <c r="F65" s="23" t="s">
        <v>94</v>
      </c>
      <c r="G65" s="32">
        <f>900+200</f>
        <v>1100</v>
      </c>
      <c r="H65" s="20">
        <f t="shared" si="0"/>
        <v>0</v>
      </c>
    </row>
    <row r="66" spans="1:8" ht="28.5" customHeight="1" x14ac:dyDescent="0.25">
      <c r="A66" s="73">
        <v>45043</v>
      </c>
      <c r="B66" s="70">
        <f t="shared" si="1"/>
        <v>1284</v>
      </c>
      <c r="C66" s="71"/>
      <c r="D66" s="35" t="s">
        <v>13</v>
      </c>
      <c r="E66" s="22">
        <v>3949</v>
      </c>
      <c r="F66" s="23">
        <v>45044</v>
      </c>
      <c r="G66" s="32">
        <v>3949</v>
      </c>
      <c r="H66" s="20">
        <f t="shared" si="0"/>
        <v>0</v>
      </c>
    </row>
    <row r="67" spans="1:8" ht="28.5" customHeight="1" x14ac:dyDescent="0.25">
      <c r="A67" s="73">
        <v>45044</v>
      </c>
      <c r="B67" s="70">
        <f t="shared" si="1"/>
        <v>1285</v>
      </c>
      <c r="C67" s="71"/>
      <c r="D67" s="35" t="s">
        <v>15</v>
      </c>
      <c r="E67" s="22">
        <v>1375</v>
      </c>
      <c r="F67" s="23">
        <v>45045</v>
      </c>
      <c r="G67" s="32">
        <v>1375</v>
      </c>
      <c r="H67" s="20">
        <f t="shared" si="0"/>
        <v>0</v>
      </c>
    </row>
    <row r="68" spans="1:8" ht="28.5" customHeight="1" x14ac:dyDescent="0.25">
      <c r="A68" s="73">
        <v>45044</v>
      </c>
      <c r="B68" s="70">
        <f t="shared" si="1"/>
        <v>1286</v>
      </c>
      <c r="C68" s="71"/>
      <c r="D68" s="35" t="s">
        <v>13</v>
      </c>
      <c r="E68" s="22">
        <v>2948</v>
      </c>
      <c r="F68" s="23">
        <v>45045</v>
      </c>
      <c r="G68" s="32">
        <v>2948</v>
      </c>
      <c r="H68" s="20">
        <f t="shared" si="0"/>
        <v>0</v>
      </c>
    </row>
    <row r="69" spans="1:8" ht="28.5" customHeight="1" x14ac:dyDescent="0.25">
      <c r="A69" s="73">
        <v>45044</v>
      </c>
      <c r="B69" s="70">
        <f t="shared" si="1"/>
        <v>1287</v>
      </c>
      <c r="C69" s="71"/>
      <c r="D69" s="35" t="s">
        <v>24</v>
      </c>
      <c r="E69" s="22">
        <v>11080</v>
      </c>
      <c r="F69" s="67">
        <v>45053</v>
      </c>
      <c r="G69" s="68">
        <v>11080</v>
      </c>
      <c r="H69" s="20">
        <f t="shared" si="0"/>
        <v>0</v>
      </c>
    </row>
    <row r="70" spans="1:8" ht="28.5" customHeight="1" x14ac:dyDescent="0.25">
      <c r="A70" s="73">
        <v>45044</v>
      </c>
      <c r="B70" s="70">
        <f t="shared" ref="B70:B87" si="2">B69+1</f>
        <v>1288</v>
      </c>
      <c r="C70" s="71"/>
      <c r="D70" s="35" t="s">
        <v>25</v>
      </c>
      <c r="E70" s="22">
        <v>12455</v>
      </c>
      <c r="F70" s="23">
        <v>45047</v>
      </c>
      <c r="G70" s="32">
        <v>12455</v>
      </c>
      <c r="H70" s="20">
        <f t="shared" si="0"/>
        <v>0</v>
      </c>
    </row>
    <row r="71" spans="1:8" ht="28.5" customHeight="1" x14ac:dyDescent="0.25">
      <c r="A71" s="73">
        <v>45045</v>
      </c>
      <c r="B71" s="70">
        <f t="shared" si="2"/>
        <v>1289</v>
      </c>
      <c r="C71" s="71"/>
      <c r="D71" s="35" t="s">
        <v>15</v>
      </c>
      <c r="E71" s="22">
        <v>1726</v>
      </c>
      <c r="F71" s="23">
        <v>45046</v>
      </c>
      <c r="G71" s="32">
        <v>1726</v>
      </c>
      <c r="H71" s="20">
        <f t="shared" si="0"/>
        <v>0</v>
      </c>
    </row>
    <row r="72" spans="1:8" ht="28.5" customHeight="1" x14ac:dyDescent="0.25">
      <c r="A72" s="73">
        <v>45045</v>
      </c>
      <c r="B72" s="70">
        <f t="shared" si="2"/>
        <v>1290</v>
      </c>
      <c r="C72" s="71"/>
      <c r="D72" s="35" t="s">
        <v>13</v>
      </c>
      <c r="E72" s="22">
        <v>4064</v>
      </c>
      <c r="F72" s="23">
        <v>45046</v>
      </c>
      <c r="G72" s="32">
        <v>4064</v>
      </c>
      <c r="H72" s="20">
        <f t="shared" si="0"/>
        <v>0</v>
      </c>
    </row>
    <row r="73" spans="1:8" ht="28.5" customHeight="1" x14ac:dyDescent="0.25">
      <c r="A73" s="73">
        <v>45045</v>
      </c>
      <c r="B73" s="70">
        <f t="shared" si="2"/>
        <v>1291</v>
      </c>
      <c r="C73" s="71"/>
      <c r="D73" s="35" t="s">
        <v>12</v>
      </c>
      <c r="E73" s="22">
        <v>428</v>
      </c>
      <c r="F73" s="23">
        <v>45047</v>
      </c>
      <c r="G73" s="32">
        <v>428</v>
      </c>
      <c r="H73" s="20">
        <f t="shared" si="0"/>
        <v>0</v>
      </c>
    </row>
    <row r="74" spans="1:8" ht="24" customHeight="1" x14ac:dyDescent="0.25">
      <c r="A74" s="73">
        <v>45046</v>
      </c>
      <c r="B74" s="70">
        <f t="shared" si="2"/>
        <v>1292</v>
      </c>
      <c r="C74" s="71"/>
      <c r="D74" s="35" t="s">
        <v>15</v>
      </c>
      <c r="E74" s="22">
        <v>625</v>
      </c>
      <c r="F74" s="23">
        <v>45048</v>
      </c>
      <c r="G74" s="32">
        <v>625</v>
      </c>
      <c r="H74" s="20">
        <f t="shared" si="0"/>
        <v>0</v>
      </c>
    </row>
    <row r="75" spans="1:8" ht="30" customHeight="1" x14ac:dyDescent="0.25">
      <c r="A75" s="73">
        <v>45046</v>
      </c>
      <c r="B75" s="70">
        <f t="shared" si="2"/>
        <v>1293</v>
      </c>
      <c r="C75" s="71"/>
      <c r="D75" s="35" t="s">
        <v>13</v>
      </c>
      <c r="E75" s="22">
        <v>3560</v>
      </c>
      <c r="F75" s="23">
        <v>45047</v>
      </c>
      <c r="G75" s="32">
        <v>3560</v>
      </c>
      <c r="H75" s="20">
        <f t="shared" si="0"/>
        <v>0</v>
      </c>
    </row>
    <row r="76" spans="1:8" ht="18.75" customHeight="1" x14ac:dyDescent="0.25">
      <c r="A76" s="73">
        <v>45047</v>
      </c>
      <c r="B76" s="70">
        <f t="shared" si="2"/>
        <v>1294</v>
      </c>
      <c r="C76" s="71"/>
      <c r="D76" s="35" t="s">
        <v>15</v>
      </c>
      <c r="E76" s="22">
        <v>1344</v>
      </c>
      <c r="F76" s="23">
        <v>45048</v>
      </c>
      <c r="G76" s="32">
        <v>1344</v>
      </c>
      <c r="H76" s="20">
        <f t="shared" si="0"/>
        <v>0</v>
      </c>
    </row>
    <row r="77" spans="1:8" ht="18.75" customHeight="1" x14ac:dyDescent="0.25">
      <c r="A77" s="73">
        <v>45047</v>
      </c>
      <c r="B77" s="70">
        <f t="shared" si="2"/>
        <v>1295</v>
      </c>
      <c r="C77" s="71"/>
      <c r="D77" s="35" t="s">
        <v>13</v>
      </c>
      <c r="E77" s="22">
        <v>3952</v>
      </c>
      <c r="F77" s="23">
        <v>45048</v>
      </c>
      <c r="G77" s="32">
        <v>3952</v>
      </c>
      <c r="H77" s="20">
        <f t="shared" si="0"/>
        <v>0</v>
      </c>
    </row>
    <row r="78" spans="1:8" ht="31.5" x14ac:dyDescent="0.25">
      <c r="A78" s="73">
        <v>45048</v>
      </c>
      <c r="B78" s="70">
        <f t="shared" si="2"/>
        <v>1296</v>
      </c>
      <c r="C78" s="71"/>
      <c r="D78" s="35" t="s">
        <v>15</v>
      </c>
      <c r="E78" s="22">
        <v>970</v>
      </c>
      <c r="F78" s="67" t="s">
        <v>96</v>
      </c>
      <c r="G78" s="68">
        <f>700+270</f>
        <v>970</v>
      </c>
      <c r="H78" s="20">
        <f t="shared" si="0"/>
        <v>0</v>
      </c>
    </row>
    <row r="79" spans="1:8" ht="18.75" customHeight="1" x14ac:dyDescent="0.25">
      <c r="A79" s="73">
        <v>45048</v>
      </c>
      <c r="B79" s="70">
        <f t="shared" si="2"/>
        <v>1297</v>
      </c>
      <c r="C79" s="71"/>
      <c r="D79" s="35" t="s">
        <v>13</v>
      </c>
      <c r="E79" s="22">
        <v>6672</v>
      </c>
      <c r="F79" s="23">
        <v>45050</v>
      </c>
      <c r="G79" s="32">
        <v>6672</v>
      </c>
      <c r="H79" s="20">
        <f t="shared" si="0"/>
        <v>0</v>
      </c>
    </row>
    <row r="80" spans="1:8" ht="18.75" customHeight="1" x14ac:dyDescent="0.25">
      <c r="A80" s="73">
        <v>45048</v>
      </c>
      <c r="B80" s="70">
        <f t="shared" si="2"/>
        <v>1298</v>
      </c>
      <c r="C80" s="71"/>
      <c r="D80" s="35" t="s">
        <v>15</v>
      </c>
      <c r="E80" s="22">
        <v>955</v>
      </c>
      <c r="F80" s="23">
        <v>45049</v>
      </c>
      <c r="G80" s="32">
        <v>955</v>
      </c>
      <c r="H80" s="20">
        <f t="shared" si="0"/>
        <v>0</v>
      </c>
    </row>
    <row r="81" spans="1:9" ht="31.5" x14ac:dyDescent="0.25">
      <c r="A81" s="73">
        <v>45048</v>
      </c>
      <c r="B81" s="70">
        <f t="shared" si="2"/>
        <v>1299</v>
      </c>
      <c r="C81" s="71"/>
      <c r="D81" s="35" t="s">
        <v>93</v>
      </c>
      <c r="E81" s="22">
        <v>10844</v>
      </c>
      <c r="F81" s="67" t="s">
        <v>98</v>
      </c>
      <c r="G81" s="68">
        <f>8000+2844</f>
        <v>10844</v>
      </c>
      <c r="H81" s="20">
        <f t="shared" si="0"/>
        <v>0</v>
      </c>
    </row>
    <row r="82" spans="1:9" ht="18.75" customHeight="1" x14ac:dyDescent="0.25">
      <c r="A82" s="73">
        <v>45049</v>
      </c>
      <c r="B82" s="70">
        <f t="shared" si="2"/>
        <v>1300</v>
      </c>
      <c r="C82" s="71"/>
      <c r="D82" s="35" t="s">
        <v>15</v>
      </c>
      <c r="E82" s="22">
        <v>865</v>
      </c>
      <c r="F82" s="23">
        <v>45050</v>
      </c>
      <c r="G82" s="32">
        <v>865</v>
      </c>
      <c r="H82" s="20">
        <f t="shared" si="0"/>
        <v>0</v>
      </c>
    </row>
    <row r="83" spans="1:9" ht="18.75" customHeight="1" x14ac:dyDescent="0.25">
      <c r="A83" s="73">
        <v>45049</v>
      </c>
      <c r="B83" s="70">
        <f t="shared" si="2"/>
        <v>1301</v>
      </c>
      <c r="C83" s="71"/>
      <c r="D83" s="35" t="s">
        <v>14</v>
      </c>
      <c r="E83" s="22">
        <v>2880</v>
      </c>
      <c r="F83" s="23">
        <v>45050</v>
      </c>
      <c r="G83" s="32">
        <v>2880</v>
      </c>
      <c r="H83" s="20">
        <f t="shared" si="0"/>
        <v>0</v>
      </c>
    </row>
    <row r="84" spans="1:9" ht="18.75" customHeight="1" x14ac:dyDescent="0.25">
      <c r="A84" s="73">
        <v>45050</v>
      </c>
      <c r="B84" s="70">
        <f t="shared" si="2"/>
        <v>1302</v>
      </c>
      <c r="C84" s="71"/>
      <c r="D84" s="35" t="s">
        <v>12</v>
      </c>
      <c r="E84" s="22">
        <v>289</v>
      </c>
      <c r="F84" s="67">
        <v>45051</v>
      </c>
      <c r="G84" s="68">
        <v>289</v>
      </c>
      <c r="H84" s="20">
        <f t="shared" si="0"/>
        <v>0</v>
      </c>
    </row>
    <row r="85" spans="1:9" ht="18.75" customHeight="1" x14ac:dyDescent="0.25">
      <c r="A85" s="73">
        <v>45050</v>
      </c>
      <c r="B85" s="70">
        <f t="shared" si="2"/>
        <v>1303</v>
      </c>
      <c r="C85" s="71"/>
      <c r="D85" s="35" t="s">
        <v>15</v>
      </c>
      <c r="E85" s="22">
        <v>1400</v>
      </c>
      <c r="F85" s="67">
        <v>45051</v>
      </c>
      <c r="G85" s="68">
        <v>1400</v>
      </c>
      <c r="H85" s="20">
        <f t="shared" si="0"/>
        <v>0</v>
      </c>
    </row>
    <row r="86" spans="1:9" ht="18.75" customHeight="1" x14ac:dyDescent="0.25">
      <c r="A86" s="73">
        <v>45050</v>
      </c>
      <c r="B86" s="70">
        <f t="shared" si="2"/>
        <v>1304</v>
      </c>
      <c r="C86" s="71"/>
      <c r="D86" s="35" t="s">
        <v>13</v>
      </c>
      <c r="E86" s="22">
        <v>2264</v>
      </c>
      <c r="F86" s="67">
        <v>45051</v>
      </c>
      <c r="G86" s="68">
        <v>2264</v>
      </c>
      <c r="H86" s="20">
        <f t="shared" si="0"/>
        <v>0</v>
      </c>
    </row>
    <row r="87" spans="1:9" ht="18.75" customHeight="1" x14ac:dyDescent="0.25">
      <c r="A87" s="73">
        <v>45050</v>
      </c>
      <c r="B87" s="70">
        <f t="shared" si="2"/>
        <v>1305</v>
      </c>
      <c r="C87" s="71"/>
      <c r="D87" s="35" t="s">
        <v>25</v>
      </c>
      <c r="E87" s="22">
        <v>1242</v>
      </c>
      <c r="F87" s="67">
        <v>45051</v>
      </c>
      <c r="G87" s="68">
        <v>1242</v>
      </c>
      <c r="H87" s="20">
        <f t="shared" si="0"/>
        <v>0</v>
      </c>
    </row>
    <row r="88" spans="1:9" ht="18.75" customHeight="1" x14ac:dyDescent="0.25">
      <c r="A88" s="73"/>
      <c r="B88" s="70"/>
      <c r="C88" s="71"/>
      <c r="D88" s="35"/>
      <c r="E88" s="22"/>
      <c r="F88" s="23"/>
      <c r="G88" s="32"/>
      <c r="H88" s="20">
        <f t="shared" si="0"/>
        <v>0</v>
      </c>
    </row>
    <row r="89" spans="1:9" x14ac:dyDescent="0.25">
      <c r="A89" s="73"/>
      <c r="B89" s="70"/>
      <c r="C89" s="71"/>
      <c r="D89" s="35"/>
      <c r="E89" s="22"/>
      <c r="F89" s="23"/>
      <c r="G89" s="32"/>
      <c r="H89" s="20">
        <f t="shared" si="0"/>
        <v>0</v>
      </c>
    </row>
    <row r="90" spans="1:9" ht="18.75" customHeight="1" x14ac:dyDescent="0.25">
      <c r="A90" s="73"/>
      <c r="B90" s="70"/>
      <c r="C90" s="71"/>
      <c r="D90" s="35"/>
      <c r="E90" s="22"/>
      <c r="F90" s="23"/>
      <c r="G90" s="32"/>
      <c r="H90" s="20">
        <f t="shared" si="0"/>
        <v>0</v>
      </c>
    </row>
    <row r="91" spans="1:9" ht="18.75" customHeight="1" x14ac:dyDescent="0.25">
      <c r="A91" s="24"/>
      <c r="B91" s="15"/>
      <c r="C91" s="26"/>
      <c r="D91" s="35"/>
      <c r="E91" s="22"/>
      <c r="F91" s="23"/>
      <c r="G91" s="32"/>
      <c r="H91" s="20">
        <f t="shared" si="0"/>
        <v>0</v>
      </c>
    </row>
    <row r="92" spans="1:9" x14ac:dyDescent="0.25">
      <c r="B92" s="44"/>
      <c r="C92" s="45"/>
      <c r="D92" s="3"/>
      <c r="E92" s="46">
        <f>SUM(E4:E91)</f>
        <v>275051</v>
      </c>
      <c r="F92" s="47"/>
      <c r="G92" s="47">
        <f>SUM(G4:G91)</f>
        <v>275051</v>
      </c>
      <c r="H92" s="48">
        <f>SUM(H4:H91)</f>
        <v>0</v>
      </c>
      <c r="I92" s="3"/>
    </row>
    <row r="93" spans="1:9" x14ac:dyDescent="0.25">
      <c r="B93" s="44"/>
      <c r="C93" s="45"/>
      <c r="D93" s="3"/>
      <c r="E93" s="49"/>
      <c r="F93" s="50"/>
      <c r="G93" s="64"/>
      <c r="H93" s="51"/>
      <c r="I93" s="3"/>
    </row>
    <row r="94" spans="1:9" ht="31.5" x14ac:dyDescent="0.25">
      <c r="B94" s="44"/>
      <c r="C94" s="45"/>
      <c r="D94" s="3"/>
      <c r="E94" s="52" t="s">
        <v>8</v>
      </c>
      <c r="F94" s="50"/>
      <c r="G94" s="53" t="s">
        <v>9</v>
      </c>
      <c r="H94" s="51"/>
      <c r="I94" s="3"/>
    </row>
    <row r="95" spans="1:9" ht="16.5" thickBot="1" x14ac:dyDescent="0.3">
      <c r="B95" s="44"/>
      <c r="C95" s="45"/>
      <c r="D95" s="3"/>
      <c r="E95" s="52"/>
      <c r="F95" s="50"/>
      <c r="G95" s="53"/>
      <c r="H95" s="51"/>
      <c r="I95" s="3"/>
    </row>
    <row r="96" spans="1:9" ht="21.75" thickBot="1" x14ac:dyDescent="0.4">
      <c r="B96" s="44"/>
      <c r="C96" s="45"/>
      <c r="D96" s="3"/>
      <c r="E96" s="88">
        <f>E92-G92</f>
        <v>0</v>
      </c>
      <c r="F96" s="89"/>
      <c r="G96" s="90"/>
      <c r="I96" s="3"/>
    </row>
    <row r="97" spans="1:9" x14ac:dyDescent="0.25">
      <c r="B97" s="44"/>
      <c r="C97" s="45"/>
      <c r="D97" s="3"/>
      <c r="E97" s="49"/>
      <c r="F97" s="50"/>
      <c r="G97" s="64"/>
      <c r="I97" s="3"/>
    </row>
    <row r="98" spans="1:9" ht="18.75" x14ac:dyDescent="0.3">
      <c r="B98" s="44"/>
      <c r="C98" s="45"/>
      <c r="D98" s="3"/>
      <c r="E98" s="91" t="s">
        <v>10</v>
      </c>
      <c r="F98" s="91"/>
      <c r="G98" s="91"/>
      <c r="I98" s="3"/>
    </row>
    <row r="99" spans="1:9" x14ac:dyDescent="0.25">
      <c r="B99" s="44"/>
      <c r="C99" s="45"/>
      <c r="D99" s="3"/>
      <c r="E99" s="49"/>
      <c r="F99" s="50"/>
      <c r="G99" s="64"/>
      <c r="I99" s="3"/>
    </row>
    <row r="100" spans="1:9" ht="18.75" x14ac:dyDescent="0.3">
      <c r="A100" s="24"/>
      <c r="B100" s="15"/>
      <c r="C100" s="26"/>
      <c r="D100" s="54"/>
      <c r="E100" s="55"/>
      <c r="F100" s="56"/>
      <c r="G100" s="65"/>
      <c r="I100" s="3"/>
    </row>
    <row r="101" spans="1:9" x14ac:dyDescent="0.25">
      <c r="B101" s="44"/>
      <c r="C101" s="45"/>
      <c r="D101" s="3"/>
      <c r="E101" s="49"/>
      <c r="F101" s="50"/>
      <c r="G101" s="64"/>
      <c r="I101" s="3"/>
    </row>
    <row r="102" spans="1:9" x14ac:dyDescent="0.25">
      <c r="B102" s="44"/>
      <c r="C102" s="45"/>
      <c r="D102" s="3"/>
      <c r="E102" s="49"/>
      <c r="F102" s="50"/>
      <c r="G102" s="64"/>
      <c r="I102" s="3"/>
    </row>
    <row r="103" spans="1:9" x14ac:dyDescent="0.25">
      <c r="B103" s="44"/>
      <c r="C103" s="45"/>
      <c r="D103" s="3"/>
      <c r="E103" s="49"/>
      <c r="F103" s="50"/>
      <c r="G103" s="64"/>
      <c r="I103" s="3"/>
    </row>
    <row r="104" spans="1:9" x14ac:dyDescent="0.25">
      <c r="B104" s="44"/>
      <c r="C104" s="45"/>
      <c r="D104" s="3"/>
      <c r="E104" s="49"/>
      <c r="F104" s="50"/>
      <c r="G104" s="64"/>
      <c r="I104" s="3"/>
    </row>
    <row r="105" spans="1:9" x14ac:dyDescent="0.25">
      <c r="B105" s="44"/>
      <c r="C105" s="45"/>
      <c r="D105" s="3"/>
      <c r="E105" s="49"/>
      <c r="F105" s="50"/>
      <c r="G105" s="64"/>
      <c r="I105" s="3"/>
    </row>
    <row r="106" spans="1:9" x14ac:dyDescent="0.25">
      <c r="B106" s="44"/>
      <c r="C106" s="45"/>
      <c r="D106" s="3"/>
      <c r="E106" s="49"/>
      <c r="F106" s="50"/>
      <c r="G106" s="64"/>
      <c r="I106" s="3"/>
    </row>
    <row r="107" spans="1:9" x14ac:dyDescent="0.25">
      <c r="B107" s="44"/>
      <c r="C107" s="45"/>
      <c r="D107" s="3"/>
      <c r="E107" s="49"/>
      <c r="F107" s="50"/>
      <c r="G107" s="64"/>
      <c r="I107" s="3"/>
    </row>
    <row r="108" spans="1:9" x14ac:dyDescent="0.25">
      <c r="B108" s="44"/>
      <c r="C108" s="45"/>
      <c r="D108" s="3"/>
      <c r="E108" s="49"/>
      <c r="F108" s="50"/>
      <c r="G108" s="64"/>
      <c r="I108" s="3"/>
    </row>
    <row r="109" spans="1:9" x14ac:dyDescent="0.25">
      <c r="B109" s="44"/>
      <c r="C109" s="45"/>
      <c r="D109" s="3"/>
      <c r="E109" s="49"/>
      <c r="F109" s="50"/>
      <c r="G109" s="64"/>
      <c r="I109" s="3"/>
    </row>
  </sheetData>
  <mergeCells count="4">
    <mergeCell ref="B1:G1"/>
    <mergeCell ref="B2:F2"/>
    <mergeCell ref="E96:G96"/>
    <mergeCell ref="E98:G98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I141"/>
  <sheetViews>
    <sheetView zoomScaleNormal="100" workbookViewId="0">
      <pane ySplit="3" topLeftCell="A113" activePane="bottomLeft" state="frozen"/>
      <selection pane="bottomLeft" activeCell="G121" sqref="G121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4" t="s">
        <v>95</v>
      </c>
      <c r="C1" s="85"/>
      <c r="D1" s="85"/>
      <c r="E1" s="85"/>
      <c r="F1" s="85"/>
      <c r="G1" s="86"/>
      <c r="I1" s="3"/>
    </row>
    <row r="2" spans="1:9" ht="21" x14ac:dyDescent="0.35">
      <c r="A2" s="4"/>
      <c r="B2" s="87" t="s">
        <v>0</v>
      </c>
      <c r="C2" s="87"/>
      <c r="D2" s="87"/>
      <c r="E2" s="87"/>
      <c r="F2" s="87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32.25" thickTop="1" x14ac:dyDescent="0.25">
      <c r="A4" s="14">
        <v>45051</v>
      </c>
      <c r="B4" s="15">
        <v>1306</v>
      </c>
      <c r="C4" s="16"/>
      <c r="D4" s="17" t="s">
        <v>14</v>
      </c>
      <c r="E4" s="18">
        <v>3887</v>
      </c>
      <c r="F4" s="19" t="s">
        <v>97</v>
      </c>
      <c r="G4" s="62">
        <f>2500+1387</f>
        <v>3887</v>
      </c>
      <c r="H4" s="20">
        <f t="shared" ref="H4:H123" si="0">E4-G4</f>
        <v>0</v>
      </c>
      <c r="I4" s="3"/>
    </row>
    <row r="5" spans="1:9" x14ac:dyDescent="0.25">
      <c r="A5" s="14">
        <v>45051</v>
      </c>
      <c r="B5" s="15">
        <v>1307</v>
      </c>
      <c r="C5" s="16"/>
      <c r="D5" s="79" t="s">
        <v>15</v>
      </c>
      <c r="E5" s="80">
        <v>969</v>
      </c>
      <c r="F5" s="23">
        <v>45052</v>
      </c>
      <c r="G5" s="32">
        <v>969</v>
      </c>
      <c r="H5" s="20">
        <f t="shared" si="0"/>
        <v>0</v>
      </c>
    </row>
    <row r="6" spans="1:9" x14ac:dyDescent="0.25">
      <c r="A6" s="14">
        <v>45051</v>
      </c>
      <c r="B6" s="15">
        <f t="shared" ref="B6:B69" si="1">B5+1</f>
        <v>1308</v>
      </c>
      <c r="C6" s="16"/>
      <c r="D6" s="21" t="s">
        <v>13</v>
      </c>
      <c r="E6" s="22">
        <v>3377</v>
      </c>
      <c r="F6" s="23">
        <v>45052</v>
      </c>
      <c r="G6" s="32">
        <v>3377</v>
      </c>
      <c r="H6" s="20">
        <f t="shared" si="0"/>
        <v>0</v>
      </c>
    </row>
    <row r="7" spans="1:9" x14ac:dyDescent="0.25">
      <c r="A7" s="24">
        <v>45051</v>
      </c>
      <c r="B7" s="15">
        <f t="shared" si="1"/>
        <v>1309</v>
      </c>
      <c r="C7" s="16"/>
      <c r="D7" s="21" t="s">
        <v>24</v>
      </c>
      <c r="E7" s="22">
        <v>11520</v>
      </c>
      <c r="F7" s="23">
        <v>45060</v>
      </c>
      <c r="G7" s="32">
        <v>11520</v>
      </c>
      <c r="H7" s="20">
        <f t="shared" si="0"/>
        <v>0</v>
      </c>
    </row>
    <row r="8" spans="1:9" ht="24.75" customHeight="1" x14ac:dyDescent="0.25">
      <c r="A8" s="14">
        <v>45051</v>
      </c>
      <c r="B8" s="15">
        <f t="shared" si="1"/>
        <v>1310</v>
      </c>
      <c r="C8" s="16"/>
      <c r="D8" s="25" t="s">
        <v>25</v>
      </c>
      <c r="E8" s="22">
        <v>12100</v>
      </c>
      <c r="F8" s="23">
        <v>45054</v>
      </c>
      <c r="G8" s="32">
        <v>12100</v>
      </c>
      <c r="H8" s="20">
        <f t="shared" si="0"/>
        <v>0</v>
      </c>
    </row>
    <row r="9" spans="1:9" ht="24.75" customHeight="1" x14ac:dyDescent="0.25">
      <c r="A9" s="14">
        <v>45052</v>
      </c>
      <c r="B9" s="15">
        <f t="shared" si="1"/>
        <v>1311</v>
      </c>
      <c r="C9" s="16"/>
      <c r="D9" s="21" t="s">
        <v>15</v>
      </c>
      <c r="E9" s="22">
        <v>1758</v>
      </c>
      <c r="F9" s="23">
        <v>45054</v>
      </c>
      <c r="G9" s="32">
        <v>1758</v>
      </c>
      <c r="H9" s="20">
        <f t="shared" si="0"/>
        <v>0</v>
      </c>
    </row>
    <row r="10" spans="1:9" ht="24.75" customHeight="1" x14ac:dyDescent="0.25">
      <c r="A10" s="14">
        <v>45052</v>
      </c>
      <c r="B10" s="15">
        <f t="shared" si="1"/>
        <v>1312</v>
      </c>
      <c r="C10" s="16"/>
      <c r="D10" s="21" t="s">
        <v>13</v>
      </c>
      <c r="E10" s="22">
        <v>3478</v>
      </c>
      <c r="F10" s="23">
        <v>45053</v>
      </c>
      <c r="G10" s="32">
        <v>3478</v>
      </c>
      <c r="H10" s="20">
        <f t="shared" si="0"/>
        <v>0</v>
      </c>
    </row>
    <row r="11" spans="1:9" ht="24.75" customHeight="1" x14ac:dyDescent="0.25">
      <c r="A11" s="14">
        <v>45052</v>
      </c>
      <c r="B11" s="15">
        <f t="shared" si="1"/>
        <v>1313</v>
      </c>
      <c r="C11" s="16"/>
      <c r="D11" s="21" t="s">
        <v>93</v>
      </c>
      <c r="E11" s="22">
        <v>22218</v>
      </c>
      <c r="F11" s="23">
        <v>45056</v>
      </c>
      <c r="G11" s="32">
        <v>22218</v>
      </c>
      <c r="H11" s="20">
        <f t="shared" si="0"/>
        <v>0</v>
      </c>
    </row>
    <row r="12" spans="1:9" ht="24.75" customHeight="1" x14ac:dyDescent="0.25">
      <c r="A12" s="14">
        <v>45053</v>
      </c>
      <c r="B12" s="15">
        <f t="shared" si="1"/>
        <v>1314</v>
      </c>
      <c r="C12" s="26"/>
      <c r="D12" s="21" t="s">
        <v>13</v>
      </c>
      <c r="E12" s="22">
        <v>3990</v>
      </c>
      <c r="F12" s="23">
        <v>45054</v>
      </c>
      <c r="G12" s="32">
        <v>3990</v>
      </c>
      <c r="H12" s="20">
        <f t="shared" si="0"/>
        <v>0</v>
      </c>
    </row>
    <row r="13" spans="1:9" ht="22.5" customHeight="1" x14ac:dyDescent="0.25">
      <c r="A13" s="14">
        <v>45053</v>
      </c>
      <c r="B13" s="15">
        <f t="shared" si="1"/>
        <v>1315</v>
      </c>
      <c r="C13" s="27"/>
      <c r="D13" s="21" t="s">
        <v>24</v>
      </c>
      <c r="E13" s="22">
        <v>3430</v>
      </c>
      <c r="F13" s="23">
        <v>45081</v>
      </c>
      <c r="G13" s="32">
        <v>3430</v>
      </c>
      <c r="H13" s="20">
        <f t="shared" si="0"/>
        <v>0</v>
      </c>
    </row>
    <row r="14" spans="1:9" ht="22.5" customHeight="1" x14ac:dyDescent="0.25">
      <c r="A14" s="14">
        <v>45054</v>
      </c>
      <c r="B14" s="15">
        <f t="shared" si="1"/>
        <v>1316</v>
      </c>
      <c r="C14" s="26"/>
      <c r="D14" s="21" t="s">
        <v>12</v>
      </c>
      <c r="E14" s="22">
        <v>9577</v>
      </c>
      <c r="F14" s="23">
        <v>45059</v>
      </c>
      <c r="G14" s="32">
        <v>9577</v>
      </c>
      <c r="H14" s="20">
        <f t="shared" si="0"/>
        <v>0</v>
      </c>
    </row>
    <row r="15" spans="1:9" ht="31.5" x14ac:dyDescent="0.25">
      <c r="A15" s="14">
        <v>45054</v>
      </c>
      <c r="B15" s="15">
        <f t="shared" si="1"/>
        <v>1317</v>
      </c>
      <c r="C15" s="27"/>
      <c r="D15" s="21" t="s">
        <v>14</v>
      </c>
      <c r="E15" s="22">
        <v>3732</v>
      </c>
      <c r="F15" s="23" t="s">
        <v>99</v>
      </c>
      <c r="G15" s="32">
        <f>2532+1200</f>
        <v>3732</v>
      </c>
      <c r="H15" s="20">
        <f t="shared" si="0"/>
        <v>0</v>
      </c>
    </row>
    <row r="16" spans="1:9" ht="22.5" customHeight="1" x14ac:dyDescent="0.25">
      <c r="A16" s="14">
        <v>45054</v>
      </c>
      <c r="B16" s="15">
        <f t="shared" si="1"/>
        <v>1318</v>
      </c>
      <c r="C16" s="26"/>
      <c r="D16" s="21" t="s">
        <v>15</v>
      </c>
      <c r="E16" s="22">
        <v>1160</v>
      </c>
      <c r="F16" s="23">
        <v>45055</v>
      </c>
      <c r="G16" s="32">
        <v>1160</v>
      </c>
      <c r="H16" s="20">
        <f t="shared" si="0"/>
        <v>0</v>
      </c>
    </row>
    <row r="17" spans="1:8" ht="22.5" customHeight="1" x14ac:dyDescent="0.25">
      <c r="A17" s="14">
        <v>45054</v>
      </c>
      <c r="B17" s="15">
        <f t="shared" si="1"/>
        <v>1319</v>
      </c>
      <c r="C17" s="27"/>
      <c r="D17" s="21" t="s">
        <v>13</v>
      </c>
      <c r="E17" s="22">
        <v>5289</v>
      </c>
      <c r="F17" s="23">
        <v>45056</v>
      </c>
      <c r="G17" s="32">
        <v>5289</v>
      </c>
      <c r="H17" s="20">
        <f t="shared" si="0"/>
        <v>0</v>
      </c>
    </row>
    <row r="18" spans="1:8" ht="22.5" customHeight="1" x14ac:dyDescent="0.25">
      <c r="A18" s="14">
        <v>45055</v>
      </c>
      <c r="B18" s="15">
        <f t="shared" si="1"/>
        <v>1320</v>
      </c>
      <c r="C18" s="26"/>
      <c r="D18" s="21" t="s">
        <v>15</v>
      </c>
      <c r="E18" s="22">
        <v>1572</v>
      </c>
      <c r="F18" s="23">
        <v>45056</v>
      </c>
      <c r="G18" s="32">
        <v>1572</v>
      </c>
      <c r="H18" s="20">
        <f t="shared" si="0"/>
        <v>0</v>
      </c>
    </row>
    <row r="19" spans="1:8" ht="22.5" customHeight="1" x14ac:dyDescent="0.25">
      <c r="A19" s="14">
        <v>45056</v>
      </c>
      <c r="B19" s="15">
        <f t="shared" si="1"/>
        <v>1321</v>
      </c>
      <c r="C19" s="27"/>
      <c r="D19" s="21" t="s">
        <v>15</v>
      </c>
      <c r="E19" s="22">
        <v>1590</v>
      </c>
      <c r="F19" s="23">
        <v>45057</v>
      </c>
      <c r="G19" s="32">
        <v>1590</v>
      </c>
      <c r="H19" s="20">
        <f t="shared" si="0"/>
        <v>0</v>
      </c>
    </row>
    <row r="20" spans="1:8" ht="22.5" customHeight="1" x14ac:dyDescent="0.25">
      <c r="A20" s="14">
        <v>45056</v>
      </c>
      <c r="B20" s="15">
        <f t="shared" si="1"/>
        <v>1322</v>
      </c>
      <c r="C20" s="26"/>
      <c r="D20" s="21" t="s">
        <v>13</v>
      </c>
      <c r="E20" s="22">
        <v>3370</v>
      </c>
      <c r="F20" s="23">
        <v>45057</v>
      </c>
      <c r="G20" s="32">
        <v>3370</v>
      </c>
      <c r="H20" s="20">
        <f t="shared" si="0"/>
        <v>0</v>
      </c>
    </row>
    <row r="21" spans="1:8" ht="31.5" x14ac:dyDescent="0.25">
      <c r="A21" s="14">
        <v>45057</v>
      </c>
      <c r="B21" s="15">
        <f t="shared" si="1"/>
        <v>1323</v>
      </c>
      <c r="C21" s="26"/>
      <c r="D21" s="21" t="s">
        <v>93</v>
      </c>
      <c r="E21" s="22">
        <v>9414</v>
      </c>
      <c r="F21" s="23" t="s">
        <v>100</v>
      </c>
      <c r="G21" s="32">
        <f>2200+7214</f>
        <v>9414</v>
      </c>
      <c r="H21" s="20">
        <f t="shared" si="0"/>
        <v>0</v>
      </c>
    </row>
    <row r="22" spans="1:8" ht="22.5" customHeight="1" x14ac:dyDescent="0.25">
      <c r="A22" s="14">
        <v>45057</v>
      </c>
      <c r="B22" s="15">
        <f t="shared" si="1"/>
        <v>1324</v>
      </c>
      <c r="C22" s="26"/>
      <c r="D22" s="21" t="s">
        <v>15</v>
      </c>
      <c r="E22" s="22">
        <v>1245</v>
      </c>
      <c r="F22" s="23">
        <v>45058</v>
      </c>
      <c r="G22" s="32">
        <v>1245</v>
      </c>
      <c r="H22" s="20">
        <f t="shared" si="0"/>
        <v>0</v>
      </c>
    </row>
    <row r="23" spans="1:8" ht="22.5" customHeight="1" x14ac:dyDescent="0.25">
      <c r="A23" s="14">
        <v>45057</v>
      </c>
      <c r="B23" s="15">
        <f t="shared" si="1"/>
        <v>1325</v>
      </c>
      <c r="C23" s="26"/>
      <c r="D23" s="21" t="s">
        <v>13</v>
      </c>
      <c r="E23" s="22">
        <v>2637</v>
      </c>
      <c r="F23" s="23">
        <v>45058</v>
      </c>
      <c r="G23" s="32">
        <v>2637</v>
      </c>
      <c r="H23" s="20">
        <f t="shared" si="0"/>
        <v>0</v>
      </c>
    </row>
    <row r="24" spans="1:8" ht="31.5" x14ac:dyDescent="0.25">
      <c r="A24" s="14">
        <v>45058</v>
      </c>
      <c r="B24" s="15">
        <f t="shared" si="1"/>
        <v>1326</v>
      </c>
      <c r="C24" s="26"/>
      <c r="D24" s="21" t="s">
        <v>14</v>
      </c>
      <c r="E24" s="22">
        <v>3612</v>
      </c>
      <c r="F24" s="23" t="s">
        <v>101</v>
      </c>
      <c r="G24" s="32">
        <f>3112+500</f>
        <v>3612</v>
      </c>
      <c r="H24" s="20">
        <f t="shared" si="0"/>
        <v>0</v>
      </c>
    </row>
    <row r="25" spans="1:8" ht="27.75" customHeight="1" x14ac:dyDescent="0.25">
      <c r="A25" s="14">
        <v>45058</v>
      </c>
      <c r="B25" s="15">
        <f t="shared" si="1"/>
        <v>1327</v>
      </c>
      <c r="C25" s="26"/>
      <c r="D25" s="21" t="s">
        <v>15</v>
      </c>
      <c r="E25" s="22">
        <v>1569</v>
      </c>
      <c r="F25" s="23">
        <v>45059</v>
      </c>
      <c r="G25" s="32">
        <v>1569</v>
      </c>
      <c r="H25" s="20">
        <f t="shared" si="0"/>
        <v>0</v>
      </c>
    </row>
    <row r="26" spans="1:8" ht="27.75" customHeight="1" x14ac:dyDescent="0.25">
      <c r="A26" s="14">
        <v>45058</v>
      </c>
      <c r="B26" s="15">
        <f t="shared" si="1"/>
        <v>1328</v>
      </c>
      <c r="C26" s="26"/>
      <c r="D26" s="21" t="s">
        <v>13</v>
      </c>
      <c r="E26" s="22">
        <v>4167</v>
      </c>
      <c r="F26" s="23">
        <v>45059</v>
      </c>
      <c r="G26" s="32">
        <v>4167</v>
      </c>
      <c r="H26" s="20">
        <f t="shared" si="0"/>
        <v>0</v>
      </c>
    </row>
    <row r="27" spans="1:8" ht="43.5" customHeight="1" x14ac:dyDescent="0.25">
      <c r="A27" s="14">
        <v>45058</v>
      </c>
      <c r="B27" s="15">
        <f t="shared" si="1"/>
        <v>1329</v>
      </c>
      <c r="C27" s="26"/>
      <c r="D27" s="21" t="s">
        <v>17</v>
      </c>
      <c r="E27" s="22">
        <v>6380</v>
      </c>
      <c r="F27" s="23" t="s">
        <v>112</v>
      </c>
      <c r="G27" s="32">
        <f>3620+2760</f>
        <v>6380</v>
      </c>
      <c r="H27" s="20">
        <f t="shared" si="0"/>
        <v>0</v>
      </c>
    </row>
    <row r="28" spans="1:8" ht="24" customHeight="1" x14ac:dyDescent="0.25">
      <c r="A28" s="14">
        <v>45058</v>
      </c>
      <c r="B28" s="15">
        <f t="shared" si="1"/>
        <v>1330</v>
      </c>
      <c r="C28" s="26"/>
      <c r="D28" s="21" t="s">
        <v>17</v>
      </c>
      <c r="E28" s="22">
        <v>6380</v>
      </c>
      <c r="F28" s="23">
        <v>45067</v>
      </c>
      <c r="G28" s="32">
        <v>6380</v>
      </c>
      <c r="H28" s="20">
        <f t="shared" si="0"/>
        <v>0</v>
      </c>
    </row>
    <row r="29" spans="1:8" ht="24.75" customHeight="1" x14ac:dyDescent="0.25">
      <c r="A29" s="69">
        <v>45058</v>
      </c>
      <c r="B29" s="70">
        <f t="shared" si="1"/>
        <v>1331</v>
      </c>
      <c r="C29" s="71"/>
      <c r="D29" s="21" t="s">
        <v>25</v>
      </c>
      <c r="E29" s="22">
        <v>12760</v>
      </c>
      <c r="F29" s="23">
        <v>45061</v>
      </c>
      <c r="G29" s="32">
        <v>12760</v>
      </c>
      <c r="H29" s="20">
        <f t="shared" si="0"/>
        <v>0</v>
      </c>
    </row>
    <row r="30" spans="1:8" ht="57" customHeight="1" x14ac:dyDescent="0.25">
      <c r="A30" s="69">
        <v>45058</v>
      </c>
      <c r="B30" s="70">
        <f t="shared" si="1"/>
        <v>1332</v>
      </c>
      <c r="C30" s="71"/>
      <c r="D30" s="21" t="s">
        <v>93</v>
      </c>
      <c r="E30" s="22">
        <v>7155</v>
      </c>
      <c r="F30" s="23" t="s">
        <v>107</v>
      </c>
      <c r="G30" s="32">
        <f>2500+4055+600</f>
        <v>7155</v>
      </c>
      <c r="H30" s="20">
        <f t="shared" si="0"/>
        <v>0</v>
      </c>
    </row>
    <row r="31" spans="1:8" ht="24.75" customHeight="1" x14ac:dyDescent="0.25">
      <c r="A31" s="69">
        <v>45059</v>
      </c>
      <c r="B31" s="70">
        <f t="shared" si="1"/>
        <v>1333</v>
      </c>
      <c r="C31" s="71"/>
      <c r="D31" s="21" t="s">
        <v>12</v>
      </c>
      <c r="E31" s="22">
        <v>388</v>
      </c>
      <c r="F31" s="23">
        <v>45062</v>
      </c>
      <c r="G31" s="32">
        <v>388</v>
      </c>
      <c r="H31" s="20">
        <f t="shared" si="0"/>
        <v>0</v>
      </c>
    </row>
    <row r="32" spans="1:8" ht="24.75" customHeight="1" x14ac:dyDescent="0.3">
      <c r="A32" s="69">
        <v>45059</v>
      </c>
      <c r="B32" s="70">
        <f t="shared" si="1"/>
        <v>1334</v>
      </c>
      <c r="C32" s="71"/>
      <c r="D32" s="78" t="s">
        <v>18</v>
      </c>
      <c r="E32" s="22">
        <v>0</v>
      </c>
      <c r="F32" s="23"/>
      <c r="G32" s="32"/>
      <c r="H32" s="20">
        <f t="shared" si="0"/>
        <v>0</v>
      </c>
    </row>
    <row r="33" spans="1:8" ht="26.25" customHeight="1" x14ac:dyDescent="0.25">
      <c r="A33" s="69">
        <v>45059</v>
      </c>
      <c r="B33" s="70">
        <f t="shared" si="1"/>
        <v>1335</v>
      </c>
      <c r="C33" s="71"/>
      <c r="D33" s="21" t="s">
        <v>13</v>
      </c>
      <c r="E33" s="22">
        <v>4416</v>
      </c>
      <c r="F33" s="23">
        <v>45060</v>
      </c>
      <c r="G33" s="32">
        <v>4416</v>
      </c>
      <c r="H33" s="20">
        <f t="shared" si="0"/>
        <v>0</v>
      </c>
    </row>
    <row r="34" spans="1:8" ht="26.25" customHeight="1" x14ac:dyDescent="0.25">
      <c r="A34" s="69">
        <v>45059</v>
      </c>
      <c r="B34" s="70">
        <f t="shared" si="1"/>
        <v>1336</v>
      </c>
      <c r="C34" s="71"/>
      <c r="D34" s="21" t="s">
        <v>15</v>
      </c>
      <c r="E34" s="22">
        <v>2034</v>
      </c>
      <c r="F34" s="23">
        <v>45060</v>
      </c>
      <c r="G34" s="32">
        <v>2034</v>
      </c>
      <c r="H34" s="20">
        <f t="shared" si="0"/>
        <v>0</v>
      </c>
    </row>
    <row r="35" spans="1:8" ht="36.75" customHeight="1" x14ac:dyDescent="0.25">
      <c r="A35" s="69">
        <v>45060</v>
      </c>
      <c r="B35" s="70">
        <f t="shared" si="1"/>
        <v>1337</v>
      </c>
      <c r="C35" s="71"/>
      <c r="D35" s="21" t="s">
        <v>15</v>
      </c>
      <c r="E35" s="22">
        <v>2457</v>
      </c>
      <c r="F35" s="23" t="s">
        <v>102</v>
      </c>
      <c r="G35" s="32">
        <f>2000+457</f>
        <v>2457</v>
      </c>
      <c r="H35" s="20">
        <f t="shared" si="0"/>
        <v>0</v>
      </c>
    </row>
    <row r="36" spans="1:8" ht="26.25" customHeight="1" x14ac:dyDescent="0.25">
      <c r="A36" s="69">
        <v>45060</v>
      </c>
      <c r="B36" s="70">
        <f t="shared" si="1"/>
        <v>1338</v>
      </c>
      <c r="C36" s="71"/>
      <c r="D36" s="21" t="s">
        <v>13</v>
      </c>
      <c r="E36" s="22">
        <v>3919</v>
      </c>
      <c r="F36" s="23">
        <v>45061</v>
      </c>
      <c r="G36" s="32">
        <v>3919</v>
      </c>
      <c r="H36" s="20">
        <f t="shared" si="0"/>
        <v>0</v>
      </c>
    </row>
    <row r="37" spans="1:8" ht="31.5" x14ac:dyDescent="0.25">
      <c r="A37" s="69">
        <v>45061</v>
      </c>
      <c r="B37" s="70">
        <f t="shared" si="1"/>
        <v>1339</v>
      </c>
      <c r="C37" s="71"/>
      <c r="D37" s="21" t="s">
        <v>15</v>
      </c>
      <c r="E37" s="22">
        <v>885</v>
      </c>
      <c r="F37" s="23" t="s">
        <v>103</v>
      </c>
      <c r="G37" s="32">
        <f>500+385</f>
        <v>885</v>
      </c>
      <c r="H37" s="20">
        <f t="shared" si="0"/>
        <v>0</v>
      </c>
    </row>
    <row r="38" spans="1:8" ht="26.25" customHeight="1" x14ac:dyDescent="0.25">
      <c r="A38" s="69">
        <v>45061</v>
      </c>
      <c r="B38" s="70">
        <f t="shared" si="1"/>
        <v>1340</v>
      </c>
      <c r="C38" s="71"/>
      <c r="D38" s="21" t="s">
        <v>14</v>
      </c>
      <c r="E38" s="22">
        <v>974</v>
      </c>
      <c r="F38" s="23">
        <v>45062</v>
      </c>
      <c r="G38" s="32">
        <v>974</v>
      </c>
      <c r="H38" s="20">
        <f t="shared" si="0"/>
        <v>0</v>
      </c>
    </row>
    <row r="39" spans="1:8" ht="26.25" customHeight="1" x14ac:dyDescent="0.25">
      <c r="A39" s="69">
        <v>45061</v>
      </c>
      <c r="B39" s="70">
        <f t="shared" si="1"/>
        <v>1341</v>
      </c>
      <c r="C39" s="71"/>
      <c r="D39" s="21" t="s">
        <v>13</v>
      </c>
      <c r="E39" s="22">
        <v>2530</v>
      </c>
      <c r="F39" s="23">
        <v>45062</v>
      </c>
      <c r="G39" s="32">
        <v>2530</v>
      </c>
      <c r="H39" s="20">
        <f t="shared" si="0"/>
        <v>0</v>
      </c>
    </row>
    <row r="40" spans="1:8" ht="31.5" x14ac:dyDescent="0.25">
      <c r="A40" s="69">
        <v>45062</v>
      </c>
      <c r="B40" s="70">
        <f t="shared" si="1"/>
        <v>1342</v>
      </c>
      <c r="C40" s="71"/>
      <c r="D40" s="21" t="s">
        <v>15</v>
      </c>
      <c r="E40" s="22">
        <v>1525</v>
      </c>
      <c r="F40" s="23" t="s">
        <v>104</v>
      </c>
      <c r="G40" s="32">
        <f>1500+25</f>
        <v>1525</v>
      </c>
      <c r="H40" s="20">
        <f t="shared" si="0"/>
        <v>0</v>
      </c>
    </row>
    <row r="41" spans="1:8" ht="26.25" customHeight="1" x14ac:dyDescent="0.25">
      <c r="A41" s="69">
        <v>45062</v>
      </c>
      <c r="B41" s="70">
        <f t="shared" si="1"/>
        <v>1343</v>
      </c>
      <c r="C41" s="71"/>
      <c r="D41" s="21" t="s">
        <v>13</v>
      </c>
      <c r="E41" s="22">
        <v>2567</v>
      </c>
      <c r="F41" s="23">
        <v>45065</v>
      </c>
      <c r="G41" s="32">
        <v>2567</v>
      </c>
      <c r="H41" s="20">
        <f t="shared" si="0"/>
        <v>0</v>
      </c>
    </row>
    <row r="42" spans="1:8" ht="39" customHeight="1" x14ac:dyDescent="0.3">
      <c r="A42" s="69">
        <v>45063</v>
      </c>
      <c r="B42" s="70">
        <f t="shared" si="1"/>
        <v>1344</v>
      </c>
      <c r="C42" s="71"/>
      <c r="D42" s="81" t="s">
        <v>14</v>
      </c>
      <c r="E42" s="22">
        <v>3994</v>
      </c>
      <c r="F42" s="23" t="s">
        <v>105</v>
      </c>
      <c r="G42" s="32">
        <f>3600+394</f>
        <v>3994</v>
      </c>
      <c r="H42" s="20">
        <f t="shared" si="0"/>
        <v>0</v>
      </c>
    </row>
    <row r="43" spans="1:8" ht="26.25" customHeight="1" x14ac:dyDescent="0.25">
      <c r="A43" s="69">
        <v>45064</v>
      </c>
      <c r="B43" s="70">
        <f t="shared" si="1"/>
        <v>1345</v>
      </c>
      <c r="C43" s="71"/>
      <c r="D43" s="21" t="s">
        <v>13</v>
      </c>
      <c r="E43" s="22">
        <v>2291</v>
      </c>
      <c r="F43" s="23">
        <v>45065</v>
      </c>
      <c r="G43" s="32">
        <v>2291</v>
      </c>
      <c r="H43" s="20">
        <f t="shared" si="0"/>
        <v>0</v>
      </c>
    </row>
    <row r="44" spans="1:8" ht="31.5" x14ac:dyDescent="0.25">
      <c r="A44" s="69">
        <v>45064</v>
      </c>
      <c r="B44" s="70">
        <f t="shared" si="1"/>
        <v>1346</v>
      </c>
      <c r="C44" s="71"/>
      <c r="D44" s="21" t="s">
        <v>15</v>
      </c>
      <c r="E44" s="22">
        <v>1937</v>
      </c>
      <c r="F44" s="74" t="s">
        <v>106</v>
      </c>
      <c r="G44" s="75">
        <f>1000+937</f>
        <v>1937</v>
      </c>
      <c r="H44" s="20">
        <f t="shared" si="0"/>
        <v>0</v>
      </c>
    </row>
    <row r="45" spans="1:8" ht="26.25" customHeight="1" x14ac:dyDescent="0.25">
      <c r="A45" s="69">
        <v>45064</v>
      </c>
      <c r="B45" s="70">
        <f t="shared" si="1"/>
        <v>1347</v>
      </c>
      <c r="C45" s="71"/>
      <c r="D45" s="21" t="s">
        <v>13</v>
      </c>
      <c r="E45" s="22">
        <v>486</v>
      </c>
      <c r="F45" s="23">
        <v>45065</v>
      </c>
      <c r="G45" s="32">
        <v>486</v>
      </c>
      <c r="H45" s="20">
        <f t="shared" si="0"/>
        <v>0</v>
      </c>
    </row>
    <row r="46" spans="1:8" ht="21.75" customHeight="1" x14ac:dyDescent="0.25">
      <c r="A46" s="69">
        <v>45065</v>
      </c>
      <c r="B46" s="70">
        <f t="shared" si="1"/>
        <v>1348</v>
      </c>
      <c r="C46" s="71"/>
      <c r="D46" s="21" t="s">
        <v>15</v>
      </c>
      <c r="E46" s="22">
        <v>1779</v>
      </c>
      <c r="F46" s="23">
        <v>45066</v>
      </c>
      <c r="G46" s="32">
        <v>1779</v>
      </c>
      <c r="H46" s="20">
        <f t="shared" si="0"/>
        <v>0</v>
      </c>
    </row>
    <row r="47" spans="1:8" ht="22.5" customHeight="1" x14ac:dyDescent="0.25">
      <c r="A47" s="69">
        <v>45065</v>
      </c>
      <c r="B47" s="70">
        <f t="shared" si="1"/>
        <v>1349</v>
      </c>
      <c r="C47" s="71"/>
      <c r="D47" s="21" t="s">
        <v>13</v>
      </c>
      <c r="E47" s="22">
        <v>4691</v>
      </c>
      <c r="F47" s="23">
        <v>45066</v>
      </c>
      <c r="G47" s="32">
        <v>4691</v>
      </c>
      <c r="H47" s="20">
        <f t="shared" si="0"/>
        <v>0</v>
      </c>
    </row>
    <row r="48" spans="1:8" ht="28.5" customHeight="1" x14ac:dyDescent="0.25">
      <c r="A48" s="69">
        <v>45065</v>
      </c>
      <c r="B48" s="70">
        <f t="shared" si="1"/>
        <v>1350</v>
      </c>
      <c r="C48" s="71"/>
      <c r="D48" s="21" t="s">
        <v>24</v>
      </c>
      <c r="E48" s="22">
        <v>13014</v>
      </c>
      <c r="F48" s="23">
        <v>45074</v>
      </c>
      <c r="G48" s="32">
        <v>13014</v>
      </c>
      <c r="H48" s="20">
        <f t="shared" si="0"/>
        <v>0</v>
      </c>
    </row>
    <row r="49" spans="1:8" ht="28.5" customHeight="1" x14ac:dyDescent="0.25">
      <c r="A49" s="69">
        <v>45065</v>
      </c>
      <c r="B49" s="70">
        <f t="shared" si="1"/>
        <v>1351</v>
      </c>
      <c r="C49" s="71"/>
      <c r="D49" s="21" t="s">
        <v>25</v>
      </c>
      <c r="E49" s="22">
        <v>12000</v>
      </c>
      <c r="F49" s="23">
        <v>45069</v>
      </c>
      <c r="G49" s="32">
        <v>12000</v>
      </c>
      <c r="H49" s="20">
        <f t="shared" si="0"/>
        <v>0</v>
      </c>
    </row>
    <row r="50" spans="1:8" ht="28.5" customHeight="1" x14ac:dyDescent="0.25">
      <c r="A50" s="69">
        <v>45066</v>
      </c>
      <c r="B50" s="70">
        <f t="shared" si="1"/>
        <v>1352</v>
      </c>
      <c r="C50" s="71"/>
      <c r="D50" s="21" t="s">
        <v>12</v>
      </c>
      <c r="E50" s="22">
        <v>3207</v>
      </c>
      <c r="F50" s="23">
        <v>45073</v>
      </c>
      <c r="G50" s="32">
        <v>3207</v>
      </c>
      <c r="H50" s="20">
        <f t="shared" si="0"/>
        <v>0</v>
      </c>
    </row>
    <row r="51" spans="1:8" ht="28.5" customHeight="1" x14ac:dyDescent="0.25">
      <c r="A51" s="69">
        <v>45066</v>
      </c>
      <c r="B51" s="70">
        <f t="shared" si="1"/>
        <v>1353</v>
      </c>
      <c r="C51" s="71"/>
      <c r="D51" s="21" t="s">
        <v>14</v>
      </c>
      <c r="E51" s="22">
        <v>3891</v>
      </c>
      <c r="F51" s="23" t="s">
        <v>108</v>
      </c>
      <c r="G51" s="32">
        <f>2132+1759</f>
        <v>3891</v>
      </c>
      <c r="H51" s="20">
        <f t="shared" si="0"/>
        <v>0</v>
      </c>
    </row>
    <row r="52" spans="1:8" ht="28.5" customHeight="1" x14ac:dyDescent="0.25">
      <c r="A52" s="69">
        <v>45066</v>
      </c>
      <c r="B52" s="70">
        <f t="shared" si="1"/>
        <v>1354</v>
      </c>
      <c r="C52" s="71"/>
      <c r="D52" s="21" t="s">
        <v>15</v>
      </c>
      <c r="E52" s="22">
        <v>2504</v>
      </c>
      <c r="F52" s="23">
        <v>45068</v>
      </c>
      <c r="G52" s="32">
        <v>2504</v>
      </c>
      <c r="H52" s="20">
        <f t="shared" si="0"/>
        <v>0</v>
      </c>
    </row>
    <row r="53" spans="1:8" ht="28.5" customHeight="1" x14ac:dyDescent="0.25">
      <c r="A53" s="69">
        <v>45066</v>
      </c>
      <c r="B53" s="70">
        <f t="shared" si="1"/>
        <v>1355</v>
      </c>
      <c r="C53" s="71"/>
      <c r="D53" s="21" t="s">
        <v>13</v>
      </c>
      <c r="E53" s="22">
        <v>3091</v>
      </c>
      <c r="F53" s="23">
        <v>45067</v>
      </c>
      <c r="G53" s="32">
        <v>3091</v>
      </c>
      <c r="H53" s="20">
        <f t="shared" si="0"/>
        <v>0</v>
      </c>
    </row>
    <row r="54" spans="1:8" ht="28.5" customHeight="1" x14ac:dyDescent="0.3">
      <c r="A54" s="69">
        <v>45067</v>
      </c>
      <c r="B54" s="70">
        <f t="shared" si="1"/>
        <v>1356</v>
      </c>
      <c r="C54" s="71"/>
      <c r="D54" s="78" t="s">
        <v>18</v>
      </c>
      <c r="E54" s="22">
        <v>0</v>
      </c>
      <c r="F54" s="23"/>
      <c r="G54" s="32"/>
      <c r="H54" s="20">
        <f t="shared" si="0"/>
        <v>0</v>
      </c>
    </row>
    <row r="55" spans="1:8" s="34" customFormat="1" ht="28.5" customHeight="1" x14ac:dyDescent="0.25">
      <c r="A55" s="72">
        <v>45067</v>
      </c>
      <c r="B55" s="70">
        <f t="shared" si="1"/>
        <v>1357</v>
      </c>
      <c r="C55" s="71"/>
      <c r="D55" s="25" t="s">
        <v>13</v>
      </c>
      <c r="E55" s="31">
        <v>4407</v>
      </c>
      <c r="F55" s="23">
        <v>45068</v>
      </c>
      <c r="G55" s="32">
        <v>4407</v>
      </c>
      <c r="H55" s="33">
        <f t="shared" si="0"/>
        <v>0</v>
      </c>
    </row>
    <row r="56" spans="1:8" ht="28.5" customHeight="1" x14ac:dyDescent="0.25">
      <c r="A56" s="69">
        <v>45067</v>
      </c>
      <c r="B56" s="70">
        <f t="shared" si="1"/>
        <v>1358</v>
      </c>
      <c r="C56" s="71"/>
      <c r="D56" s="21" t="s">
        <v>93</v>
      </c>
      <c r="E56" s="22">
        <v>5437</v>
      </c>
      <c r="F56" s="23">
        <v>45069</v>
      </c>
      <c r="G56" s="32">
        <v>5437</v>
      </c>
      <c r="H56" s="20">
        <f t="shared" si="0"/>
        <v>0</v>
      </c>
    </row>
    <row r="57" spans="1:8" ht="28.5" customHeight="1" x14ac:dyDescent="0.25">
      <c r="A57" s="69">
        <v>45067</v>
      </c>
      <c r="B57" s="70">
        <f t="shared" si="1"/>
        <v>1359</v>
      </c>
      <c r="C57" s="71"/>
      <c r="D57" s="21" t="s">
        <v>19</v>
      </c>
      <c r="E57" s="22">
        <v>16401</v>
      </c>
      <c r="F57" s="23">
        <v>45068</v>
      </c>
      <c r="G57" s="32">
        <v>16401</v>
      </c>
      <c r="H57" s="20">
        <f t="shared" si="0"/>
        <v>0</v>
      </c>
    </row>
    <row r="58" spans="1:8" ht="39.75" customHeight="1" x14ac:dyDescent="0.25">
      <c r="A58" s="69">
        <v>45068</v>
      </c>
      <c r="B58" s="70">
        <f t="shared" si="1"/>
        <v>1360</v>
      </c>
      <c r="C58" s="71"/>
      <c r="D58" s="21" t="s">
        <v>15</v>
      </c>
      <c r="E58" s="22">
        <v>1054</v>
      </c>
      <c r="F58" s="23" t="s">
        <v>110</v>
      </c>
      <c r="G58" s="32">
        <f>1000+54</f>
        <v>1054</v>
      </c>
      <c r="H58" s="20">
        <f t="shared" si="0"/>
        <v>0</v>
      </c>
    </row>
    <row r="59" spans="1:8" ht="28.5" customHeight="1" x14ac:dyDescent="0.25">
      <c r="A59" s="69">
        <v>45068</v>
      </c>
      <c r="B59" s="70">
        <f t="shared" si="1"/>
        <v>1361</v>
      </c>
      <c r="C59" s="71"/>
      <c r="D59" s="21" t="s">
        <v>13</v>
      </c>
      <c r="E59" s="22">
        <v>3772</v>
      </c>
      <c r="F59" s="23">
        <v>45069</v>
      </c>
      <c r="G59" s="32">
        <v>3772</v>
      </c>
      <c r="H59" s="20">
        <f t="shared" si="0"/>
        <v>0</v>
      </c>
    </row>
    <row r="60" spans="1:8" ht="38.25" customHeight="1" x14ac:dyDescent="0.25">
      <c r="A60" s="69">
        <v>45068</v>
      </c>
      <c r="B60" s="70">
        <f t="shared" si="1"/>
        <v>1362</v>
      </c>
      <c r="C60" s="71"/>
      <c r="D60" s="21" t="s">
        <v>14</v>
      </c>
      <c r="E60" s="22">
        <v>1773</v>
      </c>
      <c r="F60" s="23" t="s">
        <v>111</v>
      </c>
      <c r="G60" s="32">
        <f>1573+200</f>
        <v>1773</v>
      </c>
      <c r="H60" s="20">
        <f t="shared" si="0"/>
        <v>0</v>
      </c>
    </row>
    <row r="61" spans="1:8" ht="28.5" customHeight="1" x14ac:dyDescent="0.25">
      <c r="A61" s="69">
        <v>45068</v>
      </c>
      <c r="B61" s="70">
        <f t="shared" si="1"/>
        <v>1363</v>
      </c>
      <c r="C61" s="71"/>
      <c r="D61" s="21" t="s">
        <v>109</v>
      </c>
      <c r="E61" s="22">
        <v>390</v>
      </c>
      <c r="F61" s="23">
        <v>45069</v>
      </c>
      <c r="G61" s="32">
        <v>390</v>
      </c>
      <c r="H61" s="20">
        <f t="shared" si="0"/>
        <v>0</v>
      </c>
    </row>
    <row r="62" spans="1:8" ht="28.5" customHeight="1" x14ac:dyDescent="0.25">
      <c r="A62" s="69">
        <v>45069</v>
      </c>
      <c r="B62" s="70">
        <f t="shared" si="1"/>
        <v>1364</v>
      </c>
      <c r="C62" s="71"/>
      <c r="D62" s="21" t="s">
        <v>12</v>
      </c>
      <c r="E62" s="22">
        <v>446</v>
      </c>
      <c r="F62" s="23">
        <v>45073</v>
      </c>
      <c r="G62" s="32">
        <v>446</v>
      </c>
      <c r="H62" s="20">
        <f t="shared" si="0"/>
        <v>0</v>
      </c>
    </row>
    <row r="63" spans="1:8" ht="28.5" customHeight="1" x14ac:dyDescent="0.25">
      <c r="A63" s="69">
        <v>45069</v>
      </c>
      <c r="B63" s="70">
        <f t="shared" si="1"/>
        <v>1365</v>
      </c>
      <c r="C63" s="71"/>
      <c r="D63" s="21" t="s">
        <v>15</v>
      </c>
      <c r="E63" s="22">
        <v>1550</v>
      </c>
      <c r="F63" s="23">
        <v>45071</v>
      </c>
      <c r="G63" s="32">
        <v>1550</v>
      </c>
      <c r="H63" s="20">
        <f t="shared" si="0"/>
        <v>0</v>
      </c>
    </row>
    <row r="64" spans="1:8" ht="28.5" customHeight="1" x14ac:dyDescent="0.25">
      <c r="A64" s="69">
        <v>45069</v>
      </c>
      <c r="B64" s="70">
        <f t="shared" si="1"/>
        <v>1366</v>
      </c>
      <c r="C64" s="71"/>
      <c r="D64" s="21" t="s">
        <v>13</v>
      </c>
      <c r="E64" s="22">
        <v>3420</v>
      </c>
      <c r="F64" s="23">
        <v>45070</v>
      </c>
      <c r="G64" s="32">
        <v>3420</v>
      </c>
      <c r="H64" s="20">
        <f t="shared" si="0"/>
        <v>0</v>
      </c>
    </row>
    <row r="65" spans="1:8" ht="30.75" customHeight="1" x14ac:dyDescent="0.25">
      <c r="A65" s="73">
        <v>45069</v>
      </c>
      <c r="B65" s="70">
        <f t="shared" si="1"/>
        <v>1367</v>
      </c>
      <c r="C65" s="71"/>
      <c r="D65" s="35" t="s">
        <v>25</v>
      </c>
      <c r="E65" s="22">
        <v>1486</v>
      </c>
      <c r="F65" s="23">
        <v>45071</v>
      </c>
      <c r="G65" s="32">
        <v>1486</v>
      </c>
      <c r="H65" s="20">
        <f t="shared" si="0"/>
        <v>0</v>
      </c>
    </row>
    <row r="66" spans="1:8" ht="28.5" customHeight="1" x14ac:dyDescent="0.25">
      <c r="A66" s="73">
        <v>45070</v>
      </c>
      <c r="B66" s="70">
        <f t="shared" si="1"/>
        <v>1368</v>
      </c>
      <c r="C66" s="71"/>
      <c r="D66" s="35" t="s">
        <v>13</v>
      </c>
      <c r="E66" s="22">
        <v>2174</v>
      </c>
      <c r="F66" s="23">
        <v>45071</v>
      </c>
      <c r="G66" s="32">
        <v>2174</v>
      </c>
      <c r="H66" s="20">
        <f t="shared" si="0"/>
        <v>0</v>
      </c>
    </row>
    <row r="67" spans="1:8" ht="28.5" customHeight="1" x14ac:dyDescent="0.25">
      <c r="A67" s="73">
        <v>45070</v>
      </c>
      <c r="B67" s="70">
        <f t="shared" si="1"/>
        <v>1369</v>
      </c>
      <c r="C67" s="71"/>
      <c r="D67" s="35" t="s">
        <v>14</v>
      </c>
      <c r="E67" s="22">
        <v>1356</v>
      </c>
      <c r="F67" s="23">
        <v>45070</v>
      </c>
      <c r="G67" s="32">
        <v>1356</v>
      </c>
      <c r="H67" s="20">
        <f t="shared" si="0"/>
        <v>0</v>
      </c>
    </row>
    <row r="68" spans="1:8" ht="28.5" customHeight="1" x14ac:dyDescent="0.3">
      <c r="A68" s="73">
        <v>45070</v>
      </c>
      <c r="B68" s="70">
        <f t="shared" si="1"/>
        <v>1370</v>
      </c>
      <c r="C68" s="71"/>
      <c r="D68" s="82" t="s">
        <v>18</v>
      </c>
      <c r="E68" s="22">
        <v>0</v>
      </c>
      <c r="F68" s="23"/>
      <c r="G68" s="32"/>
      <c r="H68" s="20">
        <f t="shared" si="0"/>
        <v>0</v>
      </c>
    </row>
    <row r="69" spans="1:8" ht="28.5" customHeight="1" x14ac:dyDescent="0.3">
      <c r="A69" s="73">
        <v>45070</v>
      </c>
      <c r="B69" s="70">
        <f t="shared" si="1"/>
        <v>1371</v>
      </c>
      <c r="C69" s="71"/>
      <c r="D69" s="82" t="s">
        <v>18</v>
      </c>
      <c r="E69" s="22">
        <v>0</v>
      </c>
      <c r="F69" s="23"/>
      <c r="G69" s="32"/>
      <c r="H69" s="20">
        <f t="shared" si="0"/>
        <v>0</v>
      </c>
    </row>
    <row r="70" spans="1:8" ht="28.5" customHeight="1" x14ac:dyDescent="0.3">
      <c r="A70" s="73">
        <v>45070</v>
      </c>
      <c r="B70" s="70">
        <f t="shared" ref="B70:B120" si="2">B69+1</f>
        <v>1372</v>
      </c>
      <c r="C70" s="71"/>
      <c r="D70" s="82" t="s">
        <v>18</v>
      </c>
      <c r="E70" s="22">
        <v>0</v>
      </c>
      <c r="F70" s="23"/>
      <c r="G70" s="32"/>
      <c r="H70" s="20">
        <f t="shared" si="0"/>
        <v>0</v>
      </c>
    </row>
    <row r="71" spans="1:8" ht="28.5" customHeight="1" x14ac:dyDescent="0.3">
      <c r="A71" s="73">
        <v>45070</v>
      </c>
      <c r="B71" s="70">
        <f t="shared" si="2"/>
        <v>1373</v>
      </c>
      <c r="C71" s="71"/>
      <c r="D71" s="82" t="s">
        <v>18</v>
      </c>
      <c r="E71" s="22">
        <v>0</v>
      </c>
      <c r="F71" s="23"/>
      <c r="G71" s="32"/>
      <c r="H71" s="20">
        <f t="shared" si="0"/>
        <v>0</v>
      </c>
    </row>
    <row r="72" spans="1:8" ht="28.5" customHeight="1" x14ac:dyDescent="0.3">
      <c r="A72" s="73">
        <v>45070</v>
      </c>
      <c r="B72" s="70">
        <f t="shared" si="2"/>
        <v>1374</v>
      </c>
      <c r="C72" s="71"/>
      <c r="D72" s="82" t="s">
        <v>18</v>
      </c>
      <c r="E72" s="22">
        <v>0</v>
      </c>
      <c r="F72" s="23"/>
      <c r="G72" s="32"/>
      <c r="H72" s="20">
        <f t="shared" si="0"/>
        <v>0</v>
      </c>
    </row>
    <row r="73" spans="1:8" ht="28.5" customHeight="1" x14ac:dyDescent="0.3">
      <c r="A73" s="73">
        <v>45070</v>
      </c>
      <c r="B73" s="70">
        <f t="shared" si="2"/>
        <v>1375</v>
      </c>
      <c r="C73" s="71"/>
      <c r="D73" s="82" t="s">
        <v>18</v>
      </c>
      <c r="E73" s="22">
        <v>0</v>
      </c>
      <c r="F73" s="23"/>
      <c r="G73" s="32"/>
      <c r="H73" s="20">
        <f t="shared" si="0"/>
        <v>0</v>
      </c>
    </row>
    <row r="74" spans="1:8" ht="24" customHeight="1" x14ac:dyDescent="0.3">
      <c r="A74" s="73">
        <v>45070</v>
      </c>
      <c r="B74" s="70">
        <f t="shared" si="2"/>
        <v>1376</v>
      </c>
      <c r="C74" s="71"/>
      <c r="D74" s="82" t="s">
        <v>18</v>
      </c>
      <c r="E74" s="22">
        <v>0</v>
      </c>
      <c r="F74" s="23"/>
      <c r="G74" s="32"/>
      <c r="H74" s="20">
        <f t="shared" si="0"/>
        <v>0</v>
      </c>
    </row>
    <row r="75" spans="1:8" ht="30" customHeight="1" x14ac:dyDescent="0.25">
      <c r="A75" s="73">
        <v>45071</v>
      </c>
      <c r="B75" s="70">
        <f t="shared" si="2"/>
        <v>1377</v>
      </c>
      <c r="C75" s="71"/>
      <c r="D75" s="35" t="s">
        <v>15</v>
      </c>
      <c r="E75" s="22">
        <v>1740</v>
      </c>
      <c r="F75" s="23">
        <v>45072</v>
      </c>
      <c r="G75" s="32">
        <v>1740</v>
      </c>
      <c r="H75" s="20">
        <f t="shared" si="0"/>
        <v>0</v>
      </c>
    </row>
    <row r="76" spans="1:8" ht="18.75" customHeight="1" x14ac:dyDescent="0.25">
      <c r="A76" s="73">
        <v>45071</v>
      </c>
      <c r="B76" s="70">
        <f t="shared" si="2"/>
        <v>1378</v>
      </c>
      <c r="C76" s="71"/>
      <c r="D76" s="35" t="s">
        <v>14</v>
      </c>
      <c r="E76" s="22">
        <v>870</v>
      </c>
      <c r="F76" s="23">
        <v>45072</v>
      </c>
      <c r="G76" s="32">
        <v>870</v>
      </c>
      <c r="H76" s="20">
        <f t="shared" si="0"/>
        <v>0</v>
      </c>
    </row>
    <row r="77" spans="1:8" ht="18.75" customHeight="1" x14ac:dyDescent="0.25">
      <c r="A77" s="73">
        <v>45071</v>
      </c>
      <c r="B77" s="70">
        <f t="shared" si="2"/>
        <v>1379</v>
      </c>
      <c r="C77" s="71"/>
      <c r="D77" s="35" t="s">
        <v>14</v>
      </c>
      <c r="E77" s="22">
        <v>545</v>
      </c>
      <c r="F77" s="23">
        <v>45072</v>
      </c>
      <c r="G77" s="32">
        <v>545</v>
      </c>
      <c r="H77" s="20">
        <f t="shared" si="0"/>
        <v>0</v>
      </c>
    </row>
    <row r="78" spans="1:8" ht="18.75" customHeight="1" x14ac:dyDescent="0.25">
      <c r="A78" s="73">
        <v>45071</v>
      </c>
      <c r="B78" s="70">
        <f t="shared" si="2"/>
        <v>1380</v>
      </c>
      <c r="C78" s="71"/>
      <c r="D78" s="35" t="s">
        <v>13</v>
      </c>
      <c r="E78" s="22">
        <v>4128</v>
      </c>
      <c r="F78" s="23">
        <v>45072</v>
      </c>
      <c r="G78" s="32">
        <v>4128</v>
      </c>
      <c r="H78" s="20">
        <f t="shared" si="0"/>
        <v>0</v>
      </c>
    </row>
    <row r="79" spans="1:8" ht="18.75" customHeight="1" x14ac:dyDescent="0.25">
      <c r="A79" s="73">
        <v>45072</v>
      </c>
      <c r="B79" s="70">
        <f t="shared" si="2"/>
        <v>1381</v>
      </c>
      <c r="C79" s="71"/>
      <c r="D79" s="35" t="s">
        <v>15</v>
      </c>
      <c r="E79" s="22">
        <v>1332</v>
      </c>
      <c r="F79" s="23">
        <v>45073</v>
      </c>
      <c r="G79" s="32">
        <v>1332</v>
      </c>
      <c r="H79" s="20">
        <f t="shared" si="0"/>
        <v>0</v>
      </c>
    </row>
    <row r="80" spans="1:8" ht="18.75" customHeight="1" x14ac:dyDescent="0.25">
      <c r="A80" s="73">
        <v>45072</v>
      </c>
      <c r="B80" s="70">
        <f t="shared" si="2"/>
        <v>1382</v>
      </c>
      <c r="C80" s="71"/>
      <c r="D80" s="35" t="s">
        <v>13</v>
      </c>
      <c r="E80" s="22">
        <v>3784</v>
      </c>
      <c r="F80" s="23">
        <v>45073</v>
      </c>
      <c r="G80" s="32">
        <v>3784</v>
      </c>
      <c r="H80" s="20">
        <f t="shared" si="0"/>
        <v>0</v>
      </c>
    </row>
    <row r="81" spans="1:8" x14ac:dyDescent="0.25">
      <c r="A81" s="73">
        <v>45072</v>
      </c>
      <c r="B81" s="70">
        <f t="shared" si="2"/>
        <v>1383</v>
      </c>
      <c r="C81" s="71"/>
      <c r="D81" s="35" t="s">
        <v>24</v>
      </c>
      <c r="E81" s="22">
        <v>12160</v>
      </c>
      <c r="F81" s="23">
        <v>45081</v>
      </c>
      <c r="G81" s="32">
        <v>12160</v>
      </c>
      <c r="H81" s="20">
        <f t="shared" si="0"/>
        <v>0</v>
      </c>
    </row>
    <row r="82" spans="1:8" ht="18.75" customHeight="1" x14ac:dyDescent="0.25">
      <c r="A82" s="73">
        <v>45072</v>
      </c>
      <c r="B82" s="70">
        <f t="shared" si="2"/>
        <v>1384</v>
      </c>
      <c r="C82" s="71"/>
      <c r="D82" s="35" t="s">
        <v>25</v>
      </c>
      <c r="E82" s="22">
        <v>9520</v>
      </c>
      <c r="F82" s="23">
        <v>45075</v>
      </c>
      <c r="G82" s="32">
        <v>9520</v>
      </c>
      <c r="H82" s="20">
        <f t="shared" si="0"/>
        <v>0</v>
      </c>
    </row>
    <row r="83" spans="1:8" ht="18.75" customHeight="1" x14ac:dyDescent="0.25">
      <c r="A83" s="73">
        <v>45073</v>
      </c>
      <c r="B83" s="70">
        <f t="shared" si="2"/>
        <v>1385</v>
      </c>
      <c r="C83" s="71"/>
      <c r="D83" s="35" t="s">
        <v>12</v>
      </c>
      <c r="E83" s="22">
        <v>435</v>
      </c>
      <c r="F83" s="23">
        <v>45080</v>
      </c>
      <c r="G83" s="32">
        <v>435</v>
      </c>
      <c r="H83" s="20">
        <f t="shared" si="0"/>
        <v>0</v>
      </c>
    </row>
    <row r="84" spans="1:8" ht="18.75" customHeight="1" x14ac:dyDescent="0.25">
      <c r="A84" s="73">
        <v>45073</v>
      </c>
      <c r="B84" s="70">
        <f t="shared" si="2"/>
        <v>1386</v>
      </c>
      <c r="C84" s="71"/>
      <c r="D84" s="35" t="s">
        <v>15</v>
      </c>
      <c r="E84" s="22">
        <v>3096</v>
      </c>
      <c r="F84" s="23">
        <v>45074</v>
      </c>
      <c r="G84" s="32">
        <v>3096</v>
      </c>
      <c r="H84" s="20">
        <f t="shared" si="0"/>
        <v>0</v>
      </c>
    </row>
    <row r="85" spans="1:8" ht="18.75" customHeight="1" x14ac:dyDescent="0.25">
      <c r="A85" s="73">
        <v>45073</v>
      </c>
      <c r="B85" s="70">
        <f t="shared" si="2"/>
        <v>1387</v>
      </c>
      <c r="C85" s="71"/>
      <c r="D85" s="35" t="s">
        <v>13</v>
      </c>
      <c r="E85" s="22">
        <v>4494</v>
      </c>
      <c r="F85" s="23">
        <v>45074</v>
      </c>
      <c r="G85" s="32">
        <v>4494</v>
      </c>
      <c r="H85" s="20">
        <f t="shared" si="0"/>
        <v>0</v>
      </c>
    </row>
    <row r="86" spans="1:8" ht="18.75" customHeight="1" x14ac:dyDescent="0.25">
      <c r="A86" s="73">
        <v>45074</v>
      </c>
      <c r="B86" s="70">
        <f t="shared" si="2"/>
        <v>1388</v>
      </c>
      <c r="C86" s="71"/>
      <c r="D86" s="35" t="s">
        <v>19</v>
      </c>
      <c r="E86" s="22">
        <v>9296</v>
      </c>
      <c r="F86" s="23">
        <v>45074</v>
      </c>
      <c r="G86" s="32">
        <v>9296</v>
      </c>
      <c r="H86" s="20">
        <f t="shared" si="0"/>
        <v>0</v>
      </c>
    </row>
    <row r="87" spans="1:8" ht="18.75" customHeight="1" x14ac:dyDescent="0.25">
      <c r="A87" s="73">
        <v>45074</v>
      </c>
      <c r="B87" s="70">
        <f t="shared" si="2"/>
        <v>1389</v>
      </c>
      <c r="C87" s="71"/>
      <c r="D87" s="35" t="s">
        <v>15</v>
      </c>
      <c r="E87" s="22">
        <v>252</v>
      </c>
      <c r="F87" s="23">
        <v>45075</v>
      </c>
      <c r="G87" s="32">
        <v>252</v>
      </c>
      <c r="H87" s="20">
        <f t="shared" si="0"/>
        <v>0</v>
      </c>
    </row>
    <row r="88" spans="1:8" ht="18.75" customHeight="1" x14ac:dyDescent="0.25">
      <c r="A88" s="73">
        <v>45074</v>
      </c>
      <c r="B88" s="70">
        <f t="shared" si="2"/>
        <v>1390</v>
      </c>
      <c r="C88" s="71"/>
      <c r="D88" s="35" t="s">
        <v>13</v>
      </c>
      <c r="E88" s="22">
        <v>4715</v>
      </c>
      <c r="F88" s="23">
        <v>45075</v>
      </c>
      <c r="G88" s="32">
        <v>4715</v>
      </c>
      <c r="H88" s="20">
        <f t="shared" si="0"/>
        <v>0</v>
      </c>
    </row>
    <row r="89" spans="1:8" ht="18.75" customHeight="1" x14ac:dyDescent="0.25">
      <c r="A89" s="73">
        <v>45075</v>
      </c>
      <c r="B89" s="70">
        <f t="shared" si="2"/>
        <v>1391</v>
      </c>
      <c r="C89" s="71"/>
      <c r="D89" s="35" t="s">
        <v>19</v>
      </c>
      <c r="E89" s="22">
        <v>8640</v>
      </c>
      <c r="F89" s="23">
        <v>45076</v>
      </c>
      <c r="G89" s="32">
        <v>8640</v>
      </c>
      <c r="H89" s="20">
        <f t="shared" si="0"/>
        <v>0</v>
      </c>
    </row>
    <row r="90" spans="1:8" ht="18.75" customHeight="1" x14ac:dyDescent="0.25">
      <c r="A90" s="73">
        <v>45075</v>
      </c>
      <c r="B90" s="70">
        <f t="shared" si="2"/>
        <v>1392</v>
      </c>
      <c r="C90" s="71"/>
      <c r="D90" s="35" t="s">
        <v>15</v>
      </c>
      <c r="E90" s="22">
        <v>1157</v>
      </c>
      <c r="F90" s="23">
        <v>45076</v>
      </c>
      <c r="G90" s="32">
        <v>1157</v>
      </c>
      <c r="H90" s="20">
        <f t="shared" si="0"/>
        <v>0</v>
      </c>
    </row>
    <row r="91" spans="1:8" ht="18.75" customHeight="1" x14ac:dyDescent="0.25">
      <c r="A91" s="73">
        <v>45075</v>
      </c>
      <c r="B91" s="70">
        <f t="shared" si="2"/>
        <v>1393</v>
      </c>
      <c r="C91" s="71"/>
      <c r="D91" s="35" t="s">
        <v>13</v>
      </c>
      <c r="E91" s="22">
        <v>3600</v>
      </c>
      <c r="F91" s="23">
        <v>45076</v>
      </c>
      <c r="G91" s="32">
        <v>3600</v>
      </c>
      <c r="H91" s="20">
        <f t="shared" si="0"/>
        <v>0</v>
      </c>
    </row>
    <row r="92" spans="1:8" ht="18.75" customHeight="1" x14ac:dyDescent="0.25">
      <c r="A92" s="73">
        <v>45075</v>
      </c>
      <c r="B92" s="70">
        <f t="shared" si="2"/>
        <v>1394</v>
      </c>
      <c r="C92" s="71"/>
      <c r="D92" s="35" t="s">
        <v>15</v>
      </c>
      <c r="E92" s="22">
        <v>1254</v>
      </c>
      <c r="F92" s="23">
        <v>45076</v>
      </c>
      <c r="G92" s="32">
        <v>1254</v>
      </c>
      <c r="H92" s="20">
        <f t="shared" si="0"/>
        <v>0</v>
      </c>
    </row>
    <row r="93" spans="1:8" ht="18.75" customHeight="1" x14ac:dyDescent="0.25">
      <c r="A93" s="73">
        <v>45076</v>
      </c>
      <c r="B93" s="70">
        <f t="shared" si="2"/>
        <v>1395</v>
      </c>
      <c r="C93" s="71"/>
      <c r="D93" s="35" t="s">
        <v>12</v>
      </c>
      <c r="E93" s="22">
        <v>292</v>
      </c>
      <c r="F93" s="23">
        <v>45078</v>
      </c>
      <c r="G93" s="32">
        <v>292</v>
      </c>
      <c r="H93" s="20">
        <f t="shared" si="0"/>
        <v>0</v>
      </c>
    </row>
    <row r="94" spans="1:8" ht="18.75" customHeight="1" x14ac:dyDescent="0.25">
      <c r="A94" s="73">
        <v>45076</v>
      </c>
      <c r="B94" s="70">
        <f t="shared" si="2"/>
        <v>1396</v>
      </c>
      <c r="C94" s="71"/>
      <c r="D94" s="35" t="s">
        <v>14</v>
      </c>
      <c r="E94" s="22">
        <v>4135</v>
      </c>
      <c r="F94" s="23">
        <v>45078</v>
      </c>
      <c r="G94" s="32">
        <v>4135</v>
      </c>
      <c r="H94" s="20">
        <f t="shared" si="0"/>
        <v>0</v>
      </c>
    </row>
    <row r="95" spans="1:8" ht="31.5" x14ac:dyDescent="0.25">
      <c r="A95" s="73">
        <v>45076</v>
      </c>
      <c r="B95" s="70">
        <f t="shared" si="2"/>
        <v>1397</v>
      </c>
      <c r="C95" s="71"/>
      <c r="D95" s="35" t="s">
        <v>15</v>
      </c>
      <c r="E95" s="22">
        <v>1680</v>
      </c>
      <c r="F95" s="23" t="s">
        <v>115</v>
      </c>
      <c r="G95" s="32">
        <f>1300+380</f>
        <v>1680</v>
      </c>
      <c r="H95" s="20">
        <f t="shared" si="0"/>
        <v>0</v>
      </c>
    </row>
    <row r="96" spans="1:8" ht="18.75" customHeight="1" x14ac:dyDescent="0.25">
      <c r="A96" s="73">
        <v>45076</v>
      </c>
      <c r="B96" s="70">
        <f t="shared" si="2"/>
        <v>1398</v>
      </c>
      <c r="C96" s="71"/>
      <c r="D96" s="35" t="s">
        <v>13</v>
      </c>
      <c r="E96" s="22">
        <v>2624</v>
      </c>
      <c r="F96" s="23">
        <v>45077</v>
      </c>
      <c r="G96" s="32">
        <v>2624</v>
      </c>
      <c r="H96" s="20">
        <f t="shared" si="0"/>
        <v>0</v>
      </c>
    </row>
    <row r="97" spans="1:8" ht="18.75" customHeight="1" x14ac:dyDescent="0.25">
      <c r="A97" s="73">
        <v>45077</v>
      </c>
      <c r="B97" s="70">
        <f t="shared" si="2"/>
        <v>1399</v>
      </c>
      <c r="C97" s="71"/>
      <c r="D97" s="35" t="s">
        <v>19</v>
      </c>
      <c r="E97" s="22">
        <v>7976</v>
      </c>
      <c r="F97" s="23">
        <v>45080</v>
      </c>
      <c r="G97" s="32">
        <v>7976</v>
      </c>
      <c r="H97" s="20">
        <f t="shared" si="0"/>
        <v>0</v>
      </c>
    </row>
    <row r="98" spans="1:8" ht="18.75" customHeight="1" x14ac:dyDescent="0.25">
      <c r="A98" s="73">
        <v>45077</v>
      </c>
      <c r="B98" s="70">
        <f t="shared" si="2"/>
        <v>1400</v>
      </c>
      <c r="C98" s="71"/>
      <c r="D98" s="35" t="s">
        <v>13</v>
      </c>
      <c r="E98" s="22">
        <v>2772</v>
      </c>
      <c r="F98" s="23">
        <v>45078</v>
      </c>
      <c r="G98" s="32">
        <v>2772</v>
      </c>
      <c r="H98" s="20">
        <f t="shared" si="0"/>
        <v>0</v>
      </c>
    </row>
    <row r="99" spans="1:8" ht="31.5" x14ac:dyDescent="0.25">
      <c r="A99" s="73">
        <v>45078</v>
      </c>
      <c r="B99" s="70">
        <f t="shared" si="2"/>
        <v>1401</v>
      </c>
      <c r="C99" s="71"/>
      <c r="D99" s="35" t="s">
        <v>14</v>
      </c>
      <c r="E99" s="22">
        <v>1552</v>
      </c>
      <c r="F99" s="23" t="s">
        <v>115</v>
      </c>
      <c r="G99" s="32">
        <f>520+1032</f>
        <v>1552</v>
      </c>
      <c r="H99" s="20">
        <f t="shared" si="0"/>
        <v>0</v>
      </c>
    </row>
    <row r="100" spans="1:8" ht="18.75" customHeight="1" x14ac:dyDescent="0.25">
      <c r="A100" s="73">
        <v>45078</v>
      </c>
      <c r="B100" s="70">
        <f t="shared" si="2"/>
        <v>1402</v>
      </c>
      <c r="C100" s="71"/>
      <c r="D100" s="35" t="s">
        <v>15</v>
      </c>
      <c r="E100" s="22">
        <v>1403</v>
      </c>
      <c r="F100" s="23">
        <v>45079</v>
      </c>
      <c r="G100" s="32">
        <v>1403</v>
      </c>
      <c r="H100" s="20">
        <f t="shared" si="0"/>
        <v>0</v>
      </c>
    </row>
    <row r="101" spans="1:8" ht="18.75" customHeight="1" x14ac:dyDescent="0.25">
      <c r="A101" s="73">
        <v>45078</v>
      </c>
      <c r="B101" s="70">
        <f t="shared" si="2"/>
        <v>1403</v>
      </c>
      <c r="C101" s="71"/>
      <c r="D101" s="35" t="s">
        <v>15</v>
      </c>
      <c r="E101" s="22">
        <v>300</v>
      </c>
      <c r="F101" s="23">
        <v>45080</v>
      </c>
      <c r="G101" s="32">
        <v>300</v>
      </c>
      <c r="H101" s="20">
        <f t="shared" si="0"/>
        <v>0</v>
      </c>
    </row>
    <row r="102" spans="1:8" ht="18.75" customHeight="1" x14ac:dyDescent="0.25">
      <c r="A102" s="73">
        <v>45078</v>
      </c>
      <c r="B102" s="70">
        <f t="shared" si="2"/>
        <v>1404</v>
      </c>
      <c r="C102" s="71"/>
      <c r="D102" s="35" t="s">
        <v>13</v>
      </c>
      <c r="E102" s="22">
        <v>2584</v>
      </c>
      <c r="F102" s="23">
        <v>45079</v>
      </c>
      <c r="G102" s="32">
        <v>2584</v>
      </c>
      <c r="H102" s="20">
        <f t="shared" si="0"/>
        <v>0</v>
      </c>
    </row>
    <row r="103" spans="1:8" ht="18.75" customHeight="1" x14ac:dyDescent="0.25">
      <c r="A103" s="73">
        <v>45078</v>
      </c>
      <c r="B103" s="70">
        <f t="shared" si="2"/>
        <v>1405</v>
      </c>
      <c r="C103" s="71"/>
      <c r="D103" s="35" t="s">
        <v>113</v>
      </c>
      <c r="E103" s="22">
        <v>426</v>
      </c>
      <c r="F103" s="23">
        <v>45080</v>
      </c>
      <c r="G103" s="32">
        <v>426</v>
      </c>
      <c r="H103" s="20">
        <f t="shared" si="0"/>
        <v>0</v>
      </c>
    </row>
    <row r="104" spans="1:8" ht="18.75" customHeight="1" x14ac:dyDescent="0.25">
      <c r="A104" s="73">
        <v>45078</v>
      </c>
      <c r="B104" s="70">
        <f t="shared" si="2"/>
        <v>1406</v>
      </c>
      <c r="C104" s="71"/>
      <c r="D104" s="35" t="s">
        <v>114</v>
      </c>
      <c r="E104" s="22">
        <v>7843</v>
      </c>
      <c r="F104" s="23">
        <v>45079</v>
      </c>
      <c r="G104" s="32">
        <v>7843</v>
      </c>
      <c r="H104" s="20">
        <f t="shared" si="0"/>
        <v>0</v>
      </c>
    </row>
    <row r="105" spans="1:8" ht="18.75" customHeight="1" x14ac:dyDescent="0.25">
      <c r="A105" s="73">
        <v>45079</v>
      </c>
      <c r="B105" s="70">
        <f t="shared" si="2"/>
        <v>1407</v>
      </c>
      <c r="C105" s="71"/>
      <c r="D105" s="35" t="s">
        <v>12</v>
      </c>
      <c r="E105" s="22">
        <v>3303</v>
      </c>
      <c r="F105" s="67">
        <v>45084</v>
      </c>
      <c r="G105" s="68">
        <v>3303</v>
      </c>
      <c r="H105" s="20">
        <f t="shared" si="0"/>
        <v>0</v>
      </c>
    </row>
    <row r="106" spans="1:8" ht="31.5" x14ac:dyDescent="0.25">
      <c r="A106" s="73">
        <v>45079</v>
      </c>
      <c r="B106" s="70">
        <f t="shared" si="2"/>
        <v>1408</v>
      </c>
      <c r="C106" s="71"/>
      <c r="D106" s="35" t="s">
        <v>109</v>
      </c>
      <c r="E106" s="22">
        <v>12036</v>
      </c>
      <c r="F106" s="23" t="s">
        <v>116</v>
      </c>
      <c r="G106" s="32">
        <f>11000+1036</f>
        <v>12036</v>
      </c>
      <c r="H106" s="20">
        <f t="shared" si="0"/>
        <v>0</v>
      </c>
    </row>
    <row r="107" spans="1:8" ht="18.75" customHeight="1" x14ac:dyDescent="0.25">
      <c r="A107" s="73">
        <v>45079</v>
      </c>
      <c r="B107" s="70">
        <f t="shared" si="2"/>
        <v>1409</v>
      </c>
      <c r="C107" s="71"/>
      <c r="D107" s="35" t="s">
        <v>14</v>
      </c>
      <c r="E107" s="22">
        <v>4102</v>
      </c>
      <c r="F107" s="23">
        <v>45080</v>
      </c>
      <c r="G107" s="32">
        <v>4102</v>
      </c>
      <c r="H107" s="20">
        <f t="shared" si="0"/>
        <v>0</v>
      </c>
    </row>
    <row r="108" spans="1:8" ht="18.75" customHeight="1" x14ac:dyDescent="0.25">
      <c r="A108" s="73">
        <v>45079</v>
      </c>
      <c r="B108" s="70">
        <f t="shared" si="2"/>
        <v>1410</v>
      </c>
      <c r="C108" s="71"/>
      <c r="D108" s="35" t="s">
        <v>15</v>
      </c>
      <c r="E108" s="22">
        <v>1375</v>
      </c>
      <c r="F108" s="23">
        <v>45080</v>
      </c>
      <c r="G108" s="32">
        <v>1375</v>
      </c>
      <c r="H108" s="20">
        <f t="shared" si="0"/>
        <v>0</v>
      </c>
    </row>
    <row r="109" spans="1:8" ht="18.75" customHeight="1" x14ac:dyDescent="0.25">
      <c r="A109" s="73">
        <v>45079</v>
      </c>
      <c r="B109" s="70">
        <f t="shared" si="2"/>
        <v>1411</v>
      </c>
      <c r="C109" s="71"/>
      <c r="D109" s="35" t="s">
        <v>16</v>
      </c>
      <c r="E109" s="22">
        <v>4416</v>
      </c>
      <c r="F109" s="23">
        <v>45080</v>
      </c>
      <c r="G109" s="32">
        <v>4416</v>
      </c>
      <c r="H109" s="20">
        <f t="shared" si="0"/>
        <v>0</v>
      </c>
    </row>
    <row r="110" spans="1:8" ht="18.75" customHeight="1" x14ac:dyDescent="0.25">
      <c r="A110" s="73">
        <v>45079</v>
      </c>
      <c r="B110" s="70">
        <f t="shared" si="2"/>
        <v>1412</v>
      </c>
      <c r="C110" s="71"/>
      <c r="D110" s="35" t="s">
        <v>13</v>
      </c>
      <c r="E110" s="22">
        <v>4616</v>
      </c>
      <c r="F110" s="23">
        <v>45080</v>
      </c>
      <c r="G110" s="32">
        <v>4616</v>
      </c>
      <c r="H110" s="20">
        <f t="shared" si="0"/>
        <v>0</v>
      </c>
    </row>
    <row r="111" spans="1:8" ht="24.75" customHeight="1" x14ac:dyDescent="0.25">
      <c r="A111" s="73">
        <v>45079</v>
      </c>
      <c r="B111" s="70">
        <f t="shared" si="2"/>
        <v>1413</v>
      </c>
      <c r="C111" s="71"/>
      <c r="D111" s="35" t="s">
        <v>24</v>
      </c>
      <c r="E111" s="22">
        <v>10600</v>
      </c>
      <c r="F111" s="67">
        <v>45088</v>
      </c>
      <c r="G111" s="68">
        <v>10600</v>
      </c>
      <c r="H111" s="20">
        <f t="shared" si="0"/>
        <v>0</v>
      </c>
    </row>
    <row r="112" spans="1:8" ht="24.75" customHeight="1" x14ac:dyDescent="0.25">
      <c r="A112" s="73">
        <v>45079</v>
      </c>
      <c r="B112" s="70">
        <f t="shared" si="2"/>
        <v>1414</v>
      </c>
      <c r="C112" s="71"/>
      <c r="D112" s="35" t="s">
        <v>25</v>
      </c>
      <c r="E112" s="22">
        <v>9720</v>
      </c>
      <c r="F112" s="67">
        <v>45082</v>
      </c>
      <c r="G112" s="68">
        <v>9720</v>
      </c>
      <c r="H112" s="20">
        <f t="shared" si="0"/>
        <v>0</v>
      </c>
    </row>
    <row r="113" spans="1:9" ht="24.75" customHeight="1" x14ac:dyDescent="0.25">
      <c r="A113" s="73">
        <v>45079</v>
      </c>
      <c r="B113" s="70">
        <f t="shared" si="2"/>
        <v>1415</v>
      </c>
      <c r="C113" s="71"/>
      <c r="D113" s="35" t="s">
        <v>15</v>
      </c>
      <c r="E113" s="22">
        <v>368</v>
      </c>
      <c r="F113" s="23">
        <v>45080</v>
      </c>
      <c r="G113" s="32">
        <v>368</v>
      </c>
      <c r="H113" s="20">
        <f t="shared" si="0"/>
        <v>0</v>
      </c>
    </row>
    <row r="114" spans="1:9" ht="31.5" x14ac:dyDescent="0.25">
      <c r="A114" s="73">
        <v>45080</v>
      </c>
      <c r="B114" s="70">
        <f t="shared" si="2"/>
        <v>1416</v>
      </c>
      <c r="C114" s="71"/>
      <c r="D114" s="35" t="s">
        <v>14</v>
      </c>
      <c r="E114" s="22">
        <v>2636</v>
      </c>
      <c r="F114" s="23" t="s">
        <v>117</v>
      </c>
      <c r="G114" s="32">
        <f>2436+200</f>
        <v>2636</v>
      </c>
      <c r="H114" s="20">
        <f t="shared" si="0"/>
        <v>0</v>
      </c>
    </row>
    <row r="115" spans="1:9" ht="24.75" customHeight="1" x14ac:dyDescent="0.25">
      <c r="A115" s="73">
        <v>45080</v>
      </c>
      <c r="B115" s="70">
        <f t="shared" si="2"/>
        <v>1417</v>
      </c>
      <c r="C115" s="71"/>
      <c r="D115" s="35" t="s">
        <v>15</v>
      </c>
      <c r="E115" s="22">
        <v>1895</v>
      </c>
      <c r="F115" s="23">
        <v>45081</v>
      </c>
      <c r="G115" s="32">
        <v>1895</v>
      </c>
      <c r="H115" s="20">
        <f t="shared" si="0"/>
        <v>0</v>
      </c>
    </row>
    <row r="116" spans="1:9" ht="24.75" customHeight="1" x14ac:dyDescent="0.25">
      <c r="A116" s="73">
        <v>45080</v>
      </c>
      <c r="B116" s="70">
        <f t="shared" si="2"/>
        <v>1418</v>
      </c>
      <c r="C116" s="71"/>
      <c r="D116" s="35" t="s">
        <v>13</v>
      </c>
      <c r="E116" s="22">
        <v>2936</v>
      </c>
      <c r="F116" s="23">
        <v>45081</v>
      </c>
      <c r="G116" s="32">
        <v>2936</v>
      </c>
      <c r="H116" s="20">
        <f t="shared" si="0"/>
        <v>0</v>
      </c>
    </row>
    <row r="117" spans="1:9" ht="31.5" x14ac:dyDescent="0.25">
      <c r="A117" s="73">
        <v>45081</v>
      </c>
      <c r="B117" s="70">
        <f t="shared" si="2"/>
        <v>1419</v>
      </c>
      <c r="C117" s="71"/>
      <c r="D117" s="35" t="s">
        <v>15</v>
      </c>
      <c r="E117" s="22">
        <v>711</v>
      </c>
      <c r="F117" s="67" t="s">
        <v>120</v>
      </c>
      <c r="G117" s="68">
        <f>500+211</f>
        <v>711</v>
      </c>
      <c r="H117" s="20">
        <f t="shared" si="0"/>
        <v>0</v>
      </c>
    </row>
    <row r="118" spans="1:9" ht="24.75" customHeight="1" x14ac:dyDescent="0.25">
      <c r="A118" s="73">
        <v>45081</v>
      </c>
      <c r="B118" s="70">
        <f t="shared" si="2"/>
        <v>1420</v>
      </c>
      <c r="C118" s="71"/>
      <c r="D118" s="35" t="s">
        <v>19</v>
      </c>
      <c r="E118" s="22">
        <v>10624</v>
      </c>
      <c r="F118" s="67">
        <v>45082</v>
      </c>
      <c r="G118" s="68">
        <v>10624</v>
      </c>
      <c r="H118" s="20">
        <f t="shared" si="0"/>
        <v>0</v>
      </c>
    </row>
    <row r="119" spans="1:9" ht="24.75" customHeight="1" x14ac:dyDescent="0.25">
      <c r="A119" s="73">
        <v>45081</v>
      </c>
      <c r="B119" s="70">
        <f t="shared" si="2"/>
        <v>1421</v>
      </c>
      <c r="C119" s="71"/>
      <c r="D119" s="35" t="s">
        <v>13</v>
      </c>
      <c r="E119" s="22">
        <v>2816</v>
      </c>
      <c r="F119" s="67">
        <v>45082</v>
      </c>
      <c r="G119" s="68">
        <v>2816</v>
      </c>
      <c r="H119" s="20">
        <f t="shared" si="0"/>
        <v>0</v>
      </c>
    </row>
    <row r="120" spans="1:9" ht="24.75" customHeight="1" x14ac:dyDescent="0.25">
      <c r="A120" s="73">
        <v>45081</v>
      </c>
      <c r="B120" s="70">
        <f t="shared" si="2"/>
        <v>1422</v>
      </c>
      <c r="C120" s="71"/>
      <c r="D120" s="35" t="s">
        <v>17</v>
      </c>
      <c r="E120" s="22">
        <v>3650</v>
      </c>
      <c r="F120" s="67">
        <v>45087</v>
      </c>
      <c r="G120" s="68">
        <v>3650</v>
      </c>
      <c r="H120" s="20">
        <f t="shared" si="0"/>
        <v>0</v>
      </c>
    </row>
    <row r="121" spans="1:9" ht="24.75" customHeight="1" x14ac:dyDescent="0.25">
      <c r="A121" s="73"/>
      <c r="B121" s="70"/>
      <c r="C121" s="71"/>
      <c r="D121" s="35"/>
      <c r="E121" s="22"/>
      <c r="F121" s="23"/>
      <c r="G121" s="32"/>
      <c r="H121" s="20">
        <f t="shared" si="0"/>
        <v>0</v>
      </c>
    </row>
    <row r="122" spans="1:9" ht="24.75" customHeight="1" x14ac:dyDescent="0.25">
      <c r="A122" s="73"/>
      <c r="B122" s="70"/>
      <c r="C122" s="71"/>
      <c r="D122" s="35"/>
      <c r="E122" s="22"/>
      <c r="F122" s="23"/>
      <c r="G122" s="32"/>
      <c r="H122" s="20">
        <f t="shared" si="0"/>
        <v>0</v>
      </c>
    </row>
    <row r="123" spans="1:9" ht="18.75" customHeight="1" x14ac:dyDescent="0.25">
      <c r="A123" s="24"/>
      <c r="B123" s="15"/>
      <c r="C123" s="26"/>
      <c r="D123" s="35"/>
      <c r="E123" s="22"/>
      <c r="F123" s="23"/>
      <c r="G123" s="32"/>
      <c r="H123" s="20">
        <f t="shared" si="0"/>
        <v>0</v>
      </c>
    </row>
    <row r="124" spans="1:9" x14ac:dyDescent="0.25">
      <c r="B124" s="44"/>
      <c r="C124" s="45"/>
      <c r="D124" s="3"/>
      <c r="E124" s="46">
        <f>SUM(E4:E123)</f>
        <v>446991</v>
      </c>
      <c r="F124" s="47"/>
      <c r="G124" s="47">
        <f>SUM(G4:G123)</f>
        <v>446991</v>
      </c>
      <c r="H124" s="48">
        <f>SUM(H4:H123)</f>
        <v>0</v>
      </c>
      <c r="I124" s="3"/>
    </row>
    <row r="125" spans="1:9" x14ac:dyDescent="0.25">
      <c r="B125" s="44"/>
      <c r="C125" s="45"/>
      <c r="D125" s="3"/>
      <c r="E125" s="49"/>
      <c r="F125" s="50"/>
      <c r="G125" s="64"/>
      <c r="H125" s="51"/>
      <c r="I125" s="3"/>
    </row>
    <row r="126" spans="1:9" ht="31.5" x14ac:dyDescent="0.25">
      <c r="B126" s="44"/>
      <c r="C126" s="45"/>
      <c r="D126" s="3"/>
      <c r="E126" s="52" t="s">
        <v>8</v>
      </c>
      <c r="F126" s="50"/>
      <c r="G126" s="53" t="s">
        <v>9</v>
      </c>
      <c r="H126" s="51"/>
      <c r="I126" s="3"/>
    </row>
    <row r="127" spans="1:9" ht="16.5" thickBot="1" x14ac:dyDescent="0.3">
      <c r="B127" s="44"/>
      <c r="C127" s="45"/>
      <c r="D127" s="3"/>
      <c r="E127" s="52"/>
      <c r="F127" s="50"/>
      <c r="G127" s="53"/>
      <c r="H127" s="51"/>
      <c r="I127" s="3"/>
    </row>
    <row r="128" spans="1:9" ht="21.75" thickBot="1" x14ac:dyDescent="0.4">
      <c r="B128" s="44"/>
      <c r="C128" s="45"/>
      <c r="D128" s="3"/>
      <c r="E128" s="88">
        <f>E124-G124</f>
        <v>0</v>
      </c>
      <c r="F128" s="89"/>
      <c r="G128" s="90"/>
      <c r="I128" s="3"/>
    </row>
    <row r="129" spans="1:9" x14ac:dyDescent="0.25">
      <c r="B129" s="44"/>
      <c r="C129" s="45"/>
      <c r="D129" s="3"/>
      <c r="E129" s="49"/>
      <c r="F129" s="50"/>
      <c r="G129" s="64"/>
      <c r="I129" s="3"/>
    </row>
    <row r="130" spans="1:9" ht="18.75" x14ac:dyDescent="0.3">
      <c r="B130" s="44"/>
      <c r="C130" s="45"/>
      <c r="D130" s="3"/>
      <c r="E130" s="91" t="s">
        <v>10</v>
      </c>
      <c r="F130" s="91"/>
      <c r="G130" s="91"/>
      <c r="I130" s="3"/>
    </row>
    <row r="131" spans="1:9" x14ac:dyDescent="0.25">
      <c r="B131" s="44"/>
      <c r="C131" s="45"/>
      <c r="D131" s="3"/>
      <c r="E131" s="49"/>
      <c r="F131" s="50"/>
      <c r="G131" s="64"/>
      <c r="I131" s="3"/>
    </row>
    <row r="132" spans="1:9" ht="18.75" x14ac:dyDescent="0.3">
      <c r="A132" s="24"/>
      <c r="B132" s="15"/>
      <c r="C132" s="26"/>
      <c r="D132" s="54"/>
      <c r="E132" s="55"/>
      <c r="F132" s="56"/>
      <c r="G132" s="65"/>
      <c r="I132" s="3"/>
    </row>
    <row r="133" spans="1:9" x14ac:dyDescent="0.25">
      <c r="B133" s="44"/>
      <c r="C133" s="45"/>
      <c r="D133" s="3"/>
      <c r="E133" s="49"/>
      <c r="F133" s="50"/>
      <c r="G133" s="64"/>
      <c r="I133" s="3"/>
    </row>
    <row r="134" spans="1:9" x14ac:dyDescent="0.25">
      <c r="B134" s="44"/>
      <c r="C134" s="45"/>
      <c r="D134" s="3"/>
      <c r="E134" s="49"/>
      <c r="F134" s="50"/>
      <c r="G134" s="64"/>
      <c r="I134" s="3"/>
    </row>
    <row r="135" spans="1:9" x14ac:dyDescent="0.25">
      <c r="B135" s="44"/>
      <c r="C135" s="45"/>
      <c r="D135" s="3"/>
      <c r="E135" s="49"/>
      <c r="F135" s="50"/>
      <c r="G135" s="64"/>
      <c r="I135" s="3"/>
    </row>
    <row r="136" spans="1:9" x14ac:dyDescent="0.25">
      <c r="B136" s="44"/>
      <c r="C136" s="45"/>
      <c r="D136" s="3"/>
      <c r="E136" s="49"/>
      <c r="F136" s="50"/>
      <c r="G136" s="64"/>
      <c r="I136" s="3"/>
    </row>
    <row r="137" spans="1:9" x14ac:dyDescent="0.25">
      <c r="B137" s="44"/>
      <c r="C137" s="45"/>
      <c r="D137" s="3"/>
      <c r="E137" s="49"/>
      <c r="F137" s="50"/>
      <c r="G137" s="64"/>
      <c r="I137" s="3"/>
    </row>
    <row r="138" spans="1:9" x14ac:dyDescent="0.25">
      <c r="B138" s="44"/>
      <c r="C138" s="45"/>
      <c r="D138" s="3"/>
      <c r="E138" s="49"/>
      <c r="F138" s="50"/>
      <c r="G138" s="64"/>
      <c r="I138" s="3"/>
    </row>
    <row r="139" spans="1:9" x14ac:dyDescent="0.25">
      <c r="B139" s="44"/>
      <c r="C139" s="45"/>
      <c r="D139" s="3"/>
      <c r="E139" s="49"/>
      <c r="F139" s="50"/>
      <c r="G139" s="64"/>
      <c r="I139" s="3"/>
    </row>
    <row r="140" spans="1:9" x14ac:dyDescent="0.25">
      <c r="B140" s="44"/>
      <c r="C140" s="45"/>
      <c r="D140" s="3"/>
      <c r="E140" s="49"/>
      <c r="F140" s="50"/>
      <c r="G140" s="64"/>
      <c r="I140" s="3"/>
    </row>
    <row r="141" spans="1:9" x14ac:dyDescent="0.25">
      <c r="B141" s="44"/>
      <c r="C141" s="45"/>
      <c r="D141" s="3"/>
      <c r="E141" s="49"/>
      <c r="F141" s="50"/>
      <c r="G141" s="64"/>
      <c r="I141" s="3"/>
    </row>
  </sheetData>
  <mergeCells count="4">
    <mergeCell ref="B1:G1"/>
    <mergeCell ref="B2:F2"/>
    <mergeCell ref="E128:G128"/>
    <mergeCell ref="E130:G130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I128"/>
  <sheetViews>
    <sheetView tabSelected="1" topLeftCell="A103" zoomScaleNormal="100" workbookViewId="0">
      <selection activeCell="F108" sqref="F108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4" t="s">
        <v>118</v>
      </c>
      <c r="C1" s="85"/>
      <c r="D1" s="85"/>
      <c r="E1" s="85"/>
      <c r="F1" s="85"/>
      <c r="G1" s="86"/>
      <c r="I1" s="3"/>
    </row>
    <row r="2" spans="1:9" ht="21" x14ac:dyDescent="0.35">
      <c r="A2" s="4"/>
      <c r="B2" s="87" t="s">
        <v>0</v>
      </c>
      <c r="C2" s="87"/>
      <c r="D2" s="87"/>
      <c r="E2" s="87"/>
      <c r="F2" s="87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24.75" customHeight="1" thickTop="1" x14ac:dyDescent="0.25">
      <c r="A4" s="14">
        <v>45082</v>
      </c>
      <c r="B4" s="15">
        <v>1423</v>
      </c>
      <c r="C4" s="16"/>
      <c r="D4" s="17" t="s">
        <v>109</v>
      </c>
      <c r="E4" s="18">
        <v>15138</v>
      </c>
      <c r="F4" s="19" t="s">
        <v>119</v>
      </c>
      <c r="G4" s="62">
        <f>15138</f>
        <v>15138</v>
      </c>
      <c r="H4" s="20">
        <f t="shared" ref="H4:H110" si="0">E4-G4</f>
        <v>0</v>
      </c>
      <c r="I4" s="3"/>
    </row>
    <row r="5" spans="1:9" ht="31.5" x14ac:dyDescent="0.25">
      <c r="A5" s="14">
        <v>45082</v>
      </c>
      <c r="B5" s="15">
        <v>1424</v>
      </c>
      <c r="C5" s="16"/>
      <c r="D5" s="21" t="s">
        <v>14</v>
      </c>
      <c r="E5" s="22">
        <v>5072</v>
      </c>
      <c r="F5" s="23" t="s">
        <v>120</v>
      </c>
      <c r="G5" s="32">
        <f>4572+500</f>
        <v>5072</v>
      </c>
      <c r="H5" s="20">
        <f t="shared" si="0"/>
        <v>0</v>
      </c>
    </row>
    <row r="6" spans="1:9" ht="18.75" customHeight="1" x14ac:dyDescent="0.25">
      <c r="A6" s="14">
        <v>45082</v>
      </c>
      <c r="B6" s="15">
        <f t="shared" ref="B6:B69" si="1">B5+1</f>
        <v>1425</v>
      </c>
      <c r="C6" s="16"/>
      <c r="D6" s="21" t="s">
        <v>15</v>
      </c>
      <c r="E6" s="22">
        <v>1288</v>
      </c>
      <c r="F6" s="23">
        <v>45083</v>
      </c>
      <c r="G6" s="32">
        <v>1288</v>
      </c>
      <c r="H6" s="20">
        <f t="shared" si="0"/>
        <v>0</v>
      </c>
    </row>
    <row r="7" spans="1:9" ht="18.75" customHeight="1" x14ac:dyDescent="0.25">
      <c r="A7" s="24">
        <v>45082</v>
      </c>
      <c r="B7" s="15">
        <f t="shared" si="1"/>
        <v>1426</v>
      </c>
      <c r="C7" s="16"/>
      <c r="D7" s="21" t="s">
        <v>13</v>
      </c>
      <c r="E7" s="22">
        <v>3608</v>
      </c>
      <c r="F7" s="23">
        <v>45083</v>
      </c>
      <c r="G7" s="32">
        <v>3608</v>
      </c>
      <c r="H7" s="20">
        <f t="shared" si="0"/>
        <v>0</v>
      </c>
    </row>
    <row r="8" spans="1:9" ht="24.75" customHeight="1" x14ac:dyDescent="0.25">
      <c r="A8" s="14">
        <v>45082</v>
      </c>
      <c r="B8" s="15">
        <f t="shared" si="1"/>
        <v>1427</v>
      </c>
      <c r="C8" s="16"/>
      <c r="D8" s="25" t="s">
        <v>25</v>
      </c>
      <c r="E8" s="22">
        <v>3326</v>
      </c>
      <c r="F8" s="23">
        <v>45085</v>
      </c>
      <c r="G8" s="32">
        <v>3326</v>
      </c>
      <c r="H8" s="20">
        <f t="shared" si="0"/>
        <v>0</v>
      </c>
    </row>
    <row r="9" spans="1:9" ht="24.75" customHeight="1" x14ac:dyDescent="0.25">
      <c r="A9" s="14">
        <v>45083</v>
      </c>
      <c r="B9" s="15">
        <f t="shared" si="1"/>
        <v>1428</v>
      </c>
      <c r="C9" s="16"/>
      <c r="D9" s="21" t="s">
        <v>12</v>
      </c>
      <c r="E9" s="22">
        <v>218</v>
      </c>
      <c r="F9" s="23">
        <v>45084</v>
      </c>
      <c r="G9" s="32">
        <v>218</v>
      </c>
      <c r="H9" s="20">
        <f t="shared" si="0"/>
        <v>0</v>
      </c>
    </row>
    <row r="10" spans="1:9" ht="24.75" customHeight="1" x14ac:dyDescent="0.25">
      <c r="A10" s="14">
        <v>45083</v>
      </c>
      <c r="B10" s="15">
        <f t="shared" si="1"/>
        <v>1429</v>
      </c>
      <c r="C10" s="16"/>
      <c r="D10" s="21" t="s">
        <v>109</v>
      </c>
      <c r="E10" s="22">
        <v>13770</v>
      </c>
      <c r="F10" s="23">
        <v>45083</v>
      </c>
      <c r="G10" s="32">
        <v>13770</v>
      </c>
      <c r="H10" s="20">
        <f t="shared" si="0"/>
        <v>0</v>
      </c>
    </row>
    <row r="11" spans="1:9" ht="31.5" x14ac:dyDescent="0.25">
      <c r="A11" s="14">
        <v>45083</v>
      </c>
      <c r="B11" s="15">
        <f t="shared" si="1"/>
        <v>1430</v>
      </c>
      <c r="C11" s="16"/>
      <c r="D11" s="21" t="s">
        <v>15</v>
      </c>
      <c r="E11" s="22">
        <v>3072</v>
      </c>
      <c r="F11" s="23" t="s">
        <v>121</v>
      </c>
      <c r="G11" s="32">
        <f>2000+1072</f>
        <v>3072</v>
      </c>
      <c r="H11" s="20">
        <f t="shared" si="0"/>
        <v>0</v>
      </c>
    </row>
    <row r="12" spans="1:9" ht="24.75" customHeight="1" x14ac:dyDescent="0.25">
      <c r="A12" s="14">
        <v>45083</v>
      </c>
      <c r="B12" s="15">
        <f t="shared" si="1"/>
        <v>1431</v>
      </c>
      <c r="C12" s="26"/>
      <c r="D12" s="21" t="s">
        <v>13</v>
      </c>
      <c r="E12" s="22">
        <v>4488</v>
      </c>
      <c r="F12" s="23">
        <v>45085</v>
      </c>
      <c r="G12" s="32">
        <v>4488</v>
      </c>
      <c r="H12" s="20">
        <f t="shared" si="0"/>
        <v>0</v>
      </c>
    </row>
    <row r="13" spans="1:9" ht="22.5" customHeight="1" x14ac:dyDescent="0.25">
      <c r="A13" s="14">
        <v>45083</v>
      </c>
      <c r="B13" s="15">
        <f t="shared" si="1"/>
        <v>1432</v>
      </c>
      <c r="C13" s="27"/>
      <c r="D13" s="21" t="s">
        <v>14</v>
      </c>
      <c r="E13" s="22">
        <v>4803</v>
      </c>
      <c r="F13" s="23">
        <v>45085</v>
      </c>
      <c r="G13" s="32">
        <v>4803</v>
      </c>
      <c r="H13" s="20">
        <f t="shared" si="0"/>
        <v>0</v>
      </c>
    </row>
    <row r="14" spans="1:9" ht="31.5" x14ac:dyDescent="0.25">
      <c r="A14" s="14">
        <v>45085</v>
      </c>
      <c r="B14" s="15">
        <f t="shared" si="1"/>
        <v>1433</v>
      </c>
      <c r="C14" s="26"/>
      <c r="D14" s="21" t="s">
        <v>14</v>
      </c>
      <c r="E14" s="22">
        <v>3213</v>
      </c>
      <c r="F14" s="23" t="s">
        <v>123</v>
      </c>
      <c r="G14" s="32">
        <f>1213+2000</f>
        <v>3213</v>
      </c>
      <c r="H14" s="20">
        <f t="shared" si="0"/>
        <v>0</v>
      </c>
    </row>
    <row r="15" spans="1:9" ht="27.75" customHeight="1" x14ac:dyDescent="0.25">
      <c r="A15" s="14">
        <v>45085</v>
      </c>
      <c r="B15" s="15">
        <f t="shared" si="1"/>
        <v>1434</v>
      </c>
      <c r="C15" s="27"/>
      <c r="D15" s="21" t="s">
        <v>109</v>
      </c>
      <c r="E15" s="22">
        <v>14730</v>
      </c>
      <c r="F15" s="23">
        <v>45085</v>
      </c>
      <c r="G15" s="32">
        <v>14730</v>
      </c>
      <c r="H15" s="20">
        <f t="shared" si="0"/>
        <v>0</v>
      </c>
    </row>
    <row r="16" spans="1:9" ht="31.5" x14ac:dyDescent="0.25">
      <c r="A16" s="14">
        <v>45085</v>
      </c>
      <c r="B16" s="15">
        <f t="shared" si="1"/>
        <v>1435</v>
      </c>
      <c r="C16" s="26"/>
      <c r="D16" s="21" t="s">
        <v>15</v>
      </c>
      <c r="E16" s="22">
        <v>2940</v>
      </c>
      <c r="F16" s="23" t="s">
        <v>124</v>
      </c>
      <c r="G16" s="32">
        <f>2500+440</f>
        <v>2940</v>
      </c>
      <c r="H16" s="20">
        <f t="shared" si="0"/>
        <v>0</v>
      </c>
    </row>
    <row r="17" spans="1:8" ht="22.5" customHeight="1" x14ac:dyDescent="0.25">
      <c r="A17" s="14">
        <v>45085</v>
      </c>
      <c r="B17" s="15">
        <f t="shared" si="1"/>
        <v>1436</v>
      </c>
      <c r="C17" s="27"/>
      <c r="D17" s="21" t="s">
        <v>13</v>
      </c>
      <c r="E17" s="22">
        <v>3344</v>
      </c>
      <c r="F17" s="23" t="s">
        <v>122</v>
      </c>
      <c r="G17" s="32">
        <v>3344</v>
      </c>
      <c r="H17" s="20">
        <f t="shared" si="0"/>
        <v>0</v>
      </c>
    </row>
    <row r="18" spans="1:8" ht="22.5" customHeight="1" x14ac:dyDescent="0.25">
      <c r="A18" s="14">
        <v>45085</v>
      </c>
      <c r="B18" s="15">
        <f t="shared" si="1"/>
        <v>1437</v>
      </c>
      <c r="C18" s="26"/>
      <c r="D18" s="21" t="s">
        <v>114</v>
      </c>
      <c r="E18" s="22">
        <v>8008</v>
      </c>
      <c r="F18" s="23">
        <v>45086</v>
      </c>
      <c r="G18" s="32">
        <v>8008</v>
      </c>
      <c r="H18" s="20">
        <f t="shared" si="0"/>
        <v>0</v>
      </c>
    </row>
    <row r="19" spans="1:8" ht="22.5" customHeight="1" x14ac:dyDescent="0.25">
      <c r="A19" s="14">
        <v>45086</v>
      </c>
      <c r="B19" s="15">
        <f t="shared" si="1"/>
        <v>1438</v>
      </c>
      <c r="C19" s="27"/>
      <c r="D19" s="21" t="s">
        <v>109</v>
      </c>
      <c r="E19" s="22">
        <v>12288</v>
      </c>
      <c r="F19" s="23">
        <v>45086</v>
      </c>
      <c r="G19" s="32">
        <v>12288</v>
      </c>
      <c r="H19" s="20">
        <f t="shared" si="0"/>
        <v>0</v>
      </c>
    </row>
    <row r="20" spans="1:8" ht="22.5" customHeight="1" x14ac:dyDescent="0.25">
      <c r="A20" s="14">
        <v>45086</v>
      </c>
      <c r="B20" s="15">
        <f t="shared" si="1"/>
        <v>1439</v>
      </c>
      <c r="C20" s="26"/>
      <c r="D20" s="21" t="s">
        <v>13</v>
      </c>
      <c r="E20" s="22">
        <v>3284</v>
      </c>
      <c r="F20" s="23">
        <v>45087</v>
      </c>
      <c r="G20" s="32">
        <v>3284</v>
      </c>
      <c r="H20" s="20">
        <f t="shared" si="0"/>
        <v>0</v>
      </c>
    </row>
    <row r="21" spans="1:8" ht="25.5" customHeight="1" x14ac:dyDescent="0.25">
      <c r="A21" s="14">
        <v>45086</v>
      </c>
      <c r="B21" s="15">
        <f t="shared" si="1"/>
        <v>1440</v>
      </c>
      <c r="C21" s="26"/>
      <c r="D21" s="21" t="s">
        <v>15</v>
      </c>
      <c r="E21" s="22">
        <v>3283</v>
      </c>
      <c r="F21" s="23" t="s">
        <v>125</v>
      </c>
      <c r="G21" s="32">
        <f>2200+1083</f>
        <v>3283</v>
      </c>
      <c r="H21" s="20">
        <f t="shared" si="0"/>
        <v>0</v>
      </c>
    </row>
    <row r="22" spans="1:8" ht="22.5" customHeight="1" x14ac:dyDescent="0.25">
      <c r="A22" s="14">
        <v>45086</v>
      </c>
      <c r="B22" s="15">
        <f t="shared" si="1"/>
        <v>1441</v>
      </c>
      <c r="C22" s="26"/>
      <c r="D22" s="21" t="s">
        <v>24</v>
      </c>
      <c r="E22" s="22">
        <v>10390</v>
      </c>
      <c r="F22" s="23">
        <v>45097</v>
      </c>
      <c r="G22" s="32">
        <v>10390</v>
      </c>
      <c r="H22" s="20">
        <f t="shared" si="0"/>
        <v>0</v>
      </c>
    </row>
    <row r="23" spans="1:8" ht="22.5" customHeight="1" x14ac:dyDescent="0.25">
      <c r="A23" s="14">
        <v>45086</v>
      </c>
      <c r="B23" s="15">
        <f t="shared" si="1"/>
        <v>1442</v>
      </c>
      <c r="C23" s="26"/>
      <c r="D23" s="21" t="s">
        <v>25</v>
      </c>
      <c r="E23" s="22">
        <v>10400</v>
      </c>
      <c r="F23" s="23">
        <v>45090</v>
      </c>
      <c r="G23" s="32">
        <v>10400</v>
      </c>
      <c r="H23" s="20">
        <f t="shared" si="0"/>
        <v>0</v>
      </c>
    </row>
    <row r="24" spans="1:8" ht="29.25" customHeight="1" x14ac:dyDescent="0.25">
      <c r="A24" s="14">
        <v>45086</v>
      </c>
      <c r="B24" s="15">
        <f t="shared" si="1"/>
        <v>1443</v>
      </c>
      <c r="C24" s="26"/>
      <c r="D24" s="21" t="s">
        <v>114</v>
      </c>
      <c r="E24" s="22">
        <v>8109</v>
      </c>
      <c r="F24" s="23">
        <v>45087</v>
      </c>
      <c r="G24" s="32">
        <v>8109</v>
      </c>
      <c r="H24" s="20">
        <f t="shared" si="0"/>
        <v>0</v>
      </c>
    </row>
    <row r="25" spans="1:8" ht="27.75" customHeight="1" x14ac:dyDescent="0.25">
      <c r="A25" s="14">
        <v>45087</v>
      </c>
      <c r="B25" s="15">
        <f t="shared" si="1"/>
        <v>1444</v>
      </c>
      <c r="C25" s="26"/>
      <c r="D25" s="21" t="s">
        <v>12</v>
      </c>
      <c r="E25" s="22">
        <v>201</v>
      </c>
      <c r="F25" s="23">
        <v>45090</v>
      </c>
      <c r="G25" s="32">
        <v>201</v>
      </c>
      <c r="H25" s="20">
        <f t="shared" si="0"/>
        <v>0</v>
      </c>
    </row>
    <row r="26" spans="1:8" ht="31.5" x14ac:dyDescent="0.25">
      <c r="A26" s="14">
        <v>45087</v>
      </c>
      <c r="B26" s="15">
        <f t="shared" si="1"/>
        <v>1445</v>
      </c>
      <c r="C26" s="26"/>
      <c r="D26" s="21" t="s">
        <v>14</v>
      </c>
      <c r="E26" s="22">
        <v>3860</v>
      </c>
      <c r="F26" s="23" t="s">
        <v>126</v>
      </c>
      <c r="G26" s="32">
        <f>2060+1800</f>
        <v>3860</v>
      </c>
      <c r="H26" s="20">
        <f t="shared" si="0"/>
        <v>0</v>
      </c>
    </row>
    <row r="27" spans="1:8" ht="30.75" customHeight="1" x14ac:dyDescent="0.25">
      <c r="A27" s="14">
        <v>45087</v>
      </c>
      <c r="B27" s="15">
        <f t="shared" si="1"/>
        <v>1446</v>
      </c>
      <c r="C27" s="26"/>
      <c r="D27" s="21" t="s">
        <v>15</v>
      </c>
      <c r="E27" s="22">
        <v>3683</v>
      </c>
      <c r="F27" s="23">
        <v>45088</v>
      </c>
      <c r="G27" s="32">
        <v>3683</v>
      </c>
      <c r="H27" s="20">
        <f t="shared" si="0"/>
        <v>0</v>
      </c>
    </row>
    <row r="28" spans="1:8" ht="24" customHeight="1" x14ac:dyDescent="0.25">
      <c r="A28" s="14">
        <v>45087</v>
      </c>
      <c r="B28" s="15">
        <f t="shared" si="1"/>
        <v>1447</v>
      </c>
      <c r="C28" s="26"/>
      <c r="D28" s="21" t="s">
        <v>15</v>
      </c>
      <c r="E28" s="22">
        <v>437</v>
      </c>
      <c r="F28" s="23">
        <v>45088</v>
      </c>
      <c r="G28" s="32">
        <v>437</v>
      </c>
      <c r="H28" s="20">
        <f t="shared" si="0"/>
        <v>0</v>
      </c>
    </row>
    <row r="29" spans="1:8" ht="24.75" customHeight="1" x14ac:dyDescent="0.25">
      <c r="A29" s="69">
        <v>45087</v>
      </c>
      <c r="B29" s="70">
        <f t="shared" si="1"/>
        <v>1448</v>
      </c>
      <c r="C29" s="71"/>
      <c r="D29" s="21" t="s">
        <v>19</v>
      </c>
      <c r="E29" s="22">
        <v>9356</v>
      </c>
      <c r="F29" s="23">
        <v>45087</v>
      </c>
      <c r="G29" s="32">
        <v>9356</v>
      </c>
      <c r="H29" s="20">
        <f t="shared" si="0"/>
        <v>0</v>
      </c>
    </row>
    <row r="30" spans="1:8" ht="27" customHeight="1" x14ac:dyDescent="0.25">
      <c r="A30" s="69">
        <v>45087</v>
      </c>
      <c r="B30" s="70">
        <f t="shared" si="1"/>
        <v>1449</v>
      </c>
      <c r="C30" s="71"/>
      <c r="D30" s="21" t="s">
        <v>19</v>
      </c>
      <c r="E30" s="22">
        <v>3526</v>
      </c>
      <c r="F30" s="23">
        <v>45087</v>
      </c>
      <c r="G30" s="32">
        <v>3526</v>
      </c>
      <c r="H30" s="20">
        <f t="shared" si="0"/>
        <v>0</v>
      </c>
    </row>
    <row r="31" spans="1:8" ht="24.75" customHeight="1" x14ac:dyDescent="0.25">
      <c r="A31" s="69">
        <v>45087</v>
      </c>
      <c r="B31" s="70">
        <f t="shared" si="1"/>
        <v>1450</v>
      </c>
      <c r="C31" s="71"/>
      <c r="D31" s="21" t="s">
        <v>19</v>
      </c>
      <c r="E31" s="22">
        <v>3859</v>
      </c>
      <c r="F31" s="23">
        <v>45087</v>
      </c>
      <c r="G31" s="32">
        <v>3859</v>
      </c>
      <c r="H31" s="20">
        <f t="shared" si="0"/>
        <v>0</v>
      </c>
    </row>
    <row r="32" spans="1:8" ht="24.75" customHeight="1" x14ac:dyDescent="0.25">
      <c r="A32" s="69">
        <v>45087</v>
      </c>
      <c r="B32" s="70">
        <f t="shared" si="1"/>
        <v>1451</v>
      </c>
      <c r="C32" s="71"/>
      <c r="D32" s="21" t="s">
        <v>13</v>
      </c>
      <c r="E32" s="22">
        <v>2780</v>
      </c>
      <c r="F32" s="23">
        <v>45088</v>
      </c>
      <c r="G32" s="32">
        <v>2780</v>
      </c>
      <c r="H32" s="20">
        <f t="shared" si="0"/>
        <v>0</v>
      </c>
    </row>
    <row r="33" spans="1:8" ht="26.25" customHeight="1" x14ac:dyDescent="0.25">
      <c r="A33" s="69">
        <v>45088</v>
      </c>
      <c r="B33" s="70">
        <f t="shared" si="1"/>
        <v>1452</v>
      </c>
      <c r="C33" s="71"/>
      <c r="D33" s="21" t="s">
        <v>109</v>
      </c>
      <c r="E33" s="22">
        <v>15060</v>
      </c>
      <c r="F33" s="23">
        <v>45088</v>
      </c>
      <c r="G33" s="32">
        <v>15060</v>
      </c>
      <c r="H33" s="20">
        <f t="shared" si="0"/>
        <v>0</v>
      </c>
    </row>
    <row r="34" spans="1:8" ht="41.25" customHeight="1" x14ac:dyDescent="0.25">
      <c r="A34" s="69">
        <v>45088</v>
      </c>
      <c r="B34" s="70">
        <f t="shared" si="1"/>
        <v>1453</v>
      </c>
      <c r="C34" s="71"/>
      <c r="D34" s="21" t="s">
        <v>15</v>
      </c>
      <c r="E34" s="22">
        <v>2276</v>
      </c>
      <c r="F34" s="23" t="s">
        <v>128</v>
      </c>
      <c r="G34" s="32">
        <f>1600+676</f>
        <v>2276</v>
      </c>
      <c r="H34" s="20">
        <f t="shared" si="0"/>
        <v>0</v>
      </c>
    </row>
    <row r="35" spans="1:8" ht="36.75" customHeight="1" x14ac:dyDescent="0.25">
      <c r="A35" s="69">
        <v>45088</v>
      </c>
      <c r="B35" s="70">
        <f t="shared" si="1"/>
        <v>1454</v>
      </c>
      <c r="C35" s="71"/>
      <c r="D35" s="21" t="s">
        <v>13</v>
      </c>
      <c r="E35" s="22">
        <v>2788</v>
      </c>
      <c r="F35" s="23">
        <v>45089</v>
      </c>
      <c r="G35" s="32">
        <v>2788</v>
      </c>
      <c r="H35" s="20">
        <f t="shared" si="0"/>
        <v>0</v>
      </c>
    </row>
    <row r="36" spans="1:8" ht="26.25" customHeight="1" x14ac:dyDescent="0.25">
      <c r="A36" s="69">
        <v>45089</v>
      </c>
      <c r="B36" s="70">
        <f t="shared" si="1"/>
        <v>1455</v>
      </c>
      <c r="C36" s="71"/>
      <c r="D36" s="21" t="s">
        <v>109</v>
      </c>
      <c r="E36" s="22">
        <v>14934</v>
      </c>
      <c r="F36" s="23">
        <v>45089</v>
      </c>
      <c r="G36" s="32">
        <v>14934</v>
      </c>
      <c r="H36" s="20">
        <f t="shared" si="0"/>
        <v>0</v>
      </c>
    </row>
    <row r="37" spans="1:8" ht="33" customHeight="1" x14ac:dyDescent="0.25">
      <c r="A37" s="69">
        <v>45089</v>
      </c>
      <c r="B37" s="70">
        <f t="shared" si="1"/>
        <v>1456</v>
      </c>
      <c r="C37" s="71"/>
      <c r="D37" s="21" t="s">
        <v>14</v>
      </c>
      <c r="E37" s="22">
        <v>4378</v>
      </c>
      <c r="F37" s="23" t="s">
        <v>127</v>
      </c>
      <c r="G37" s="32">
        <f>3500+878</f>
        <v>4378</v>
      </c>
      <c r="H37" s="20">
        <f t="shared" si="0"/>
        <v>0</v>
      </c>
    </row>
    <row r="38" spans="1:8" ht="26.25" customHeight="1" x14ac:dyDescent="0.25">
      <c r="A38" s="69">
        <v>45089</v>
      </c>
      <c r="B38" s="70">
        <f t="shared" si="1"/>
        <v>1457</v>
      </c>
      <c r="C38" s="71"/>
      <c r="D38" s="21" t="s">
        <v>19</v>
      </c>
      <c r="E38" s="22">
        <v>7166</v>
      </c>
      <c r="F38" s="23">
        <v>45090</v>
      </c>
      <c r="G38" s="32">
        <v>7166</v>
      </c>
      <c r="H38" s="20">
        <f t="shared" si="0"/>
        <v>0</v>
      </c>
    </row>
    <row r="39" spans="1:8" ht="26.25" customHeight="1" x14ac:dyDescent="0.25">
      <c r="A39" s="69">
        <v>45089</v>
      </c>
      <c r="B39" s="70">
        <f t="shared" si="1"/>
        <v>1458</v>
      </c>
      <c r="C39" s="71"/>
      <c r="D39" s="21" t="s">
        <v>13</v>
      </c>
      <c r="E39" s="22">
        <v>4403</v>
      </c>
      <c r="F39" s="23">
        <v>45090</v>
      </c>
      <c r="G39" s="32">
        <v>4403</v>
      </c>
      <c r="H39" s="20">
        <f t="shared" si="0"/>
        <v>0</v>
      </c>
    </row>
    <row r="40" spans="1:8" ht="29.25" customHeight="1" x14ac:dyDescent="0.25">
      <c r="A40" s="69">
        <v>45090</v>
      </c>
      <c r="B40" s="70">
        <f t="shared" si="1"/>
        <v>1459</v>
      </c>
      <c r="C40" s="71"/>
      <c r="D40" s="21" t="s">
        <v>12</v>
      </c>
      <c r="E40" s="22">
        <v>2892</v>
      </c>
      <c r="F40" s="23">
        <v>45090</v>
      </c>
      <c r="G40" s="32">
        <v>2892</v>
      </c>
      <c r="H40" s="20">
        <f t="shared" si="0"/>
        <v>0</v>
      </c>
    </row>
    <row r="41" spans="1:8" ht="26.25" customHeight="1" x14ac:dyDescent="0.25">
      <c r="A41" s="69">
        <v>45090</v>
      </c>
      <c r="B41" s="70">
        <f t="shared" si="1"/>
        <v>1460</v>
      </c>
      <c r="C41" s="71"/>
      <c r="D41" s="21" t="s">
        <v>13</v>
      </c>
      <c r="E41" s="22">
        <v>4330</v>
      </c>
      <c r="F41" s="23">
        <v>45091</v>
      </c>
      <c r="G41" s="32">
        <v>4330</v>
      </c>
      <c r="H41" s="20">
        <f t="shared" si="0"/>
        <v>0</v>
      </c>
    </row>
    <row r="42" spans="1:8" ht="39" customHeight="1" x14ac:dyDescent="0.3">
      <c r="A42" s="69">
        <v>45090</v>
      </c>
      <c r="B42" s="70">
        <f t="shared" si="1"/>
        <v>1461</v>
      </c>
      <c r="C42" s="71"/>
      <c r="D42" s="81" t="s">
        <v>15</v>
      </c>
      <c r="E42" s="22">
        <v>3781</v>
      </c>
      <c r="F42" s="23" t="s">
        <v>129</v>
      </c>
      <c r="G42" s="32">
        <f>2000+1781</f>
        <v>3781</v>
      </c>
      <c r="H42" s="20">
        <f t="shared" si="0"/>
        <v>0</v>
      </c>
    </row>
    <row r="43" spans="1:8" ht="34.5" customHeight="1" x14ac:dyDescent="0.25">
      <c r="A43" s="69">
        <v>45090</v>
      </c>
      <c r="B43" s="70">
        <f t="shared" si="1"/>
        <v>1462</v>
      </c>
      <c r="C43" s="71"/>
      <c r="D43" s="21" t="s">
        <v>17</v>
      </c>
      <c r="E43" s="22">
        <v>10400</v>
      </c>
      <c r="F43" s="23" t="s">
        <v>137</v>
      </c>
      <c r="G43" s="32">
        <f>8600+1800</f>
        <v>10400</v>
      </c>
      <c r="H43" s="20">
        <f t="shared" si="0"/>
        <v>0</v>
      </c>
    </row>
    <row r="44" spans="1:8" ht="26.25" customHeight="1" x14ac:dyDescent="0.25">
      <c r="A44" s="69">
        <v>45090</v>
      </c>
      <c r="B44" s="70">
        <f t="shared" si="1"/>
        <v>1463</v>
      </c>
      <c r="C44" s="71"/>
      <c r="D44" s="21" t="s">
        <v>114</v>
      </c>
      <c r="E44" s="22">
        <v>7898</v>
      </c>
      <c r="F44" s="23">
        <v>45091</v>
      </c>
      <c r="G44" s="32">
        <v>7898</v>
      </c>
      <c r="H44" s="20">
        <f t="shared" si="0"/>
        <v>0</v>
      </c>
    </row>
    <row r="45" spans="1:8" ht="26.25" customHeight="1" x14ac:dyDescent="0.25">
      <c r="A45" s="69">
        <v>45091</v>
      </c>
      <c r="B45" s="70">
        <f t="shared" si="1"/>
        <v>1464</v>
      </c>
      <c r="C45" s="71"/>
      <c r="D45" s="21" t="s">
        <v>109</v>
      </c>
      <c r="E45" s="22">
        <v>15033</v>
      </c>
      <c r="F45" s="23">
        <v>45091</v>
      </c>
      <c r="G45" s="32">
        <v>15033</v>
      </c>
      <c r="H45" s="20">
        <f t="shared" si="0"/>
        <v>0</v>
      </c>
    </row>
    <row r="46" spans="1:8" ht="21.75" customHeight="1" x14ac:dyDescent="0.25">
      <c r="A46" s="69">
        <v>45091</v>
      </c>
      <c r="B46" s="70">
        <f t="shared" si="1"/>
        <v>1465</v>
      </c>
      <c r="C46" s="71"/>
      <c r="D46" s="21" t="s">
        <v>13</v>
      </c>
      <c r="E46" s="22">
        <v>4462</v>
      </c>
      <c r="F46" s="23">
        <v>45092</v>
      </c>
      <c r="G46" s="32">
        <v>4462</v>
      </c>
      <c r="H46" s="20">
        <f t="shared" si="0"/>
        <v>0</v>
      </c>
    </row>
    <row r="47" spans="1:8" ht="22.5" customHeight="1" x14ac:dyDescent="0.25">
      <c r="A47" s="69">
        <v>45092</v>
      </c>
      <c r="B47" s="70">
        <f t="shared" si="1"/>
        <v>1466</v>
      </c>
      <c r="C47" s="71"/>
      <c r="D47" s="21" t="s">
        <v>109</v>
      </c>
      <c r="E47" s="22">
        <v>12216</v>
      </c>
      <c r="F47" s="23">
        <v>45092</v>
      </c>
      <c r="G47" s="32">
        <v>12216</v>
      </c>
      <c r="H47" s="20">
        <f t="shared" si="0"/>
        <v>0</v>
      </c>
    </row>
    <row r="48" spans="1:8" ht="51" customHeight="1" x14ac:dyDescent="0.25">
      <c r="A48" s="69">
        <v>45092</v>
      </c>
      <c r="B48" s="70">
        <f t="shared" si="1"/>
        <v>1467</v>
      </c>
      <c r="C48" s="71"/>
      <c r="D48" s="21" t="s">
        <v>15</v>
      </c>
      <c r="E48" s="22">
        <v>3437</v>
      </c>
      <c r="F48" s="23" t="s">
        <v>130</v>
      </c>
      <c r="G48" s="32">
        <f>2400+1037</f>
        <v>3437</v>
      </c>
      <c r="H48" s="20">
        <f t="shared" si="0"/>
        <v>0</v>
      </c>
    </row>
    <row r="49" spans="1:8" ht="33.75" customHeight="1" x14ac:dyDescent="0.25">
      <c r="A49" s="69">
        <v>45093</v>
      </c>
      <c r="B49" s="70">
        <f t="shared" si="1"/>
        <v>1468</v>
      </c>
      <c r="C49" s="71"/>
      <c r="D49" s="21" t="s">
        <v>15</v>
      </c>
      <c r="E49" s="22">
        <v>3427</v>
      </c>
      <c r="F49" s="23" t="s">
        <v>131</v>
      </c>
      <c r="G49" s="32">
        <f>3200+227</f>
        <v>3427</v>
      </c>
      <c r="H49" s="20">
        <f t="shared" si="0"/>
        <v>0</v>
      </c>
    </row>
    <row r="50" spans="1:8" ht="28.5" customHeight="1" x14ac:dyDescent="0.25">
      <c r="A50" s="69">
        <v>45093</v>
      </c>
      <c r="B50" s="70">
        <f t="shared" si="1"/>
        <v>1469</v>
      </c>
      <c r="C50" s="71"/>
      <c r="D50" s="21" t="s">
        <v>24</v>
      </c>
      <c r="E50" s="22">
        <v>11190</v>
      </c>
      <c r="F50" s="23">
        <v>45102</v>
      </c>
      <c r="G50" s="32">
        <v>11190</v>
      </c>
      <c r="H50" s="20">
        <f t="shared" si="0"/>
        <v>0</v>
      </c>
    </row>
    <row r="51" spans="1:8" ht="28.5" customHeight="1" x14ac:dyDescent="0.25">
      <c r="A51" s="69">
        <v>45093</v>
      </c>
      <c r="B51" s="70">
        <f t="shared" si="1"/>
        <v>1470</v>
      </c>
      <c r="C51" s="71"/>
      <c r="D51" s="21" t="s">
        <v>25</v>
      </c>
      <c r="E51" s="22">
        <v>12100</v>
      </c>
      <c r="F51" s="23">
        <v>45096</v>
      </c>
      <c r="G51" s="32">
        <v>12100</v>
      </c>
      <c r="H51" s="20">
        <f t="shared" si="0"/>
        <v>0</v>
      </c>
    </row>
    <row r="52" spans="1:8" ht="28.5" customHeight="1" x14ac:dyDescent="0.25">
      <c r="A52" s="69">
        <v>45093</v>
      </c>
      <c r="B52" s="70">
        <f t="shared" si="1"/>
        <v>1471</v>
      </c>
      <c r="C52" s="71"/>
      <c r="D52" s="21" t="s">
        <v>109</v>
      </c>
      <c r="E52" s="22">
        <v>15894</v>
      </c>
      <c r="F52" s="23">
        <v>45093</v>
      </c>
      <c r="G52" s="32">
        <v>15894</v>
      </c>
      <c r="H52" s="20">
        <f t="shared" si="0"/>
        <v>0</v>
      </c>
    </row>
    <row r="53" spans="1:8" ht="28.5" customHeight="1" x14ac:dyDescent="0.25">
      <c r="A53" s="69">
        <v>45093</v>
      </c>
      <c r="B53" s="70">
        <f t="shared" si="1"/>
        <v>1472</v>
      </c>
      <c r="C53" s="71"/>
      <c r="D53" s="21" t="s">
        <v>114</v>
      </c>
      <c r="E53" s="22">
        <v>7930</v>
      </c>
      <c r="F53" s="23">
        <v>45093</v>
      </c>
      <c r="G53" s="32">
        <v>7930</v>
      </c>
      <c r="H53" s="20">
        <f t="shared" si="0"/>
        <v>0</v>
      </c>
    </row>
    <row r="54" spans="1:8" ht="40.5" customHeight="1" x14ac:dyDescent="0.3">
      <c r="A54" s="69">
        <v>45094</v>
      </c>
      <c r="B54" s="70">
        <f t="shared" si="1"/>
        <v>1473</v>
      </c>
      <c r="C54" s="71"/>
      <c r="D54" s="83" t="s">
        <v>14</v>
      </c>
      <c r="E54" s="22">
        <v>3421</v>
      </c>
      <c r="F54" s="23" t="s">
        <v>131</v>
      </c>
      <c r="G54" s="32">
        <f>2421+1000</f>
        <v>3421</v>
      </c>
      <c r="H54" s="20">
        <f t="shared" si="0"/>
        <v>0</v>
      </c>
    </row>
    <row r="55" spans="1:8" s="34" customFormat="1" ht="33.75" customHeight="1" x14ac:dyDescent="0.25">
      <c r="A55" s="72">
        <v>45094</v>
      </c>
      <c r="B55" s="70">
        <f t="shared" si="1"/>
        <v>1474</v>
      </c>
      <c r="C55" s="71"/>
      <c r="D55" s="25" t="s">
        <v>15</v>
      </c>
      <c r="E55" s="31">
        <v>3091</v>
      </c>
      <c r="F55" s="23" t="s">
        <v>132</v>
      </c>
      <c r="G55" s="32">
        <f>1400+1691</f>
        <v>3091</v>
      </c>
      <c r="H55" s="33">
        <f t="shared" si="0"/>
        <v>0</v>
      </c>
    </row>
    <row r="56" spans="1:8" ht="28.5" customHeight="1" x14ac:dyDescent="0.25">
      <c r="A56" s="69">
        <v>45094</v>
      </c>
      <c r="B56" s="70">
        <f t="shared" si="1"/>
        <v>1475</v>
      </c>
      <c r="C56" s="71"/>
      <c r="D56" s="21" t="s">
        <v>15</v>
      </c>
      <c r="E56" s="22">
        <v>430</v>
      </c>
      <c r="F56" s="23">
        <v>45095</v>
      </c>
      <c r="G56" s="32">
        <v>430</v>
      </c>
      <c r="H56" s="20">
        <f t="shared" si="0"/>
        <v>0</v>
      </c>
    </row>
    <row r="57" spans="1:8" ht="28.5" customHeight="1" x14ac:dyDescent="0.25">
      <c r="A57" s="69">
        <v>45094</v>
      </c>
      <c r="B57" s="70">
        <f t="shared" si="1"/>
        <v>1476</v>
      </c>
      <c r="C57" s="71"/>
      <c r="D57" s="21" t="s">
        <v>13</v>
      </c>
      <c r="E57" s="22">
        <v>4294</v>
      </c>
      <c r="F57" s="23">
        <v>45095</v>
      </c>
      <c r="G57" s="32">
        <v>4294</v>
      </c>
      <c r="H57" s="20">
        <f t="shared" si="0"/>
        <v>0</v>
      </c>
    </row>
    <row r="58" spans="1:8" ht="30" customHeight="1" x14ac:dyDescent="0.25">
      <c r="A58" s="69">
        <v>45095</v>
      </c>
      <c r="B58" s="70">
        <f t="shared" si="1"/>
        <v>1477</v>
      </c>
      <c r="C58" s="71"/>
      <c r="D58" s="21" t="s">
        <v>15</v>
      </c>
      <c r="E58" s="22">
        <v>1872</v>
      </c>
      <c r="F58" s="23">
        <v>45097</v>
      </c>
      <c r="G58" s="32">
        <v>1872</v>
      </c>
      <c r="H58" s="20">
        <f t="shared" si="0"/>
        <v>0</v>
      </c>
    </row>
    <row r="59" spans="1:8" ht="28.5" customHeight="1" x14ac:dyDescent="0.25">
      <c r="A59" s="69">
        <v>45095</v>
      </c>
      <c r="B59" s="70">
        <f t="shared" si="1"/>
        <v>1478</v>
      </c>
      <c r="C59" s="71"/>
      <c r="D59" s="21" t="s">
        <v>19</v>
      </c>
      <c r="E59" s="22">
        <v>9727</v>
      </c>
      <c r="F59" s="23">
        <v>45096</v>
      </c>
      <c r="G59" s="32">
        <v>9727</v>
      </c>
      <c r="H59" s="20">
        <f t="shared" si="0"/>
        <v>0</v>
      </c>
    </row>
    <row r="60" spans="1:8" ht="38.25" customHeight="1" x14ac:dyDescent="0.25">
      <c r="A60" s="69">
        <v>45095</v>
      </c>
      <c r="B60" s="70">
        <f t="shared" si="1"/>
        <v>1479</v>
      </c>
      <c r="C60" s="71"/>
      <c r="D60" s="21" t="s">
        <v>19</v>
      </c>
      <c r="E60" s="22">
        <v>5022</v>
      </c>
      <c r="F60" s="23">
        <v>45096</v>
      </c>
      <c r="G60" s="32">
        <v>5022</v>
      </c>
      <c r="H60" s="20">
        <f t="shared" si="0"/>
        <v>0</v>
      </c>
    </row>
    <row r="61" spans="1:8" ht="28.5" customHeight="1" x14ac:dyDescent="0.25">
      <c r="A61" s="69">
        <v>45096</v>
      </c>
      <c r="B61" s="70">
        <f t="shared" si="1"/>
        <v>1480</v>
      </c>
      <c r="C61" s="71"/>
      <c r="D61" s="21" t="s">
        <v>12</v>
      </c>
      <c r="E61" s="22">
        <v>261</v>
      </c>
      <c r="F61" s="23">
        <v>45099</v>
      </c>
      <c r="G61" s="32">
        <v>261</v>
      </c>
      <c r="H61" s="20">
        <f t="shared" si="0"/>
        <v>0</v>
      </c>
    </row>
    <row r="62" spans="1:8" ht="28.5" customHeight="1" x14ac:dyDescent="0.25">
      <c r="A62" s="69">
        <v>45096</v>
      </c>
      <c r="B62" s="70">
        <f t="shared" si="1"/>
        <v>1481</v>
      </c>
      <c r="C62" s="71"/>
      <c r="D62" s="21" t="s">
        <v>109</v>
      </c>
      <c r="E62" s="22">
        <v>13620</v>
      </c>
      <c r="F62" s="23">
        <v>45096</v>
      </c>
      <c r="G62" s="32">
        <v>13620</v>
      </c>
      <c r="H62" s="20">
        <f t="shared" si="0"/>
        <v>0</v>
      </c>
    </row>
    <row r="63" spans="1:8" ht="28.5" customHeight="1" x14ac:dyDescent="0.25">
      <c r="A63" s="69">
        <v>45096</v>
      </c>
      <c r="B63" s="70">
        <f t="shared" si="1"/>
        <v>1482</v>
      </c>
      <c r="C63" s="71"/>
      <c r="D63" s="21" t="s">
        <v>14</v>
      </c>
      <c r="E63" s="22">
        <v>2320</v>
      </c>
      <c r="F63" s="23">
        <v>45097</v>
      </c>
      <c r="G63" s="32">
        <v>2320</v>
      </c>
      <c r="H63" s="20">
        <f t="shared" si="0"/>
        <v>0</v>
      </c>
    </row>
    <row r="64" spans="1:8" ht="28.5" customHeight="1" x14ac:dyDescent="0.25">
      <c r="A64" s="69">
        <v>45096</v>
      </c>
      <c r="B64" s="70">
        <f t="shared" si="1"/>
        <v>1483</v>
      </c>
      <c r="C64" s="71"/>
      <c r="D64" s="21" t="s">
        <v>13</v>
      </c>
      <c r="E64" s="22">
        <v>502</v>
      </c>
      <c r="F64" s="23">
        <v>45097</v>
      </c>
      <c r="G64" s="32">
        <v>502</v>
      </c>
      <c r="H64" s="20">
        <f t="shared" si="0"/>
        <v>0</v>
      </c>
    </row>
    <row r="65" spans="1:8" ht="30.75" customHeight="1" x14ac:dyDescent="0.25">
      <c r="A65" s="73">
        <v>45096</v>
      </c>
      <c r="B65" s="70">
        <f t="shared" si="1"/>
        <v>1484</v>
      </c>
      <c r="C65" s="71"/>
      <c r="D65" s="35" t="s">
        <v>114</v>
      </c>
      <c r="E65" s="22">
        <v>7594</v>
      </c>
      <c r="F65" s="23">
        <v>45097</v>
      </c>
      <c r="G65" s="32">
        <v>7594</v>
      </c>
      <c r="H65" s="20">
        <f t="shared" si="0"/>
        <v>0</v>
      </c>
    </row>
    <row r="66" spans="1:8" ht="35.25" customHeight="1" x14ac:dyDescent="0.25">
      <c r="A66" s="73">
        <v>45097</v>
      </c>
      <c r="B66" s="70">
        <f t="shared" si="1"/>
        <v>1485</v>
      </c>
      <c r="C66" s="71"/>
      <c r="D66" s="35" t="s">
        <v>24</v>
      </c>
      <c r="E66" s="22">
        <v>5600</v>
      </c>
      <c r="F66" s="23" t="s">
        <v>138</v>
      </c>
      <c r="G66" s="32">
        <f>1800+3800</f>
        <v>5600</v>
      </c>
      <c r="H66" s="20">
        <f t="shared" si="0"/>
        <v>0</v>
      </c>
    </row>
    <row r="67" spans="1:8" ht="28.5" customHeight="1" x14ac:dyDescent="0.25">
      <c r="A67" s="73">
        <v>45097</v>
      </c>
      <c r="B67" s="70">
        <f t="shared" si="1"/>
        <v>1486</v>
      </c>
      <c r="C67" s="71"/>
      <c r="D67" s="35" t="s">
        <v>19</v>
      </c>
      <c r="E67" s="22">
        <v>10584</v>
      </c>
      <c r="F67" s="23">
        <v>45099</v>
      </c>
      <c r="G67" s="32">
        <v>10584</v>
      </c>
      <c r="H67" s="20">
        <f t="shared" si="0"/>
        <v>0</v>
      </c>
    </row>
    <row r="68" spans="1:8" ht="28.5" customHeight="1" x14ac:dyDescent="0.3">
      <c r="A68" s="73">
        <v>45097</v>
      </c>
      <c r="B68" s="70">
        <f t="shared" si="1"/>
        <v>1487</v>
      </c>
      <c r="C68" s="71"/>
      <c r="D68" s="83" t="s">
        <v>14</v>
      </c>
      <c r="E68" s="22">
        <v>496</v>
      </c>
      <c r="F68" s="23">
        <v>45099</v>
      </c>
      <c r="G68" s="32">
        <v>496</v>
      </c>
      <c r="H68" s="20">
        <f t="shared" si="0"/>
        <v>0</v>
      </c>
    </row>
    <row r="69" spans="1:8" ht="28.5" customHeight="1" x14ac:dyDescent="0.3">
      <c r="A69" s="73">
        <v>45097</v>
      </c>
      <c r="B69" s="70">
        <f t="shared" si="1"/>
        <v>1488</v>
      </c>
      <c r="C69" s="71"/>
      <c r="D69" s="83" t="s">
        <v>15</v>
      </c>
      <c r="E69" s="22">
        <v>3464</v>
      </c>
      <c r="F69" s="23">
        <v>45099</v>
      </c>
      <c r="G69" s="32">
        <v>3464</v>
      </c>
      <c r="H69" s="20">
        <f t="shared" si="0"/>
        <v>0</v>
      </c>
    </row>
    <row r="70" spans="1:8" ht="28.5" customHeight="1" x14ac:dyDescent="0.3">
      <c r="A70" s="73">
        <v>45097</v>
      </c>
      <c r="B70" s="70">
        <f t="shared" ref="B70:B107" si="2">B69+1</f>
        <v>1489</v>
      </c>
      <c r="C70" s="71"/>
      <c r="D70" s="83" t="s">
        <v>14</v>
      </c>
      <c r="E70" s="22">
        <v>4029</v>
      </c>
      <c r="F70" s="23">
        <v>45099</v>
      </c>
      <c r="G70" s="32">
        <v>4029</v>
      </c>
      <c r="H70" s="20">
        <f t="shared" si="0"/>
        <v>0</v>
      </c>
    </row>
    <row r="71" spans="1:8" ht="28.5" customHeight="1" x14ac:dyDescent="0.25">
      <c r="A71" s="73">
        <v>45098</v>
      </c>
      <c r="B71" s="70">
        <f t="shared" si="2"/>
        <v>1490</v>
      </c>
      <c r="C71" s="71"/>
      <c r="D71" s="21" t="s">
        <v>114</v>
      </c>
      <c r="E71" s="22">
        <v>5176</v>
      </c>
      <c r="F71" s="23">
        <v>45099</v>
      </c>
      <c r="G71" s="32">
        <v>5176</v>
      </c>
      <c r="H71" s="20">
        <f t="shared" si="0"/>
        <v>0</v>
      </c>
    </row>
    <row r="72" spans="1:8" ht="28.5" customHeight="1" x14ac:dyDescent="0.25">
      <c r="A72" s="73">
        <v>45099</v>
      </c>
      <c r="B72" s="70">
        <f t="shared" si="2"/>
        <v>1491</v>
      </c>
      <c r="C72" s="71"/>
      <c r="D72" s="21" t="s">
        <v>12</v>
      </c>
      <c r="E72" s="22">
        <v>354</v>
      </c>
      <c r="F72" s="23">
        <v>45100</v>
      </c>
      <c r="G72" s="32">
        <v>354</v>
      </c>
      <c r="H72" s="20">
        <f t="shared" si="0"/>
        <v>0</v>
      </c>
    </row>
    <row r="73" spans="1:8" ht="35.25" customHeight="1" x14ac:dyDescent="0.25">
      <c r="A73" s="73">
        <v>45099</v>
      </c>
      <c r="B73" s="70">
        <f t="shared" si="2"/>
        <v>1492</v>
      </c>
      <c r="C73" s="71"/>
      <c r="D73" s="21" t="s">
        <v>14</v>
      </c>
      <c r="E73" s="22">
        <v>4421</v>
      </c>
      <c r="F73" s="23" t="s">
        <v>134</v>
      </c>
      <c r="G73" s="32">
        <f>1975+2446</f>
        <v>4421</v>
      </c>
      <c r="H73" s="20">
        <f t="shared" si="0"/>
        <v>0</v>
      </c>
    </row>
    <row r="74" spans="1:8" ht="36" customHeight="1" x14ac:dyDescent="0.25">
      <c r="A74" s="73">
        <v>45099</v>
      </c>
      <c r="B74" s="70">
        <f t="shared" si="2"/>
        <v>1493</v>
      </c>
      <c r="C74" s="71"/>
      <c r="D74" s="21" t="s">
        <v>114</v>
      </c>
      <c r="E74" s="22">
        <v>11446</v>
      </c>
      <c r="F74" s="23" t="s">
        <v>133</v>
      </c>
      <c r="G74" s="32">
        <f>5000+6446</f>
        <v>11446</v>
      </c>
      <c r="H74" s="20">
        <f t="shared" si="0"/>
        <v>0</v>
      </c>
    </row>
    <row r="75" spans="1:8" ht="30" customHeight="1" x14ac:dyDescent="0.25">
      <c r="A75" s="73">
        <v>45099</v>
      </c>
      <c r="B75" s="70">
        <f t="shared" si="2"/>
        <v>1494</v>
      </c>
      <c r="C75" s="71"/>
      <c r="D75" s="21" t="s">
        <v>15</v>
      </c>
      <c r="E75" s="22">
        <v>825</v>
      </c>
      <c r="F75" s="23">
        <v>45101</v>
      </c>
      <c r="G75" s="32">
        <v>825</v>
      </c>
      <c r="H75" s="20">
        <f t="shared" si="0"/>
        <v>0</v>
      </c>
    </row>
    <row r="76" spans="1:8" ht="26.25" customHeight="1" x14ac:dyDescent="0.25">
      <c r="A76" s="73">
        <v>45099</v>
      </c>
      <c r="B76" s="70">
        <f t="shared" si="2"/>
        <v>1495</v>
      </c>
      <c r="C76" s="71"/>
      <c r="D76" s="21" t="s">
        <v>19</v>
      </c>
      <c r="E76" s="22">
        <v>13385</v>
      </c>
      <c r="F76" s="23">
        <v>45103</v>
      </c>
      <c r="G76" s="32">
        <v>13385</v>
      </c>
      <c r="H76" s="20">
        <f t="shared" si="0"/>
        <v>0</v>
      </c>
    </row>
    <row r="77" spans="1:8" ht="26.25" customHeight="1" x14ac:dyDescent="0.25">
      <c r="A77" s="73">
        <v>45100</v>
      </c>
      <c r="B77" s="70">
        <f t="shared" si="2"/>
        <v>1496</v>
      </c>
      <c r="C77" s="71"/>
      <c r="D77" s="21" t="s">
        <v>12</v>
      </c>
      <c r="E77" s="22">
        <v>4826</v>
      </c>
      <c r="F77" s="23">
        <v>45106</v>
      </c>
      <c r="G77" s="32">
        <v>4826</v>
      </c>
      <c r="H77" s="20">
        <f t="shared" si="0"/>
        <v>0</v>
      </c>
    </row>
    <row r="78" spans="1:8" ht="36" customHeight="1" x14ac:dyDescent="0.25">
      <c r="A78" s="73">
        <v>45100</v>
      </c>
      <c r="B78" s="70">
        <f t="shared" si="2"/>
        <v>1497</v>
      </c>
      <c r="C78" s="71"/>
      <c r="D78" s="21" t="s">
        <v>15</v>
      </c>
      <c r="E78" s="22">
        <v>3480</v>
      </c>
      <c r="F78" s="23" t="s">
        <v>135</v>
      </c>
      <c r="G78" s="32">
        <f>2400+1080</f>
        <v>3480</v>
      </c>
      <c r="H78" s="20">
        <f t="shared" si="0"/>
        <v>0</v>
      </c>
    </row>
    <row r="79" spans="1:8" ht="26.25" customHeight="1" x14ac:dyDescent="0.25">
      <c r="A79" s="73">
        <v>45100</v>
      </c>
      <c r="B79" s="70">
        <f t="shared" si="2"/>
        <v>1498</v>
      </c>
      <c r="C79" s="71"/>
      <c r="D79" s="21" t="s">
        <v>24</v>
      </c>
      <c r="E79" s="22">
        <v>10290</v>
      </c>
      <c r="F79" s="23">
        <v>45109</v>
      </c>
      <c r="G79" s="32">
        <v>10290</v>
      </c>
      <c r="H79" s="20">
        <f t="shared" si="0"/>
        <v>0</v>
      </c>
    </row>
    <row r="80" spans="1:8" ht="25.5" customHeight="1" x14ac:dyDescent="0.25">
      <c r="A80" s="73">
        <v>45100</v>
      </c>
      <c r="B80" s="70">
        <f t="shared" si="2"/>
        <v>1499</v>
      </c>
      <c r="C80" s="71"/>
      <c r="D80" s="21" t="s">
        <v>25</v>
      </c>
      <c r="E80" s="22">
        <v>11062</v>
      </c>
      <c r="F80" s="23">
        <v>45103</v>
      </c>
      <c r="G80" s="32">
        <v>11062</v>
      </c>
      <c r="H80" s="20">
        <f t="shared" si="0"/>
        <v>0</v>
      </c>
    </row>
    <row r="81" spans="1:8" ht="35.25" customHeight="1" x14ac:dyDescent="0.25">
      <c r="A81" s="73">
        <v>45101</v>
      </c>
      <c r="B81" s="70">
        <f t="shared" si="2"/>
        <v>1500</v>
      </c>
      <c r="C81" s="71"/>
      <c r="D81" s="21" t="s">
        <v>14</v>
      </c>
      <c r="E81" s="22">
        <v>3036</v>
      </c>
      <c r="F81" s="23" t="s">
        <v>135</v>
      </c>
      <c r="G81" s="32">
        <f>2554+482</f>
        <v>3036</v>
      </c>
      <c r="H81" s="20">
        <f t="shared" si="0"/>
        <v>0</v>
      </c>
    </row>
    <row r="82" spans="1:8" ht="28.5" customHeight="1" x14ac:dyDescent="0.25">
      <c r="A82" s="73">
        <v>45101</v>
      </c>
      <c r="B82" s="70">
        <f t="shared" si="2"/>
        <v>1501</v>
      </c>
      <c r="C82" s="71"/>
      <c r="D82" s="21" t="s">
        <v>15</v>
      </c>
      <c r="E82" s="22">
        <v>2902</v>
      </c>
      <c r="F82" s="23" t="s">
        <v>136</v>
      </c>
      <c r="G82" s="32">
        <f>2600+302</f>
        <v>2902</v>
      </c>
      <c r="H82" s="20">
        <f t="shared" si="0"/>
        <v>0</v>
      </c>
    </row>
    <row r="83" spans="1:8" ht="25.5" customHeight="1" x14ac:dyDescent="0.25">
      <c r="A83" s="73">
        <v>45101</v>
      </c>
      <c r="B83" s="70">
        <f t="shared" si="2"/>
        <v>1502</v>
      </c>
      <c r="C83" s="71"/>
      <c r="D83" s="21" t="s">
        <v>19</v>
      </c>
      <c r="E83" s="22">
        <v>6824</v>
      </c>
      <c r="F83" s="23">
        <v>45103</v>
      </c>
      <c r="G83" s="32">
        <v>6824</v>
      </c>
      <c r="H83" s="20">
        <f t="shared" si="0"/>
        <v>0</v>
      </c>
    </row>
    <row r="84" spans="1:8" ht="25.5" customHeight="1" x14ac:dyDescent="0.25">
      <c r="A84" s="73">
        <v>45101</v>
      </c>
      <c r="B84" s="70">
        <f t="shared" si="2"/>
        <v>1503</v>
      </c>
      <c r="C84" s="71"/>
      <c r="D84" s="21" t="s">
        <v>114</v>
      </c>
      <c r="E84" s="22">
        <v>3016</v>
      </c>
      <c r="F84" s="23">
        <v>45103</v>
      </c>
      <c r="G84" s="32">
        <v>3016</v>
      </c>
      <c r="H84" s="20">
        <f t="shared" si="0"/>
        <v>0</v>
      </c>
    </row>
    <row r="85" spans="1:8" ht="25.5" customHeight="1" x14ac:dyDescent="0.25">
      <c r="A85" s="73">
        <v>45102</v>
      </c>
      <c r="B85" s="70">
        <f t="shared" si="2"/>
        <v>1504</v>
      </c>
      <c r="C85" s="71"/>
      <c r="D85" s="21" t="s">
        <v>15</v>
      </c>
      <c r="E85" s="22">
        <v>2258</v>
      </c>
      <c r="F85" s="23">
        <v>45103</v>
      </c>
      <c r="G85" s="32">
        <v>2258</v>
      </c>
      <c r="H85" s="20">
        <f t="shared" si="0"/>
        <v>0</v>
      </c>
    </row>
    <row r="86" spans="1:8" ht="31.5" x14ac:dyDescent="0.25">
      <c r="A86" s="73">
        <v>45103</v>
      </c>
      <c r="B86" s="70">
        <f t="shared" si="2"/>
        <v>1505</v>
      </c>
      <c r="C86" s="71"/>
      <c r="D86" s="21" t="s">
        <v>15</v>
      </c>
      <c r="E86" s="22">
        <v>2391</v>
      </c>
      <c r="F86" s="23" t="s">
        <v>139</v>
      </c>
      <c r="G86" s="32">
        <f>1000+1391</f>
        <v>2391</v>
      </c>
      <c r="H86" s="20">
        <f t="shared" si="0"/>
        <v>0</v>
      </c>
    </row>
    <row r="87" spans="1:8" ht="25.5" customHeight="1" x14ac:dyDescent="0.25">
      <c r="A87" s="73">
        <v>45103</v>
      </c>
      <c r="B87" s="70">
        <f t="shared" si="2"/>
        <v>1506</v>
      </c>
      <c r="C87" s="71"/>
      <c r="D87" s="21" t="s">
        <v>19</v>
      </c>
      <c r="E87" s="22">
        <v>8910</v>
      </c>
      <c r="F87" s="23">
        <v>45104</v>
      </c>
      <c r="G87" s="32">
        <v>8910</v>
      </c>
      <c r="H87" s="20">
        <f t="shared" si="0"/>
        <v>0</v>
      </c>
    </row>
    <row r="88" spans="1:8" ht="25.5" customHeight="1" x14ac:dyDescent="0.25">
      <c r="A88" s="73">
        <v>45103</v>
      </c>
      <c r="B88" s="70">
        <f t="shared" si="2"/>
        <v>1507</v>
      </c>
      <c r="C88" s="71"/>
      <c r="D88" s="21" t="s">
        <v>14</v>
      </c>
      <c r="E88" s="22">
        <v>2453</v>
      </c>
      <c r="F88" s="23">
        <v>45104</v>
      </c>
      <c r="G88" s="32">
        <v>2453</v>
      </c>
      <c r="H88" s="20">
        <f t="shared" si="0"/>
        <v>0</v>
      </c>
    </row>
    <row r="89" spans="1:8" ht="25.5" customHeight="1" x14ac:dyDescent="0.25">
      <c r="A89" s="73">
        <v>45103</v>
      </c>
      <c r="B89" s="70">
        <f t="shared" si="2"/>
        <v>1508</v>
      </c>
      <c r="C89" s="71"/>
      <c r="D89" s="21" t="s">
        <v>14</v>
      </c>
      <c r="E89" s="22">
        <v>2785</v>
      </c>
      <c r="F89" s="23">
        <v>45104</v>
      </c>
      <c r="G89" s="32">
        <v>2785</v>
      </c>
      <c r="H89" s="20">
        <f t="shared" si="0"/>
        <v>0</v>
      </c>
    </row>
    <row r="90" spans="1:8" ht="33" customHeight="1" x14ac:dyDescent="0.25">
      <c r="A90" s="73">
        <v>45104</v>
      </c>
      <c r="B90" s="70">
        <f t="shared" si="2"/>
        <v>1509</v>
      </c>
      <c r="C90" s="71"/>
      <c r="D90" s="35" t="s">
        <v>14</v>
      </c>
      <c r="E90" s="22">
        <v>3172</v>
      </c>
      <c r="F90" s="74" t="s">
        <v>139</v>
      </c>
      <c r="G90" s="32">
        <f>2673+499</f>
        <v>3172</v>
      </c>
      <c r="H90" s="20">
        <f t="shared" si="0"/>
        <v>0</v>
      </c>
    </row>
    <row r="91" spans="1:8" ht="25.5" customHeight="1" x14ac:dyDescent="0.25">
      <c r="A91" s="73">
        <v>45104</v>
      </c>
      <c r="B91" s="70">
        <f t="shared" si="2"/>
        <v>1510</v>
      </c>
      <c r="C91" s="71"/>
      <c r="D91" s="35" t="s">
        <v>17</v>
      </c>
      <c r="E91" s="22">
        <v>6064</v>
      </c>
      <c r="F91" s="23"/>
      <c r="G91" s="32"/>
      <c r="H91" s="20">
        <f t="shared" si="0"/>
        <v>6064</v>
      </c>
    </row>
    <row r="92" spans="1:8" ht="25.5" customHeight="1" x14ac:dyDescent="0.25">
      <c r="A92" s="73">
        <v>45104</v>
      </c>
      <c r="B92" s="70">
        <f t="shared" si="2"/>
        <v>1511</v>
      </c>
      <c r="C92" s="71"/>
      <c r="D92" s="35" t="s">
        <v>15</v>
      </c>
      <c r="E92" s="22">
        <v>3589</v>
      </c>
      <c r="F92" s="23" t="s">
        <v>141</v>
      </c>
      <c r="G92" s="32">
        <f>2000+1589</f>
        <v>3589</v>
      </c>
      <c r="H92" s="20">
        <f t="shared" si="0"/>
        <v>0</v>
      </c>
    </row>
    <row r="93" spans="1:8" ht="25.5" customHeight="1" x14ac:dyDescent="0.25">
      <c r="A93" s="73">
        <v>45104</v>
      </c>
      <c r="B93" s="70">
        <f t="shared" si="2"/>
        <v>1512</v>
      </c>
      <c r="C93" s="71"/>
      <c r="D93" s="35" t="s">
        <v>12</v>
      </c>
      <c r="E93" s="22">
        <v>440</v>
      </c>
      <c r="F93" s="23" t="s">
        <v>140</v>
      </c>
      <c r="G93" s="32">
        <v>440</v>
      </c>
      <c r="H93" s="20">
        <f t="shared" si="0"/>
        <v>0</v>
      </c>
    </row>
    <row r="94" spans="1:8" ht="25.5" customHeight="1" x14ac:dyDescent="0.25">
      <c r="A94" s="73">
        <v>45104</v>
      </c>
      <c r="B94" s="70">
        <f t="shared" si="2"/>
        <v>1513</v>
      </c>
      <c r="C94" s="71"/>
      <c r="D94" s="35" t="s">
        <v>14</v>
      </c>
      <c r="E94" s="22">
        <v>4240</v>
      </c>
      <c r="F94" s="23">
        <v>45106</v>
      </c>
      <c r="G94" s="32">
        <v>4240</v>
      </c>
      <c r="H94" s="20">
        <f t="shared" si="0"/>
        <v>0</v>
      </c>
    </row>
    <row r="95" spans="1:8" ht="47.25" x14ac:dyDescent="0.25">
      <c r="A95" s="73">
        <v>45106</v>
      </c>
      <c r="B95" s="70">
        <f t="shared" si="2"/>
        <v>1514</v>
      </c>
      <c r="C95" s="71"/>
      <c r="D95" s="35" t="s">
        <v>14</v>
      </c>
      <c r="E95" s="22">
        <v>1856</v>
      </c>
      <c r="F95" s="23" t="s">
        <v>143</v>
      </c>
      <c r="G95" s="32">
        <f>1056+600+200</f>
        <v>1856</v>
      </c>
      <c r="H95" s="20">
        <f t="shared" si="0"/>
        <v>0</v>
      </c>
    </row>
    <row r="96" spans="1:8" ht="31.5" x14ac:dyDescent="0.25">
      <c r="A96" s="73">
        <v>45106</v>
      </c>
      <c r="B96" s="70">
        <f t="shared" si="2"/>
        <v>1515</v>
      </c>
      <c r="C96" s="71"/>
      <c r="D96" s="35" t="s">
        <v>15</v>
      </c>
      <c r="E96" s="22">
        <v>2953</v>
      </c>
      <c r="F96" s="23" t="s">
        <v>142</v>
      </c>
      <c r="G96" s="32">
        <f>2500+453</f>
        <v>2953</v>
      </c>
      <c r="H96" s="20">
        <f t="shared" si="0"/>
        <v>0</v>
      </c>
    </row>
    <row r="97" spans="1:9" ht="44.25" customHeight="1" x14ac:dyDescent="0.25">
      <c r="A97" s="73">
        <v>45107</v>
      </c>
      <c r="B97" s="70">
        <f t="shared" si="2"/>
        <v>1516</v>
      </c>
      <c r="C97" s="71"/>
      <c r="D97" s="35" t="s">
        <v>15</v>
      </c>
      <c r="E97" s="22">
        <v>3814</v>
      </c>
      <c r="F97" s="23" t="s">
        <v>144</v>
      </c>
      <c r="G97" s="32">
        <f>2500+1314</f>
        <v>3814</v>
      </c>
      <c r="H97" s="20">
        <f t="shared" si="0"/>
        <v>0</v>
      </c>
    </row>
    <row r="98" spans="1:9" ht="25.5" customHeight="1" x14ac:dyDescent="0.25">
      <c r="A98" s="73">
        <v>45107</v>
      </c>
      <c r="B98" s="70">
        <f t="shared" si="2"/>
        <v>1517</v>
      </c>
      <c r="C98" s="71"/>
      <c r="D98" s="35" t="s">
        <v>24</v>
      </c>
      <c r="E98" s="22">
        <v>11020</v>
      </c>
      <c r="F98" s="23"/>
      <c r="G98" s="32"/>
      <c r="H98" s="20">
        <f t="shared" si="0"/>
        <v>11020</v>
      </c>
    </row>
    <row r="99" spans="1:9" ht="25.5" customHeight="1" x14ac:dyDescent="0.25">
      <c r="A99" s="73">
        <v>45107</v>
      </c>
      <c r="B99" s="70">
        <f t="shared" si="2"/>
        <v>1518</v>
      </c>
      <c r="C99" s="71"/>
      <c r="D99" s="35" t="s">
        <v>25</v>
      </c>
      <c r="E99" s="22">
        <v>11507</v>
      </c>
      <c r="F99" s="23"/>
      <c r="G99" s="32"/>
      <c r="H99" s="20">
        <f t="shared" si="0"/>
        <v>11507</v>
      </c>
    </row>
    <row r="100" spans="1:9" ht="25.5" customHeight="1" x14ac:dyDescent="0.25">
      <c r="A100" s="73">
        <v>45107</v>
      </c>
      <c r="B100" s="70">
        <f t="shared" si="2"/>
        <v>1519</v>
      </c>
      <c r="C100" s="71"/>
      <c r="D100" s="35" t="s">
        <v>114</v>
      </c>
      <c r="E100" s="22">
        <v>7776</v>
      </c>
      <c r="F100" s="23">
        <v>45108</v>
      </c>
      <c r="G100" s="32">
        <v>7776</v>
      </c>
      <c r="H100" s="20">
        <f t="shared" si="0"/>
        <v>0</v>
      </c>
    </row>
    <row r="101" spans="1:9" ht="25.5" customHeight="1" x14ac:dyDescent="0.25">
      <c r="A101" s="73">
        <v>45108</v>
      </c>
      <c r="B101" s="70">
        <f t="shared" si="2"/>
        <v>1520</v>
      </c>
      <c r="C101" s="71"/>
      <c r="D101" s="35" t="s">
        <v>15</v>
      </c>
      <c r="E101" s="22">
        <v>3755</v>
      </c>
      <c r="F101" s="23" t="s">
        <v>145</v>
      </c>
      <c r="G101" s="32">
        <f>3000</f>
        <v>3000</v>
      </c>
      <c r="H101" s="20">
        <f t="shared" si="0"/>
        <v>755</v>
      </c>
    </row>
    <row r="102" spans="1:9" ht="25.5" customHeight="1" x14ac:dyDescent="0.25">
      <c r="A102" s="73">
        <v>45108</v>
      </c>
      <c r="B102" s="70">
        <f t="shared" si="2"/>
        <v>1521</v>
      </c>
      <c r="C102" s="71"/>
      <c r="D102" s="35" t="s">
        <v>12</v>
      </c>
      <c r="E102" s="22">
        <v>316</v>
      </c>
      <c r="F102" s="23"/>
      <c r="G102" s="32"/>
      <c r="H102" s="20">
        <f t="shared" si="0"/>
        <v>316</v>
      </c>
    </row>
    <row r="103" spans="1:9" ht="25.5" customHeight="1" x14ac:dyDescent="0.25">
      <c r="A103" s="73">
        <v>45109</v>
      </c>
      <c r="B103" s="70">
        <f t="shared" si="2"/>
        <v>1522</v>
      </c>
      <c r="C103" s="71"/>
      <c r="D103" s="35" t="s">
        <v>15</v>
      </c>
      <c r="E103" s="22">
        <v>2858</v>
      </c>
      <c r="F103" s="23"/>
      <c r="G103" s="32"/>
      <c r="H103" s="20">
        <f t="shared" si="0"/>
        <v>2858</v>
      </c>
    </row>
    <row r="104" spans="1:9" ht="25.5" customHeight="1" x14ac:dyDescent="0.25">
      <c r="A104" s="73">
        <v>45109</v>
      </c>
      <c r="B104" s="70">
        <f t="shared" si="2"/>
        <v>1523</v>
      </c>
      <c r="C104" s="71"/>
      <c r="D104" s="35" t="s">
        <v>19</v>
      </c>
      <c r="E104" s="22">
        <v>6854</v>
      </c>
      <c r="F104" s="23"/>
      <c r="G104" s="32"/>
      <c r="H104" s="20">
        <f t="shared" si="0"/>
        <v>6854</v>
      </c>
    </row>
    <row r="105" spans="1:9" ht="25.5" customHeight="1" x14ac:dyDescent="0.25">
      <c r="A105" s="73">
        <v>45109</v>
      </c>
      <c r="B105" s="70">
        <f t="shared" si="2"/>
        <v>1524</v>
      </c>
      <c r="C105" s="71"/>
      <c r="D105" s="35" t="s">
        <v>13</v>
      </c>
      <c r="E105" s="22">
        <v>4239</v>
      </c>
      <c r="F105" s="23"/>
      <c r="G105" s="32"/>
      <c r="H105" s="20">
        <f t="shared" si="0"/>
        <v>4239</v>
      </c>
    </row>
    <row r="106" spans="1:9" ht="25.5" customHeight="1" x14ac:dyDescent="0.25">
      <c r="A106" s="73">
        <v>45109</v>
      </c>
      <c r="B106" s="70">
        <f t="shared" si="2"/>
        <v>1525</v>
      </c>
      <c r="C106" s="71"/>
      <c r="D106" s="35" t="s">
        <v>19</v>
      </c>
      <c r="E106" s="22">
        <v>10697</v>
      </c>
      <c r="F106" s="23"/>
      <c r="G106" s="32"/>
      <c r="H106" s="20">
        <f t="shared" si="0"/>
        <v>10697</v>
      </c>
    </row>
    <row r="107" spans="1:9" ht="25.5" customHeight="1" x14ac:dyDescent="0.25">
      <c r="A107" s="73">
        <v>45109</v>
      </c>
      <c r="B107" s="70">
        <f t="shared" si="2"/>
        <v>1526</v>
      </c>
      <c r="C107" s="71"/>
      <c r="D107" s="35" t="s">
        <v>24</v>
      </c>
      <c r="E107" s="22">
        <v>290</v>
      </c>
      <c r="F107" s="23"/>
      <c r="G107" s="32"/>
      <c r="H107" s="20">
        <f t="shared" si="0"/>
        <v>290</v>
      </c>
    </row>
    <row r="108" spans="1:9" ht="24.75" customHeight="1" x14ac:dyDescent="0.25">
      <c r="A108" s="73"/>
      <c r="B108" s="70"/>
      <c r="C108" s="71"/>
      <c r="D108" s="35"/>
      <c r="E108" s="22"/>
      <c r="F108" s="23"/>
      <c r="G108" s="32"/>
      <c r="H108" s="20">
        <f t="shared" si="0"/>
        <v>0</v>
      </c>
    </row>
    <row r="109" spans="1:9" ht="24.75" customHeight="1" x14ac:dyDescent="0.25">
      <c r="A109" s="73"/>
      <c r="B109" s="70"/>
      <c r="C109" s="71"/>
      <c r="D109" s="35"/>
      <c r="E109" s="22"/>
      <c r="F109" s="23"/>
      <c r="G109" s="32"/>
      <c r="H109" s="20">
        <f t="shared" si="0"/>
        <v>0</v>
      </c>
    </row>
    <row r="110" spans="1:9" ht="18.75" customHeight="1" x14ac:dyDescent="0.25">
      <c r="A110" s="24"/>
      <c r="B110" s="15"/>
      <c r="C110" s="26"/>
      <c r="D110" s="35"/>
      <c r="E110" s="22"/>
      <c r="F110" s="23"/>
      <c r="G110" s="32"/>
      <c r="H110" s="20">
        <f t="shared" si="0"/>
        <v>0</v>
      </c>
    </row>
    <row r="111" spans="1:9" x14ac:dyDescent="0.25">
      <c r="B111" s="44"/>
      <c r="C111" s="45"/>
      <c r="D111" s="3"/>
      <c r="E111" s="46">
        <f>SUM(E4:E110)</f>
        <v>590076</v>
      </c>
      <c r="F111" s="47"/>
      <c r="G111" s="47">
        <f>SUM(G4:G110)</f>
        <v>535476</v>
      </c>
      <c r="H111" s="48">
        <f>SUM(H4:H110)</f>
        <v>54600</v>
      </c>
      <c r="I111" s="3"/>
    </row>
    <row r="112" spans="1:9" x14ac:dyDescent="0.25">
      <c r="B112" s="44"/>
      <c r="C112" s="45"/>
      <c r="D112" s="3"/>
      <c r="E112" s="49"/>
      <c r="F112" s="50"/>
      <c r="G112" s="64"/>
      <c r="H112" s="51"/>
      <c r="I112" s="3"/>
    </row>
    <row r="113" spans="1:9" ht="31.5" x14ac:dyDescent="0.25">
      <c r="B113" s="44"/>
      <c r="C113" s="45"/>
      <c r="D113" s="3"/>
      <c r="E113" s="52" t="s">
        <v>8</v>
      </c>
      <c r="F113" s="50"/>
      <c r="G113" s="53" t="s">
        <v>9</v>
      </c>
      <c r="H113" s="51"/>
      <c r="I113" s="3"/>
    </row>
    <row r="114" spans="1:9" ht="16.5" thickBot="1" x14ac:dyDescent="0.3">
      <c r="B114" s="44"/>
      <c r="C114" s="45"/>
      <c r="D114" s="3"/>
      <c r="E114" s="52"/>
      <c r="F114" s="50"/>
      <c r="G114" s="53"/>
      <c r="H114" s="51"/>
      <c r="I114" s="3"/>
    </row>
    <row r="115" spans="1:9" ht="21.75" thickBot="1" x14ac:dyDescent="0.4">
      <c r="B115" s="44"/>
      <c r="C115" s="45"/>
      <c r="D115" s="3"/>
      <c r="E115" s="88">
        <f>E111-G111</f>
        <v>54600</v>
      </c>
      <c r="F115" s="89"/>
      <c r="G115" s="90"/>
      <c r="I115" s="3"/>
    </row>
    <row r="116" spans="1:9" x14ac:dyDescent="0.25">
      <c r="B116" s="44"/>
      <c r="C116" s="45"/>
      <c r="D116" s="3"/>
      <c r="E116" s="49"/>
      <c r="F116" s="50"/>
      <c r="G116" s="64"/>
      <c r="I116" s="3"/>
    </row>
    <row r="117" spans="1:9" ht="18.75" x14ac:dyDescent="0.3">
      <c r="B117" s="44"/>
      <c r="C117" s="45"/>
      <c r="D117" s="3"/>
      <c r="E117" s="91" t="s">
        <v>10</v>
      </c>
      <c r="F117" s="91"/>
      <c r="G117" s="91"/>
      <c r="I117" s="3"/>
    </row>
    <row r="118" spans="1:9" x14ac:dyDescent="0.25">
      <c r="B118" s="44"/>
      <c r="C118" s="45"/>
      <c r="D118" s="3"/>
      <c r="E118" s="49"/>
      <c r="F118" s="50"/>
      <c r="G118" s="64"/>
      <c r="I118" s="3"/>
    </row>
    <row r="119" spans="1:9" ht="18.75" x14ac:dyDescent="0.3">
      <c r="A119" s="24"/>
      <c r="B119" s="15"/>
      <c r="C119" s="26"/>
      <c r="D119" s="54"/>
      <c r="E119" s="55"/>
      <c r="F119" s="56"/>
      <c r="G119" s="65"/>
      <c r="I119" s="3"/>
    </row>
    <row r="120" spans="1:9" x14ac:dyDescent="0.25">
      <c r="B120" s="44"/>
      <c r="C120" s="45"/>
      <c r="D120" s="3"/>
      <c r="E120" s="49"/>
      <c r="F120" s="50"/>
      <c r="G120" s="64"/>
      <c r="I120" s="3"/>
    </row>
    <row r="121" spans="1:9" x14ac:dyDescent="0.25">
      <c r="B121" s="44"/>
      <c r="C121" s="45"/>
      <c r="D121" s="3"/>
      <c r="E121" s="49"/>
      <c r="F121" s="50"/>
      <c r="G121" s="64"/>
      <c r="I121" s="3"/>
    </row>
    <row r="122" spans="1:9" x14ac:dyDescent="0.25">
      <c r="B122" s="44"/>
      <c r="C122" s="45"/>
      <c r="D122" s="3"/>
      <c r="E122" s="49"/>
      <c r="F122" s="50"/>
      <c r="G122" s="64"/>
      <c r="I122" s="3"/>
    </row>
    <row r="123" spans="1:9" x14ac:dyDescent="0.25">
      <c r="B123" s="44"/>
      <c r="C123" s="45"/>
      <c r="D123" s="3"/>
      <c r="E123" s="49"/>
      <c r="F123" s="50"/>
      <c r="G123" s="64"/>
      <c r="I123" s="3"/>
    </row>
    <row r="124" spans="1:9" x14ac:dyDescent="0.25">
      <c r="B124" s="44"/>
      <c r="C124" s="45"/>
      <c r="D124" s="3"/>
      <c r="E124" s="49"/>
      <c r="F124" s="50"/>
      <c r="G124" s="64"/>
      <c r="I124" s="3"/>
    </row>
    <row r="125" spans="1:9" x14ac:dyDescent="0.25">
      <c r="B125" s="44"/>
      <c r="C125" s="45"/>
      <c r="D125" s="3"/>
      <c r="E125" s="49"/>
      <c r="F125" s="50"/>
      <c r="G125" s="64"/>
      <c r="I125" s="3"/>
    </row>
    <row r="126" spans="1:9" x14ac:dyDescent="0.25">
      <c r="B126" s="44"/>
      <c r="C126" s="45"/>
      <c r="D126" s="3"/>
      <c r="E126" s="49"/>
      <c r="F126" s="50"/>
      <c r="G126" s="64"/>
      <c r="I126" s="3"/>
    </row>
    <row r="127" spans="1:9" x14ac:dyDescent="0.25">
      <c r="B127" s="44"/>
      <c r="C127" s="45"/>
      <c r="D127" s="3"/>
      <c r="E127" s="49"/>
      <c r="F127" s="50"/>
      <c r="G127" s="64"/>
      <c r="I127" s="3"/>
    </row>
    <row r="128" spans="1:9" x14ac:dyDescent="0.25">
      <c r="B128" s="44"/>
      <c r="C128" s="45"/>
      <c r="D128" s="3"/>
      <c r="E128" s="49"/>
      <c r="F128" s="50"/>
      <c r="G128" s="64"/>
      <c r="I128" s="3"/>
    </row>
  </sheetData>
  <mergeCells count="4">
    <mergeCell ref="B1:G1"/>
    <mergeCell ref="B2:F2"/>
    <mergeCell ref="E115:G115"/>
    <mergeCell ref="E117:G117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REMISIONES  ENERO  2023     </vt:lpstr>
      <vt:lpstr>REMISIONES  FEBRERO  2023</vt:lpstr>
      <vt:lpstr>   REMISIONES     MARZO   2023 </vt:lpstr>
      <vt:lpstr> REMISIONES   ABRIL  2023    </vt:lpstr>
      <vt:lpstr>   REMISIONES   MAYO   2023    </vt:lpstr>
      <vt:lpstr>REMISIONES  JUNIO   2023  </vt:lpstr>
      <vt:lpstr>Hoja7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2023-02-08T18:53:38Z</cp:lastPrinted>
  <dcterms:created xsi:type="dcterms:W3CDTF">2023-02-08T17:54:21Z</dcterms:created>
  <dcterms:modified xsi:type="dcterms:W3CDTF">2023-07-14T15:14:26Z</dcterms:modified>
</cp:coreProperties>
</file>