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<sst xmlns="http://schemas.openxmlformats.org/spreadsheetml/2006/main" count="4533" uniqueCount="776">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</sst>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23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164" fontId="10" fillId="2" borderId="93" xfId="0" applyNumberFormat="1" applyFont="1" applyFill="1" applyBorder="1" applyAlignment="1">
      <alignment horizontal="center" vertical="center" wrapText="1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00FF00"/>
      <color rgb="FFFFCC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L130" activePane="bottomRight" state="frozen"/>
      <selection pane="topRight" activeCell="B1" sqref="B1"/>
      <selection pane="bottomLeft" activeCell="A3" sqref="A3"/>
      <selection pane="bottomRight" activeCell="P10" sqref="P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2" t="s">
        <v>266</v>
      </c>
      <c r="C1" s="813"/>
      <c r="D1" s="814"/>
      <c r="E1" s="815"/>
      <c r="F1" s="816"/>
      <c r="G1" s="817"/>
      <c r="H1" s="816"/>
      <c r="I1" s="818"/>
      <c r="J1" s="819"/>
      <c r="K1" s="1299" t="s">
        <v>26</v>
      </c>
      <c r="L1" s="599"/>
      <c r="M1" s="1301" t="s">
        <v>27</v>
      </c>
      <c r="N1" s="438"/>
      <c r="P1" s="97" t="s">
        <v>38</v>
      </c>
      <c r="Q1" s="1297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300"/>
      <c r="L2" s="600" t="s">
        <v>29</v>
      </c>
      <c r="M2" s="1302"/>
      <c r="N2" s="439" t="s">
        <v>29</v>
      </c>
      <c r="O2" s="551" t="s">
        <v>30</v>
      </c>
      <c r="P2" s="98" t="s">
        <v>39</v>
      </c>
      <c r="Q2" s="129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6">
        <v>11761</v>
      </c>
      <c r="L4" s="1077" t="s">
        <v>335</v>
      </c>
      <c r="M4" s="1076">
        <v>33640</v>
      </c>
      <c r="N4" s="1075" t="s">
        <v>336</v>
      </c>
      <c r="O4" s="554">
        <v>944817</v>
      </c>
      <c r="P4" s="1142">
        <v>5104</v>
      </c>
      <c r="Q4" s="837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4">
        <v>11151</v>
      </c>
      <c r="L5" s="1077" t="s">
        <v>336</v>
      </c>
      <c r="M5" s="537">
        <v>33640</v>
      </c>
      <c r="N5" s="547" t="s">
        <v>353</v>
      </c>
      <c r="O5" s="554">
        <v>2045266</v>
      </c>
      <c r="P5" s="1142">
        <v>5162</v>
      </c>
      <c r="Q5" s="895">
        <f>41799.81*19.89</f>
        <v>831398.22089999996</v>
      </c>
      <c r="R5" s="969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4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6">
        <v>9851</v>
      </c>
      <c r="L6" s="1077" t="s">
        <v>336</v>
      </c>
      <c r="M6" s="537">
        <v>33640</v>
      </c>
      <c r="N6" s="547" t="s">
        <v>353</v>
      </c>
      <c r="O6" s="915">
        <v>946483</v>
      </c>
      <c r="P6" s="1142">
        <v>5046</v>
      </c>
      <c r="Q6" s="838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6">
        <v>12161</v>
      </c>
      <c r="L7" s="1077" t="s">
        <v>336</v>
      </c>
      <c r="M7" s="537">
        <v>33640</v>
      </c>
      <c r="N7" s="547" t="s">
        <v>353</v>
      </c>
      <c r="O7" s="915">
        <v>2045265</v>
      </c>
      <c r="P7" s="1142">
        <v>5162</v>
      </c>
      <c r="Q7" s="1074">
        <f>41999.17*19.89</f>
        <v>835363.49129999999</v>
      </c>
      <c r="R7" s="969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5">
        <v>2045267</v>
      </c>
      <c r="P8" s="1142">
        <v>0</v>
      </c>
      <c r="Q8" s="1074">
        <f>43042.41*19.81</f>
        <v>852670.14210000006</v>
      </c>
      <c r="R8" s="1075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9" t="s">
        <v>350</v>
      </c>
      <c r="M9" s="537">
        <v>33640</v>
      </c>
      <c r="N9" s="539" t="s">
        <v>355</v>
      </c>
      <c r="O9" s="542">
        <v>2047757</v>
      </c>
      <c r="P9" s="1142"/>
      <c r="Q9" s="895">
        <f>45624.4*19.534</f>
        <v>891227.02960000001</v>
      </c>
      <c r="R9" s="896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8" t="s">
        <v>326</v>
      </c>
      <c r="K10" s="537">
        <v>9851</v>
      </c>
      <c r="L10" s="1079" t="s">
        <v>351</v>
      </c>
      <c r="M10" s="537">
        <v>33640</v>
      </c>
      <c r="N10" s="539" t="s">
        <v>340</v>
      </c>
      <c r="O10" s="542">
        <v>2047580</v>
      </c>
      <c r="P10" s="1142"/>
      <c r="Q10" s="895">
        <f>46238.55*19.534</f>
        <v>903223.83570000005</v>
      </c>
      <c r="R10" s="896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9" t="s">
        <v>351</v>
      </c>
      <c r="M11" s="537">
        <v>33640</v>
      </c>
      <c r="N11" s="539" t="s">
        <v>345</v>
      </c>
      <c r="O11" s="553">
        <v>2047581</v>
      </c>
      <c r="P11" s="1142"/>
      <c r="Q11" s="837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9" t="s">
        <v>351</v>
      </c>
      <c r="M12" s="537">
        <v>33640</v>
      </c>
      <c r="N12" s="539" t="s">
        <v>345</v>
      </c>
      <c r="O12" s="553">
        <v>2047582</v>
      </c>
      <c r="P12" s="1142"/>
      <c r="Q12" s="837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9" t="s">
        <v>340</v>
      </c>
      <c r="M13" s="537">
        <v>33640</v>
      </c>
      <c r="N13" s="539" t="s">
        <v>345</v>
      </c>
      <c r="O13" s="553">
        <v>957561</v>
      </c>
      <c r="P13" s="1142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9" t="s">
        <v>340</v>
      </c>
      <c r="M14" s="537">
        <v>33640</v>
      </c>
      <c r="N14" s="539" t="s">
        <v>355</v>
      </c>
      <c r="O14" s="542">
        <v>2047758</v>
      </c>
      <c r="P14" s="1142"/>
      <c r="Q14" s="543">
        <f>45137.2*19.66</f>
        <v>887397.35199999996</v>
      </c>
      <c r="R14" s="970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9" t="s">
        <v>355</v>
      </c>
      <c r="M15" s="537">
        <v>33640</v>
      </c>
      <c r="N15" s="545" t="s">
        <v>346</v>
      </c>
      <c r="O15" s="552">
        <v>960299</v>
      </c>
      <c r="P15" s="1142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3" t="s">
        <v>332</v>
      </c>
      <c r="K16" s="537">
        <v>11151</v>
      </c>
      <c r="L16" s="1079" t="s">
        <v>355</v>
      </c>
      <c r="M16" s="537">
        <v>33640</v>
      </c>
      <c r="N16" s="545" t="s">
        <v>346</v>
      </c>
      <c r="O16" s="553">
        <v>2048370</v>
      </c>
      <c r="P16" s="540"/>
      <c r="Q16" s="837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9" t="s">
        <v>404</v>
      </c>
      <c r="M17" s="537">
        <v>33640</v>
      </c>
      <c r="N17" s="545" t="s">
        <v>405</v>
      </c>
      <c r="O17" s="542">
        <v>2050310</v>
      </c>
      <c r="P17" s="540"/>
      <c r="Q17" s="837">
        <f>43676.96*19.575</f>
        <v>854976.49199999997</v>
      </c>
      <c r="R17" s="970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9" t="s">
        <v>404</v>
      </c>
      <c r="M18" s="537">
        <v>33640</v>
      </c>
      <c r="N18" s="545" t="s">
        <v>405</v>
      </c>
      <c r="O18" s="554">
        <v>2050311</v>
      </c>
      <c r="P18" s="519"/>
      <c r="Q18" s="837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8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4" t="s">
        <v>382</v>
      </c>
      <c r="K19" s="537">
        <v>9851</v>
      </c>
      <c r="L19" s="1079" t="s">
        <v>405</v>
      </c>
      <c r="M19" s="537">
        <v>33640</v>
      </c>
      <c r="N19" s="539" t="s">
        <v>406</v>
      </c>
      <c r="O19" s="542">
        <v>964588</v>
      </c>
      <c r="P19" s="500"/>
      <c r="Q19" s="837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9" t="s">
        <v>406</v>
      </c>
      <c r="M20" s="537">
        <v>33640</v>
      </c>
      <c r="N20" s="539" t="s">
        <v>407</v>
      </c>
      <c r="O20" s="542">
        <v>966130</v>
      </c>
      <c r="P20" s="540"/>
      <c r="Q20" s="837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9" t="s">
        <v>406</v>
      </c>
      <c r="M21" s="537">
        <v>33640</v>
      </c>
      <c r="N21" s="539" t="s">
        <v>407</v>
      </c>
      <c r="O21" s="553">
        <v>2050312</v>
      </c>
      <c r="P21" s="540"/>
      <c r="Q21" s="837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9" t="s">
        <v>407</v>
      </c>
      <c r="M22" s="537">
        <v>33640</v>
      </c>
      <c r="N22" s="539" t="s">
        <v>408</v>
      </c>
      <c r="O22" s="553">
        <v>2051070</v>
      </c>
      <c r="P22" s="519"/>
      <c r="Q22" s="837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9" t="s">
        <v>407</v>
      </c>
      <c r="M23" s="537">
        <v>33640</v>
      </c>
      <c r="N23" s="539" t="s">
        <v>408</v>
      </c>
      <c r="O23" s="554">
        <v>969708</v>
      </c>
      <c r="P23" s="540"/>
      <c r="Q23" s="837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9" t="s">
        <v>441</v>
      </c>
      <c r="M24" s="537">
        <v>33640</v>
      </c>
      <c r="N24" s="539" t="s">
        <v>443</v>
      </c>
      <c r="O24" s="542">
        <v>2051828</v>
      </c>
      <c r="P24" s="540"/>
      <c r="Q24" s="837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9" t="s">
        <v>441</v>
      </c>
      <c r="M25" s="537">
        <v>33640</v>
      </c>
      <c r="N25" s="547" t="s">
        <v>443</v>
      </c>
      <c r="O25" s="542">
        <v>2052447</v>
      </c>
      <c r="P25" s="519"/>
      <c r="Q25" s="837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9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540"/>
      <c r="Q26" s="837">
        <f>46224.58*20.03</f>
        <v>925878.33740000008</v>
      </c>
      <c r="R26" s="547" t="s">
        <v>439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519"/>
      <c r="Q27" s="837">
        <f>45354.06*19.89</f>
        <v>902092.25339999993</v>
      </c>
      <c r="R27" s="547" t="s">
        <v>437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540"/>
      <c r="Q28" s="837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540"/>
      <c r="Q29" s="837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3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2">
        <f>PIERNA!JO5</f>
        <v>18648.240000000002</v>
      </c>
      <c r="G30" s="773">
        <f>PIERNA!JP5</f>
        <v>20</v>
      </c>
      <c r="H30" s="774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540"/>
      <c r="Q30" s="837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2">
        <f>PIERNA!JY5</f>
        <v>18867.12</v>
      </c>
      <c r="G31" s="773">
        <f>PIERNA!JZ5</f>
        <v>21</v>
      </c>
      <c r="H31" s="774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540"/>
      <c r="Q31" s="837">
        <f>48095.26*20.18</f>
        <v>970562.34680000006</v>
      </c>
      <c r="R31" s="525" t="s">
        <v>466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2">
        <f>PIERNA!KI5</f>
        <v>18933.990000000002</v>
      </c>
      <c r="G32" s="773">
        <f>PIERNA!KJ5</f>
        <v>21</v>
      </c>
      <c r="H32" s="774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540"/>
      <c r="Q32" s="837">
        <f>48113.68*20.165</f>
        <v>970212.35719999997</v>
      </c>
      <c r="R32" s="525" t="s">
        <v>467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5">
        <f>PIERNA!KS5</f>
        <v>18079.759999999998</v>
      </c>
      <c r="G33" s="776">
        <f>PIERNA!KT5</f>
        <v>20</v>
      </c>
      <c r="H33" s="774">
        <f>PIERNA!KU5</f>
        <v>16930.7</v>
      </c>
      <c r="I33" s="1141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584"/>
      <c r="Q33" s="837">
        <f>42965.96*20.12</f>
        <v>864475.1152</v>
      </c>
      <c r="R33" s="525" t="s">
        <v>462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5">
        <f>PIERNA!F34</f>
        <v>19097.330000000002</v>
      </c>
      <c r="G34" s="776">
        <f>PIERNA!G34</f>
        <v>21</v>
      </c>
      <c r="H34" s="774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5">
        <v>2055425</v>
      </c>
      <c r="P34" s="540"/>
      <c r="Q34" s="838">
        <f>46700.35*20.05</f>
        <v>936342.01749999996</v>
      </c>
      <c r="R34" s="586" t="s">
        <v>436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5">
        <f>PIERNA!F35</f>
        <v>18744.37</v>
      </c>
      <c r="G35" s="777">
        <f>PIERNA!G35</f>
        <v>20</v>
      </c>
      <c r="H35" s="774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5">
        <v>986256</v>
      </c>
      <c r="P35" s="584"/>
      <c r="Q35" s="1074">
        <f>45916.4*20.35</f>
        <v>934398.74000000011</v>
      </c>
      <c r="R35" s="969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51">
        <f>PIERNA!E36</f>
        <v>44743</v>
      </c>
      <c r="F36" s="1252">
        <f>PIERNA!F36</f>
        <v>19254.12</v>
      </c>
      <c r="G36" s="1253">
        <f>PIERNA!G36</f>
        <v>21</v>
      </c>
      <c r="H36" s="1254">
        <f>PIERNA!H36</f>
        <v>19292.900000000001</v>
      </c>
      <c r="I36" s="1255">
        <f>PIERNA!I36</f>
        <v>-38.780000000002474</v>
      </c>
      <c r="J36" s="1256" t="s">
        <v>752</v>
      </c>
      <c r="K36" s="1076">
        <v>11151</v>
      </c>
      <c r="L36" s="1077" t="s">
        <v>465</v>
      </c>
      <c r="M36" s="537">
        <v>33640</v>
      </c>
      <c r="N36" s="539" t="s">
        <v>775</v>
      </c>
      <c r="O36" s="915">
        <v>2056227</v>
      </c>
      <c r="P36" s="584"/>
      <c r="Q36" s="1074">
        <f>46770.39*19.92</f>
        <v>931666.1688000001</v>
      </c>
      <c r="R36" s="1075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7">
        <f>PIERNA!E37</f>
        <v>44743</v>
      </c>
      <c r="F37" s="1258">
        <f>PIERNA!F37</f>
        <v>18441.36</v>
      </c>
      <c r="G37" s="1259">
        <f>PIERNA!G37</f>
        <v>20</v>
      </c>
      <c r="H37" s="1260">
        <f>PIERNA!H37</f>
        <v>18507.84</v>
      </c>
      <c r="I37" s="1255">
        <f>PIERNA!I37</f>
        <v>-66.479999999999563</v>
      </c>
      <c r="J37" s="1263" t="s">
        <v>753</v>
      </c>
      <c r="K37" s="1076">
        <v>11151</v>
      </c>
      <c r="L37" s="1077" t="s">
        <v>465</v>
      </c>
      <c r="M37" s="537">
        <v>33640</v>
      </c>
      <c r="N37" s="547" t="s">
        <v>775</v>
      </c>
      <c r="O37" s="542">
        <v>990728</v>
      </c>
      <c r="P37" s="540"/>
      <c r="Q37" s="837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8">
        <f>PIERNA!D38</f>
        <v>0</v>
      </c>
      <c r="E38" s="248">
        <f>PIERNA!E38</f>
        <v>0</v>
      </c>
      <c r="F38" s="779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7"/>
      <c r="M38" s="537"/>
      <c r="N38" s="547"/>
      <c r="O38" s="542"/>
      <c r="P38" s="540"/>
      <c r="Q38" s="837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8">
        <f>PIERNA!D39</f>
        <v>0</v>
      </c>
      <c r="E39" s="248">
        <f>PIERNA!E39</f>
        <v>0</v>
      </c>
      <c r="F39" s="779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7"/>
      <c r="M39" s="537"/>
      <c r="N39" s="547"/>
      <c r="O39" s="554"/>
      <c r="P39" s="540"/>
      <c r="Q39" s="837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8">
        <f>PIERNA!D40</f>
        <v>0</v>
      </c>
      <c r="E40" s="248">
        <f>PIERNA!E40</f>
        <v>0</v>
      </c>
      <c r="F40" s="779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7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8">
        <f>PIERNA!D41</f>
        <v>0</v>
      </c>
      <c r="E41" s="248">
        <f>PIERNA!E41</f>
        <v>0</v>
      </c>
      <c r="F41" s="779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7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0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7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7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0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0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39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6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06"/>
      <c r="O98" s="1004"/>
      <c r="P98" s="676"/>
      <c r="Q98" s="836"/>
      <c r="R98" s="676"/>
      <c r="S98" s="65"/>
      <c r="T98" s="181"/>
    </row>
    <row r="99" spans="1:20" s="157" customFormat="1" ht="30" thickBot="1" x14ac:dyDescent="0.3">
      <c r="A99" s="100">
        <v>61</v>
      </c>
      <c r="B99" s="1104" t="s">
        <v>316</v>
      </c>
      <c r="C99" s="1106" t="s">
        <v>225</v>
      </c>
      <c r="D99" s="1107"/>
      <c r="E99" s="248">
        <v>44710</v>
      </c>
      <c r="F99" s="267">
        <v>1499.1</v>
      </c>
      <c r="G99" s="253">
        <v>104</v>
      </c>
      <c r="H99" s="934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69"/>
      <c r="P99" s="1100" t="s">
        <v>341</v>
      </c>
      <c r="Q99" s="840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66" t="s">
        <v>403</v>
      </c>
      <c r="C100" s="250" t="s">
        <v>311</v>
      </c>
      <c r="D100" s="322"/>
      <c r="E100" s="1303">
        <v>44711</v>
      </c>
      <c r="F100" s="259">
        <v>1001.75</v>
      </c>
      <c r="G100" s="253">
        <v>40</v>
      </c>
      <c r="H100" s="934">
        <v>1001.75</v>
      </c>
      <c r="I100" s="684">
        <f t="shared" si="18"/>
        <v>0</v>
      </c>
      <c r="J100" s="786"/>
      <c r="K100" s="535"/>
      <c r="L100" s="561"/>
      <c r="M100" s="535"/>
      <c r="N100" s="692"/>
      <c r="O100" s="1305">
        <v>18073</v>
      </c>
      <c r="P100" s="1067"/>
      <c r="Q100" s="840">
        <v>56098</v>
      </c>
      <c r="R100" s="1292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67"/>
      <c r="C101" s="1064" t="s">
        <v>312</v>
      </c>
      <c r="D101" s="511"/>
      <c r="E101" s="1303"/>
      <c r="F101" s="934">
        <v>5018.1099999999997</v>
      </c>
      <c r="G101" s="1063">
        <v>174</v>
      </c>
      <c r="H101" s="934">
        <v>5018.1099999999997</v>
      </c>
      <c r="I101" s="684">
        <f t="shared" si="18"/>
        <v>0</v>
      </c>
      <c r="J101" s="640"/>
      <c r="K101" s="535"/>
      <c r="L101" s="561"/>
      <c r="M101" s="535"/>
      <c r="N101" s="793"/>
      <c r="O101" s="1306"/>
      <c r="P101" s="1067"/>
      <c r="Q101" s="840">
        <v>326177.15000000002</v>
      </c>
      <c r="R101" s="1293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67"/>
      <c r="C102" s="1065" t="s">
        <v>313</v>
      </c>
      <c r="D102" s="511"/>
      <c r="E102" s="1303"/>
      <c r="F102" s="934">
        <v>361.23</v>
      </c>
      <c r="G102" s="1063">
        <v>13</v>
      </c>
      <c r="H102" s="934">
        <v>361.23</v>
      </c>
      <c r="I102" s="684">
        <f>H102-F102</f>
        <v>0</v>
      </c>
      <c r="J102" s="798"/>
      <c r="K102" s="535"/>
      <c r="L102" s="561"/>
      <c r="M102" s="535"/>
      <c r="N102" s="793"/>
      <c r="O102" s="1306"/>
      <c r="P102" s="1068"/>
      <c r="Q102" s="840">
        <v>16977.810000000001</v>
      </c>
      <c r="R102" s="1293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68"/>
      <c r="C103" s="1066" t="s">
        <v>314</v>
      </c>
      <c r="D103" s="511"/>
      <c r="E103" s="1304"/>
      <c r="F103" s="934">
        <v>1040.1600000000001</v>
      </c>
      <c r="G103" s="1063">
        <v>40</v>
      </c>
      <c r="H103" s="934">
        <v>1040.1600000000001</v>
      </c>
      <c r="I103" s="684">
        <f t="shared" si="18"/>
        <v>0</v>
      </c>
      <c r="J103" s="640"/>
      <c r="K103" s="535"/>
      <c r="L103" s="561"/>
      <c r="M103" s="535"/>
      <c r="N103" s="793"/>
      <c r="O103" s="1307"/>
      <c r="P103" s="1068"/>
      <c r="Q103" s="840">
        <v>24963.84</v>
      </c>
      <c r="R103" s="1294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1" t="s">
        <v>284</v>
      </c>
      <c r="C104" s="511" t="s">
        <v>317</v>
      </c>
      <c r="D104" s="511"/>
      <c r="E104" s="957">
        <v>44711</v>
      </c>
      <c r="F104" s="934">
        <v>2007.81</v>
      </c>
      <c r="G104" s="1063">
        <v>71</v>
      </c>
      <c r="H104" s="934">
        <v>2007.81</v>
      </c>
      <c r="I104" s="684">
        <f t="shared" si="18"/>
        <v>0</v>
      </c>
      <c r="J104" s="640"/>
      <c r="K104" s="535"/>
      <c r="L104" s="693"/>
      <c r="M104" s="535"/>
      <c r="N104" s="1029"/>
      <c r="O104" s="965" t="s">
        <v>339</v>
      </c>
      <c r="P104" s="1078" t="s">
        <v>341</v>
      </c>
      <c r="Q104" s="840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5" t="s">
        <v>220</v>
      </c>
      <c r="C105" s="511" t="s">
        <v>318</v>
      </c>
      <c r="D105" s="511"/>
      <c r="E105" s="958">
        <v>44711</v>
      </c>
      <c r="F105" s="934">
        <v>1005.44</v>
      </c>
      <c r="G105" s="1063">
        <v>63</v>
      </c>
      <c r="H105" s="934">
        <v>1005.44</v>
      </c>
      <c r="I105" s="684">
        <f t="shared" si="18"/>
        <v>0</v>
      </c>
      <c r="J105" s="640"/>
      <c r="K105" s="535"/>
      <c r="L105" s="693"/>
      <c r="M105" s="535"/>
      <c r="N105" s="1029"/>
      <c r="O105" s="1028" t="s">
        <v>347</v>
      </c>
      <c r="P105" s="535"/>
      <c r="Q105" s="840">
        <v>146794.23999999999</v>
      </c>
      <c r="R105" s="972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8">
        <v>68</v>
      </c>
      <c r="B106" s="1099" t="s">
        <v>316</v>
      </c>
      <c r="C106" s="1105" t="s">
        <v>319</v>
      </c>
      <c r="D106" s="1105"/>
      <c r="E106" s="957">
        <v>44712</v>
      </c>
      <c r="F106" s="934">
        <v>2060</v>
      </c>
      <c r="G106" s="1063">
        <v>2</v>
      </c>
      <c r="H106" s="934">
        <v>2060</v>
      </c>
      <c r="I106" s="757">
        <f t="shared" si="18"/>
        <v>0</v>
      </c>
      <c r="J106" s="640"/>
      <c r="K106" s="535"/>
      <c r="L106" s="561"/>
      <c r="M106" s="535"/>
      <c r="N106" s="535"/>
      <c r="O106" s="1069">
        <v>133950</v>
      </c>
      <c r="P106" s="1100" t="s">
        <v>341</v>
      </c>
      <c r="Q106" s="840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95" t="s">
        <v>310</v>
      </c>
      <c r="C107" s="1070" t="s">
        <v>100</v>
      </c>
      <c r="D107" s="511"/>
      <c r="E107" s="957">
        <v>44714</v>
      </c>
      <c r="F107" s="934">
        <v>3067.48</v>
      </c>
      <c r="G107" s="1063">
        <v>105</v>
      </c>
      <c r="H107" s="934">
        <v>3067.48</v>
      </c>
      <c r="I107" s="710">
        <f t="shared" si="18"/>
        <v>0</v>
      </c>
      <c r="J107" s="640"/>
      <c r="K107" s="535"/>
      <c r="L107" s="561"/>
      <c r="M107" s="535"/>
      <c r="N107" s="793"/>
      <c r="O107" s="1317">
        <v>18087</v>
      </c>
      <c r="P107" s="1094"/>
      <c r="Q107" s="836">
        <v>214723.6</v>
      </c>
      <c r="R107" s="1292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96"/>
      <c r="C108" s="1070" t="s">
        <v>323</v>
      </c>
      <c r="D108" s="511"/>
      <c r="E108" s="957">
        <v>44714</v>
      </c>
      <c r="F108" s="934">
        <v>521.78</v>
      </c>
      <c r="G108" s="1063">
        <v>20</v>
      </c>
      <c r="H108" s="934">
        <v>521.78</v>
      </c>
      <c r="I108" s="275">
        <f t="shared" si="18"/>
        <v>0</v>
      </c>
      <c r="J108" s="640"/>
      <c r="K108" s="535"/>
      <c r="L108" s="561"/>
      <c r="M108" s="535"/>
      <c r="N108" s="793"/>
      <c r="O108" s="1318"/>
      <c r="P108" s="1094"/>
      <c r="Q108" s="836">
        <v>35481.040000000001</v>
      </c>
      <c r="R108" s="1294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6" t="s">
        <v>316</v>
      </c>
      <c r="C109" s="1105" t="s">
        <v>319</v>
      </c>
      <c r="D109" s="1105"/>
      <c r="E109" s="957">
        <v>44714</v>
      </c>
      <c r="F109" s="934">
        <v>2060.5</v>
      </c>
      <c r="G109" s="1063">
        <v>2</v>
      </c>
      <c r="H109" s="934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11">
        <v>133999</v>
      </c>
      <c r="P109" s="1097" t="s">
        <v>341</v>
      </c>
      <c r="Q109" s="836">
        <v>117448.5</v>
      </c>
      <c r="R109" s="1005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1" t="s">
        <v>316</v>
      </c>
      <c r="C110" s="1105" t="s">
        <v>319</v>
      </c>
      <c r="D110" s="1105"/>
      <c r="E110" s="957">
        <v>44714</v>
      </c>
      <c r="F110" s="934">
        <v>2005.5</v>
      </c>
      <c r="G110" s="1063">
        <v>2</v>
      </c>
      <c r="H110" s="934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28">
        <v>133998</v>
      </c>
      <c r="P110" s="1102" t="s">
        <v>341</v>
      </c>
      <c r="Q110" s="836">
        <v>114313.5</v>
      </c>
      <c r="R110" s="1005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57">
        <v>44718</v>
      </c>
      <c r="F111" s="934">
        <v>500</v>
      </c>
      <c r="G111" s="1063">
        <v>50</v>
      </c>
      <c r="H111" s="934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24" t="s">
        <v>438</v>
      </c>
      <c r="P111" s="676"/>
      <c r="Q111" s="836">
        <v>41000</v>
      </c>
      <c r="R111" s="1109" t="s">
        <v>437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81" t="s">
        <v>64</v>
      </c>
      <c r="C112" s="511" t="s">
        <v>371</v>
      </c>
      <c r="D112" s="511"/>
      <c r="E112" s="957">
        <v>44718</v>
      </c>
      <c r="F112" s="934">
        <v>4523.7</v>
      </c>
      <c r="G112" s="1063">
        <v>5</v>
      </c>
      <c r="H112" s="934">
        <v>4523.7</v>
      </c>
      <c r="I112" s="433">
        <f t="shared" si="20"/>
        <v>0</v>
      </c>
      <c r="J112" s="641"/>
      <c r="K112" s="535"/>
      <c r="L112" s="561"/>
      <c r="M112" s="535"/>
      <c r="N112" s="793"/>
      <c r="O112" s="1283" t="s">
        <v>373</v>
      </c>
      <c r="P112" s="1094"/>
      <c r="Q112" s="1108">
        <v>135711</v>
      </c>
      <c r="R112" s="1315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82"/>
      <c r="C113" s="511" t="s">
        <v>372</v>
      </c>
      <c r="D113" s="511"/>
      <c r="E113" s="957">
        <v>44718</v>
      </c>
      <c r="F113" s="934">
        <v>238.55</v>
      </c>
      <c r="G113" s="1063">
        <v>20</v>
      </c>
      <c r="H113" s="934">
        <v>238.55</v>
      </c>
      <c r="I113" s="433">
        <f t="shared" si="20"/>
        <v>0</v>
      </c>
      <c r="J113" s="641"/>
      <c r="K113" s="535"/>
      <c r="L113" s="561"/>
      <c r="M113" s="535"/>
      <c r="N113" s="793"/>
      <c r="O113" s="1284"/>
      <c r="P113" s="1094"/>
      <c r="Q113" s="1108">
        <v>21469.5</v>
      </c>
      <c r="R113" s="1316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77" t="s">
        <v>374</v>
      </c>
      <c r="C114" s="511" t="s">
        <v>43</v>
      </c>
      <c r="D114" s="511"/>
      <c r="E114" s="1287">
        <v>44719</v>
      </c>
      <c r="F114" s="934">
        <v>1003.34</v>
      </c>
      <c r="G114" s="1063">
        <v>221</v>
      </c>
      <c r="H114" s="934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290" t="s">
        <v>377</v>
      </c>
      <c r="P114" s="855"/>
      <c r="Q114" s="1108">
        <v>54180.36</v>
      </c>
      <c r="R114" s="1312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78"/>
      <c r="C115" s="511" t="s">
        <v>375</v>
      </c>
      <c r="D115" s="511"/>
      <c r="E115" s="1288"/>
      <c r="F115" s="934">
        <v>150</v>
      </c>
      <c r="G115" s="1063">
        <v>15</v>
      </c>
      <c r="H115" s="934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290"/>
      <c r="P115" s="676"/>
      <c r="Q115" s="1108">
        <v>15750</v>
      </c>
      <c r="R115" s="1313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79"/>
      <c r="C116" s="511" t="s">
        <v>376</v>
      </c>
      <c r="D116" s="511"/>
      <c r="E116" s="1289"/>
      <c r="F116" s="934">
        <v>190</v>
      </c>
      <c r="G116" s="1063">
        <v>19</v>
      </c>
      <c r="H116" s="934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291"/>
      <c r="P116" s="855"/>
      <c r="Q116" s="1108">
        <v>16150</v>
      </c>
      <c r="R116" s="1314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57">
        <v>44720</v>
      </c>
      <c r="F117" s="934">
        <v>1304.69</v>
      </c>
      <c r="G117" s="1063">
        <v>52</v>
      </c>
      <c r="H117" s="934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28">
        <v>18109</v>
      </c>
      <c r="P117" s="676"/>
      <c r="Q117" s="836">
        <v>75672.02</v>
      </c>
      <c r="R117" s="1110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1" t="s">
        <v>361</v>
      </c>
      <c r="C118" s="1125" t="s">
        <v>378</v>
      </c>
      <c r="D118" s="1125"/>
      <c r="E118" s="957">
        <v>44723</v>
      </c>
      <c r="F118" s="934">
        <v>18209.29</v>
      </c>
      <c r="G118" s="1063">
        <v>21</v>
      </c>
      <c r="H118" s="934">
        <v>18680.490000000002</v>
      </c>
      <c r="I118" s="105">
        <f t="shared" si="23"/>
        <v>471.20000000000073</v>
      </c>
      <c r="J118" s="1092" t="s">
        <v>379</v>
      </c>
      <c r="K118" s="535"/>
      <c r="L118" s="561"/>
      <c r="M118" s="535"/>
      <c r="N118" s="561"/>
      <c r="O118" s="1095" t="s">
        <v>379</v>
      </c>
      <c r="P118" s="1173"/>
      <c r="Q118" s="1174"/>
      <c r="R118" s="1175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81" t="s">
        <v>67</v>
      </c>
      <c r="C119" s="511" t="s">
        <v>383</v>
      </c>
      <c r="D119" s="511"/>
      <c r="E119" s="957">
        <v>44727</v>
      </c>
      <c r="F119" s="934">
        <v>1001.32</v>
      </c>
      <c r="G119" s="1063">
        <v>86</v>
      </c>
      <c r="H119" s="934">
        <v>1001.32</v>
      </c>
      <c r="I119" s="105">
        <f t="shared" si="23"/>
        <v>0</v>
      </c>
      <c r="J119" s="642"/>
      <c r="K119" s="535"/>
      <c r="L119" s="561"/>
      <c r="M119" s="535"/>
      <c r="N119" s="1093"/>
      <c r="O119" s="1283" t="s">
        <v>384</v>
      </c>
      <c r="P119" s="1094"/>
      <c r="Q119" s="1108">
        <v>90369.13</v>
      </c>
      <c r="R119" s="1310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82"/>
      <c r="C120" s="511" t="s">
        <v>65</v>
      </c>
      <c r="D120" s="511"/>
      <c r="E120" s="957">
        <v>44727</v>
      </c>
      <c r="F120" s="934">
        <v>501.36</v>
      </c>
      <c r="G120" s="1063">
        <v>42</v>
      </c>
      <c r="H120" s="934">
        <v>501.36</v>
      </c>
      <c r="I120" s="105">
        <f t="shared" si="23"/>
        <v>0</v>
      </c>
      <c r="J120" s="642"/>
      <c r="K120" s="535"/>
      <c r="L120" s="561"/>
      <c r="M120" s="535"/>
      <c r="N120" s="1093"/>
      <c r="O120" s="1284"/>
      <c r="P120" s="1094"/>
      <c r="Q120" s="1108">
        <v>45122.400000000001</v>
      </c>
      <c r="R120" s="1311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77" t="s">
        <v>310</v>
      </c>
      <c r="C121" s="511" t="s">
        <v>100</v>
      </c>
      <c r="D121" s="511"/>
      <c r="E121" s="957">
        <v>44729</v>
      </c>
      <c r="F121" s="934">
        <v>1501.45</v>
      </c>
      <c r="G121" s="1063">
        <v>54</v>
      </c>
      <c r="H121" s="934">
        <v>1501.45</v>
      </c>
      <c r="I121" s="105">
        <f t="shared" si="23"/>
        <v>0</v>
      </c>
      <c r="J121" s="642"/>
      <c r="K121" s="535"/>
      <c r="L121" s="561"/>
      <c r="M121" s="535"/>
      <c r="N121" s="1093"/>
      <c r="O121" s="1285">
        <v>18150</v>
      </c>
      <c r="P121" s="1094"/>
      <c r="Q121" s="836">
        <v>108104.4</v>
      </c>
      <c r="R121" s="1308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79"/>
      <c r="C122" s="511" t="s">
        <v>389</v>
      </c>
      <c r="D122" s="511"/>
      <c r="E122" s="957">
        <v>44729</v>
      </c>
      <c r="F122" s="934">
        <v>1006.3</v>
      </c>
      <c r="G122" s="1063">
        <v>35</v>
      </c>
      <c r="H122" s="934">
        <v>1006.3</v>
      </c>
      <c r="I122" s="105">
        <f t="shared" si="23"/>
        <v>0</v>
      </c>
      <c r="J122" s="642"/>
      <c r="K122" s="535"/>
      <c r="L122" s="561"/>
      <c r="M122" s="535"/>
      <c r="N122" s="1093"/>
      <c r="O122" s="1286"/>
      <c r="P122" s="1067"/>
      <c r="Q122" s="840">
        <v>32201.599999999999</v>
      </c>
      <c r="R122" s="1309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57">
        <v>44728</v>
      </c>
      <c r="F123" s="934">
        <v>1345.6</v>
      </c>
      <c r="G123" s="1063"/>
      <c r="H123" s="934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03" t="s">
        <v>399</v>
      </c>
      <c r="P123" s="536"/>
      <c r="Q123" s="840">
        <v>94192</v>
      </c>
      <c r="R123" s="964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3" t="s">
        <v>374</v>
      </c>
      <c r="C124" s="511" t="s">
        <v>43</v>
      </c>
      <c r="D124" s="511"/>
      <c r="E124" s="957">
        <v>44732</v>
      </c>
      <c r="F124" s="934">
        <v>2002.14</v>
      </c>
      <c r="G124" s="1063">
        <v>441</v>
      </c>
      <c r="H124" s="934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5" t="s">
        <v>426</v>
      </c>
      <c r="P124" s="967"/>
      <c r="Q124" s="840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61" t="s">
        <v>409</v>
      </c>
      <c r="C125" s="1113" t="s">
        <v>410</v>
      </c>
      <c r="D125" s="1120" t="s">
        <v>417</v>
      </c>
      <c r="E125" s="943">
        <v>44734</v>
      </c>
      <c r="F125" s="934">
        <v>3828.1</v>
      </c>
      <c r="G125" s="1063">
        <v>20</v>
      </c>
      <c r="H125" s="934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12" t="s">
        <v>411</v>
      </c>
      <c r="P125" s="967"/>
      <c r="Q125" s="840">
        <f>200000+167497.6</f>
        <v>367497.6</v>
      </c>
      <c r="R125" s="964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77" t="s">
        <v>403</v>
      </c>
      <c r="C126" s="511" t="s">
        <v>311</v>
      </c>
      <c r="D126" s="511"/>
      <c r="E126" s="1269">
        <v>44734</v>
      </c>
      <c r="F126" s="934">
        <v>2397.7399999999998</v>
      </c>
      <c r="G126" s="1063">
        <v>98</v>
      </c>
      <c r="H126" s="934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1411">
        <v>18180</v>
      </c>
      <c r="P126" s="536"/>
      <c r="Q126" s="1246">
        <v>148659.88</v>
      </c>
      <c r="R126" s="1264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278"/>
      <c r="C127" s="511" t="s">
        <v>100</v>
      </c>
      <c r="D127" s="511"/>
      <c r="E127" s="1270"/>
      <c r="F127" s="934">
        <v>333.52</v>
      </c>
      <c r="G127" s="1063">
        <v>13</v>
      </c>
      <c r="H127" s="934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1412"/>
      <c r="P127" s="536"/>
      <c r="Q127" s="1246">
        <v>24013.439999999999</v>
      </c>
      <c r="R127" s="1414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278"/>
      <c r="C128" s="511" t="s">
        <v>416</v>
      </c>
      <c r="D128" s="511"/>
      <c r="E128" s="1270"/>
      <c r="F128" s="934">
        <v>272.27999999999997</v>
      </c>
      <c r="G128" s="1063">
        <v>11</v>
      </c>
      <c r="H128" s="934">
        <v>272.27999999999997</v>
      </c>
      <c r="I128" s="105">
        <f t="shared" si="23"/>
        <v>0</v>
      </c>
      <c r="J128" s="642"/>
      <c r="K128" s="535"/>
      <c r="L128" s="561"/>
      <c r="M128" s="535"/>
      <c r="N128" s="1030"/>
      <c r="O128" s="1412"/>
      <c r="P128" s="536"/>
      <c r="Q128" s="1246">
        <v>24505.200000000001</v>
      </c>
      <c r="R128" s="1414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278"/>
      <c r="C129" s="511" t="s">
        <v>83</v>
      </c>
      <c r="D129" s="511"/>
      <c r="E129" s="1270"/>
      <c r="F129" s="934">
        <v>2026.96</v>
      </c>
      <c r="G129" s="1063">
        <v>73</v>
      </c>
      <c r="H129" s="934">
        <v>2026.96</v>
      </c>
      <c r="I129" s="105">
        <f t="shared" si="23"/>
        <v>0</v>
      </c>
      <c r="J129" s="653"/>
      <c r="K129" s="535"/>
      <c r="L129" s="561"/>
      <c r="M129" s="535"/>
      <c r="N129" s="1031"/>
      <c r="O129" s="1412"/>
      <c r="P129" s="536"/>
      <c r="Q129" s="1246">
        <v>145941.12</v>
      </c>
      <c r="R129" s="1414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279"/>
      <c r="C130" s="511" t="s">
        <v>389</v>
      </c>
      <c r="D130" s="511"/>
      <c r="E130" s="1280"/>
      <c r="F130" s="934">
        <v>2938.76</v>
      </c>
      <c r="G130" s="1063">
        <v>103</v>
      </c>
      <c r="H130" s="934">
        <v>2938.76</v>
      </c>
      <c r="I130" s="105">
        <f t="shared" si="23"/>
        <v>0</v>
      </c>
      <c r="J130" s="653"/>
      <c r="K130" s="535"/>
      <c r="L130" s="561"/>
      <c r="M130" s="535"/>
      <c r="N130" s="1032"/>
      <c r="O130" s="1413"/>
      <c r="P130" s="967"/>
      <c r="Q130" s="1246">
        <v>96979.08</v>
      </c>
      <c r="R130" s="1265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416</v>
      </c>
      <c r="D131" s="511"/>
      <c r="E131" s="943">
        <v>44735</v>
      </c>
      <c r="F131" s="934">
        <v>490.73</v>
      </c>
      <c r="G131" s="1063">
        <v>20</v>
      </c>
      <c r="H131" s="934">
        <v>490.73</v>
      </c>
      <c r="I131" s="275">
        <f t="shared" si="23"/>
        <v>0</v>
      </c>
      <c r="J131" s="500"/>
      <c r="K131" s="535"/>
      <c r="L131" s="561"/>
      <c r="M131" s="535"/>
      <c r="N131" s="1026"/>
      <c r="O131" s="1111">
        <v>18187</v>
      </c>
      <c r="P131" s="1027"/>
      <c r="Q131" s="1415">
        <v>44165.7</v>
      </c>
      <c r="R131" s="1416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432</v>
      </c>
      <c r="D132" s="511"/>
      <c r="E132" s="943">
        <v>44735</v>
      </c>
      <c r="F132" s="934">
        <v>5005.3900000000003</v>
      </c>
      <c r="G132" s="1063">
        <v>193</v>
      </c>
      <c r="H132" s="934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66" t="s">
        <v>771</v>
      </c>
      <c r="P132" s="1078" t="s">
        <v>341</v>
      </c>
      <c r="Q132" s="1246">
        <v>618165.67000000004</v>
      </c>
      <c r="R132" s="1250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3">
        <v>44737</v>
      </c>
      <c r="F133" s="934">
        <v>4465.1400000000003</v>
      </c>
      <c r="G133" s="1063">
        <v>5</v>
      </c>
      <c r="H133" s="934">
        <v>4465.1400000000003</v>
      </c>
      <c r="I133" s="275">
        <f t="shared" si="23"/>
        <v>0</v>
      </c>
      <c r="J133" s="500"/>
      <c r="K133" s="535"/>
      <c r="L133" s="561"/>
      <c r="M133" s="743"/>
      <c r="N133" s="758"/>
      <c r="O133" s="966" t="s">
        <v>435</v>
      </c>
      <c r="P133" s="536"/>
      <c r="Q133" s="1246"/>
      <c r="R133" s="1247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33" t="s">
        <v>220</v>
      </c>
      <c r="C134" s="511" t="s">
        <v>318</v>
      </c>
      <c r="D134" s="511"/>
      <c r="E134" s="943">
        <v>44739</v>
      </c>
      <c r="F134" s="934">
        <v>2011.63</v>
      </c>
      <c r="G134" s="1063">
        <v>114</v>
      </c>
      <c r="H134" s="934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66"/>
      <c r="P134" s="536"/>
      <c r="Q134" s="1246"/>
      <c r="R134" s="1247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66" t="s">
        <v>455</v>
      </c>
      <c r="C135" s="1064" t="s">
        <v>83</v>
      </c>
      <c r="D135" s="511"/>
      <c r="E135" s="1269">
        <v>44740</v>
      </c>
      <c r="F135" s="934">
        <v>1810.96</v>
      </c>
      <c r="G135" s="1063">
        <v>63</v>
      </c>
      <c r="H135" s="934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966"/>
      <c r="P135" s="536"/>
      <c r="Q135" s="1246"/>
      <c r="R135" s="1247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67"/>
      <c r="C136" s="1065" t="s">
        <v>449</v>
      </c>
      <c r="D136" s="511"/>
      <c r="E136" s="1270"/>
      <c r="F136" s="934">
        <v>1020.22</v>
      </c>
      <c r="G136" s="1063">
        <v>36</v>
      </c>
      <c r="H136" s="927">
        <v>1020.22</v>
      </c>
      <c r="I136" s="275">
        <f t="shared" si="23"/>
        <v>0</v>
      </c>
      <c r="J136" s="640"/>
      <c r="K136" s="535"/>
      <c r="L136" s="561"/>
      <c r="M136" s="535"/>
      <c r="N136" s="793"/>
      <c r="O136" s="966"/>
      <c r="P136" s="535"/>
      <c r="Q136" s="1246"/>
      <c r="R136" s="1247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68"/>
      <c r="C137" s="1066" t="s">
        <v>389</v>
      </c>
      <c r="D137" s="511"/>
      <c r="E137" s="1270"/>
      <c r="F137" s="934">
        <v>436.33</v>
      </c>
      <c r="G137" s="1063">
        <v>15</v>
      </c>
      <c r="H137" s="927">
        <v>436.33</v>
      </c>
      <c r="I137" s="105">
        <f t="shared" si="23"/>
        <v>0</v>
      </c>
      <c r="J137" s="640"/>
      <c r="K137" s="535"/>
      <c r="L137" s="561"/>
      <c r="M137" s="535"/>
      <c r="N137" s="793"/>
      <c r="O137" s="1140"/>
      <c r="P137" s="535"/>
      <c r="Q137" s="1246"/>
      <c r="R137" s="1248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71" t="s">
        <v>67</v>
      </c>
      <c r="C138" s="1070" t="s">
        <v>87</v>
      </c>
      <c r="D138" s="1136"/>
      <c r="E138" s="1273">
        <v>44740</v>
      </c>
      <c r="F138" s="1138">
        <v>516.39</v>
      </c>
      <c r="G138" s="1063">
        <v>27</v>
      </c>
      <c r="H138" s="927">
        <v>516.39</v>
      </c>
      <c r="I138" s="105">
        <f t="shared" si="23"/>
        <v>0</v>
      </c>
      <c r="J138" s="500"/>
      <c r="K138" s="535"/>
      <c r="L138" s="561"/>
      <c r="M138" s="535"/>
      <c r="N138" s="793"/>
      <c r="O138" s="1275" t="s">
        <v>456</v>
      </c>
      <c r="P138" s="1068"/>
      <c r="Q138" s="1246">
        <v>23237.05</v>
      </c>
      <c r="R138" s="1264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272"/>
      <c r="C139" s="1134" t="s">
        <v>356</v>
      </c>
      <c r="D139" s="1137"/>
      <c r="E139" s="1274"/>
      <c r="F139" s="1139">
        <v>105.79</v>
      </c>
      <c r="G139" s="1072">
        <v>10</v>
      </c>
      <c r="H139" s="763">
        <v>105.79</v>
      </c>
      <c r="I139" s="105">
        <f t="shared" si="23"/>
        <v>0</v>
      </c>
      <c r="J139" s="511"/>
      <c r="K139" s="535"/>
      <c r="L139" s="561"/>
      <c r="M139" s="535"/>
      <c r="N139" s="793"/>
      <c r="O139" s="1276"/>
      <c r="P139" s="1068"/>
      <c r="Q139" s="1262">
        <v>11636.9</v>
      </c>
      <c r="R139" s="1265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5" t="s">
        <v>128</v>
      </c>
      <c r="C140" s="740" t="s">
        <v>460</v>
      </c>
      <c r="D140" s="756"/>
      <c r="E140" s="932">
        <v>44742</v>
      </c>
      <c r="F140" s="935">
        <v>18506.88</v>
      </c>
      <c r="G140" s="1072">
        <v>680</v>
      </c>
      <c r="H140" s="763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11"/>
      <c r="P140" s="535"/>
      <c r="Q140" s="1249"/>
      <c r="R140" s="1250"/>
      <c r="S140" s="65">
        <f t="shared" si="15"/>
        <v>0</v>
      </c>
      <c r="T140" s="65">
        <f t="shared" ref="T140" si="31">S140/H140</f>
        <v>0</v>
      </c>
    </row>
    <row r="141" spans="1:20" s="157" customFormat="1" ht="33.75" thickBot="1" x14ac:dyDescent="0.3">
      <c r="A141" s="100">
        <v>104</v>
      </c>
      <c r="B141" s="1203" t="s">
        <v>361</v>
      </c>
      <c r="C141" s="1204" t="s">
        <v>378</v>
      </c>
      <c r="D141" s="1205"/>
      <c r="E141" s="1206">
        <v>44743</v>
      </c>
      <c r="F141" s="1207">
        <v>18435.66</v>
      </c>
      <c r="G141" s="1208">
        <v>21</v>
      </c>
      <c r="H141" s="1209">
        <v>18704.8</v>
      </c>
      <c r="I141" s="275">
        <f t="shared" si="23"/>
        <v>269.13999999999942</v>
      </c>
      <c r="J141" s="643"/>
      <c r="K141" s="644"/>
      <c r="L141" s="538"/>
      <c r="M141" s="644"/>
      <c r="N141" s="701"/>
      <c r="O141" s="1213"/>
      <c r="P141" s="1210"/>
      <c r="Q141" s="1249"/>
      <c r="R141" s="1250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8"/>
      <c r="C142" s="740"/>
      <c r="D142" s="754"/>
      <c r="E142" s="755"/>
      <c r="F142" s="935"/>
      <c r="G142" s="1072"/>
      <c r="H142" s="763"/>
      <c r="I142" s="275">
        <f t="shared" si="23"/>
        <v>0</v>
      </c>
      <c r="J142" s="643"/>
      <c r="K142" s="644"/>
      <c r="L142" s="538"/>
      <c r="M142" s="644"/>
      <c r="N142" s="545"/>
      <c r="O142" s="1212"/>
      <c r="P142" s="714"/>
      <c r="Q142" s="841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9"/>
      <c r="C143" s="930"/>
      <c r="D143" s="931"/>
      <c r="E143" s="932"/>
      <c r="F143" s="936"/>
      <c r="G143" s="1073"/>
      <c r="H143" s="933"/>
      <c r="I143" s="275">
        <f t="shared" si="23"/>
        <v>0</v>
      </c>
      <c r="J143" s="643"/>
      <c r="K143" s="644"/>
      <c r="L143" s="538"/>
      <c r="M143" s="644"/>
      <c r="N143" s="545"/>
      <c r="O143" s="745"/>
      <c r="P143" s="677"/>
      <c r="Q143" s="841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2"/>
      <c r="C144" s="740"/>
      <c r="D144" s="741"/>
      <c r="E144" s="747"/>
      <c r="F144" s="937"/>
      <c r="G144" s="490"/>
      <c r="H144" s="764"/>
      <c r="I144" s="275">
        <f t="shared" si="23"/>
        <v>0</v>
      </c>
      <c r="J144" s="643"/>
      <c r="K144" s="644"/>
      <c r="L144" s="538"/>
      <c r="M144" s="644"/>
      <c r="N144" s="545"/>
      <c r="O144" s="745"/>
      <c r="P144" s="677"/>
      <c r="Q144" s="841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8"/>
      <c r="F145" s="520"/>
      <c r="G145" s="521"/>
      <c r="H145" s="765"/>
      <c r="I145" s="275">
        <f t="shared" si="23"/>
        <v>0</v>
      </c>
      <c r="J145" s="643"/>
      <c r="K145" s="644"/>
      <c r="L145" s="538"/>
      <c r="M145" s="644"/>
      <c r="N145" s="701"/>
      <c r="O145" s="744"/>
      <c r="P145" s="715"/>
      <c r="Q145" s="842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8"/>
      <c r="F146" s="520"/>
      <c r="G146" s="521"/>
      <c r="H146" s="765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3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8"/>
      <c r="F147" s="520"/>
      <c r="G147" s="521"/>
      <c r="H147" s="765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2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5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3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3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3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3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3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3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3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3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3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3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3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3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3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3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3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3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4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4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4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4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4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4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4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5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5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5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6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3876</v>
      </c>
      <c r="H187" s="507">
        <f>SUM(H3:H186)</f>
        <v>757648.87999999966</v>
      </c>
      <c r="I187" s="685">
        <f>PIERNA!I37</f>
        <v>-66.479999999999563</v>
      </c>
      <c r="J187" s="46"/>
      <c r="K187" s="170">
        <f>SUM(K5:K186)</f>
        <v>360513</v>
      </c>
      <c r="L187" s="604"/>
      <c r="M187" s="170">
        <f>SUM(M5:M186)</f>
        <v>1110120</v>
      </c>
      <c r="N187" s="443"/>
      <c r="O187" s="560"/>
      <c r="P187" s="117"/>
      <c r="Q187" s="849">
        <f>SUM(Q5:Q186)</f>
        <v>33075205.149639998</v>
      </c>
      <c r="R187" s="152"/>
      <c r="S187" s="178">
        <f>Q187+M187+K187</f>
        <v>34545838.149639994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3">
    <mergeCell ref="R126:R130"/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O126:O130"/>
    <mergeCell ref="R138:R139"/>
    <mergeCell ref="B135:B137"/>
    <mergeCell ref="E135:E137"/>
    <mergeCell ref="B138:B139"/>
    <mergeCell ref="E138:E139"/>
    <mergeCell ref="O138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24"/>
      <c r="B5" s="1339" t="s">
        <v>82</v>
      </c>
      <c r="C5" s="271"/>
      <c r="D5" s="248"/>
      <c r="E5" s="259"/>
      <c r="F5" s="253"/>
      <c r="G5" s="260"/>
    </row>
    <row r="6" spans="1:9" x14ac:dyDescent="0.25">
      <c r="A6" s="1324"/>
      <c r="B6" s="1339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24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1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2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2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2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2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2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2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2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2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2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2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2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0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0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0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0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0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0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0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0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0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0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0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0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0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32" t="s">
        <v>11</v>
      </c>
      <c r="D40" s="133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24"/>
      <c r="B5" s="1340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24"/>
      <c r="B6" s="1340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32" t="s">
        <v>11</v>
      </c>
      <c r="D40" s="133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6"/>
  </cols>
  <sheetData>
    <row r="1" spans="1:10" ht="40.5" x14ac:dyDescent="0.55000000000000004">
      <c r="A1" s="1330" t="s">
        <v>279</v>
      </c>
      <c r="B1" s="1330"/>
      <c r="C1" s="1330"/>
      <c r="D1" s="1330"/>
      <c r="E1" s="1330"/>
      <c r="F1" s="1330"/>
      <c r="G1" s="1330"/>
      <c r="H1" s="11">
        <v>1</v>
      </c>
      <c r="I1" s="98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7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8"/>
    </row>
    <row r="5" spans="1:10" ht="15" customHeight="1" x14ac:dyDescent="0.25">
      <c r="A5" s="1328" t="s">
        <v>415</v>
      </c>
      <c r="B5" s="1341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28"/>
      <c r="B6" s="1341"/>
      <c r="C6" s="691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9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0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32" t="s">
        <v>11</v>
      </c>
      <c r="D40" s="1333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35" t="s">
        <v>271</v>
      </c>
      <c r="B1" s="1335"/>
      <c r="C1" s="1335"/>
      <c r="D1" s="1335"/>
      <c r="E1" s="1335"/>
      <c r="F1" s="1335"/>
      <c r="G1" s="133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28" t="s">
        <v>128</v>
      </c>
      <c r="B5" s="1342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28"/>
      <c r="B6" s="1342"/>
      <c r="C6" s="691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6">
        <v>345.22</v>
      </c>
      <c r="E11" s="857">
        <v>44722</v>
      </c>
      <c r="F11" s="856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6">
        <v>234.23</v>
      </c>
      <c r="E12" s="857">
        <v>44732</v>
      </c>
      <c r="F12" s="856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6">
        <v>33.61</v>
      </c>
      <c r="E13" s="857">
        <v>44734</v>
      </c>
      <c r="F13" s="856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6"/>
      <c r="E14" s="857"/>
      <c r="F14" s="856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6"/>
      <c r="E15" s="857"/>
      <c r="F15" s="856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7"/>
      <c r="F16" s="856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7"/>
      <c r="F17" s="856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7"/>
      <c r="F18" s="856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32" t="s">
        <v>11</v>
      </c>
      <c r="D40" s="1333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35" t="s">
        <v>273</v>
      </c>
      <c r="B1" s="1335"/>
      <c r="C1" s="1335"/>
      <c r="D1" s="1335"/>
      <c r="E1" s="1335"/>
      <c r="F1" s="1335"/>
      <c r="G1" s="1335"/>
      <c r="H1" s="11">
        <v>1</v>
      </c>
      <c r="K1" s="1335" t="s">
        <v>271</v>
      </c>
      <c r="L1" s="1335"/>
      <c r="M1" s="1335"/>
      <c r="N1" s="1335"/>
      <c r="O1" s="1335"/>
      <c r="P1" s="1335"/>
      <c r="Q1" s="1335"/>
      <c r="R1" s="11">
        <v>2</v>
      </c>
      <c r="U1" s="1330" t="s">
        <v>281</v>
      </c>
      <c r="V1" s="1330"/>
      <c r="W1" s="1330"/>
      <c r="X1" s="1330"/>
      <c r="Y1" s="1330"/>
      <c r="Z1" s="1330"/>
      <c r="AA1" s="1330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4" t="s">
        <v>86</v>
      </c>
      <c r="B5" s="1342" t="s">
        <v>87</v>
      </c>
      <c r="C5" s="768">
        <v>48.5</v>
      </c>
      <c r="D5" s="769">
        <v>44676</v>
      </c>
      <c r="E5" s="770">
        <v>500</v>
      </c>
      <c r="F5" s="771">
        <v>50</v>
      </c>
      <c r="G5" s="276">
        <f>F36</f>
        <v>500</v>
      </c>
      <c r="H5" s="7">
        <f>E5-G5+E4+E6</f>
        <v>0</v>
      </c>
      <c r="K5" s="999" t="s">
        <v>86</v>
      </c>
      <c r="L5" s="1342" t="s">
        <v>87</v>
      </c>
      <c r="M5" s="768">
        <v>50</v>
      </c>
      <c r="N5" s="769">
        <v>44709</v>
      </c>
      <c r="O5" s="770">
        <v>515.65</v>
      </c>
      <c r="P5" s="771">
        <v>27</v>
      </c>
      <c r="Q5" s="276">
        <f>P36</f>
        <v>517.05999999999995</v>
      </c>
      <c r="R5" s="7">
        <f>O5-Q5+O4+O6</f>
        <v>-1.4099999999999682</v>
      </c>
      <c r="U5" s="1324" t="s">
        <v>86</v>
      </c>
      <c r="V5" s="1342" t="s">
        <v>87</v>
      </c>
      <c r="W5" s="768">
        <v>45</v>
      </c>
      <c r="X5" s="1126">
        <v>44740</v>
      </c>
      <c r="Y5" s="770">
        <v>516.39</v>
      </c>
      <c r="Z5" s="771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43"/>
      <c r="C6" s="277"/>
      <c r="D6" s="278"/>
      <c r="E6" s="270"/>
      <c r="F6" s="243"/>
      <c r="K6" s="243"/>
      <c r="L6" s="1343"/>
      <c r="M6" s="277"/>
      <c r="N6" s="278"/>
      <c r="O6" s="270"/>
      <c r="P6" s="243"/>
      <c r="U6" s="1324"/>
      <c r="V6" s="1343"/>
      <c r="W6" s="277"/>
      <c r="X6" s="278"/>
      <c r="Y6" s="270"/>
      <c r="Z6" s="243"/>
    </row>
    <row r="7" spans="1:29" ht="16.5" customHeight="1" thickTop="1" thickBot="1" x14ac:dyDescent="0.3">
      <c r="A7" s="243"/>
      <c r="B7" s="85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2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2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7"/>
      <c r="V8" s="852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3">
        <f>B8-C9</f>
        <v>35</v>
      </c>
      <c r="C9" s="53">
        <v>5</v>
      </c>
      <c r="D9" s="975">
        <v>50</v>
      </c>
      <c r="E9" s="978">
        <v>44693</v>
      </c>
      <c r="F9" s="995">
        <f t="shared" si="0"/>
        <v>50</v>
      </c>
      <c r="G9" s="979" t="s">
        <v>173</v>
      </c>
      <c r="H9" s="980">
        <v>47</v>
      </c>
      <c r="I9" s="269">
        <f>I8-F9</f>
        <v>350</v>
      </c>
      <c r="L9" s="853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3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3">
        <f t="shared" ref="B10:B35" si="3">B9-C10</f>
        <v>25</v>
      </c>
      <c r="C10" s="15">
        <v>10</v>
      </c>
      <c r="D10" s="975">
        <v>100</v>
      </c>
      <c r="E10" s="978">
        <v>44698</v>
      </c>
      <c r="F10" s="995">
        <f t="shared" si="0"/>
        <v>100</v>
      </c>
      <c r="G10" s="979" t="s">
        <v>200</v>
      </c>
      <c r="H10" s="980">
        <v>47</v>
      </c>
      <c r="I10" s="269">
        <f>I9-F10</f>
        <v>250</v>
      </c>
      <c r="L10" s="853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3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3">
        <f t="shared" si="3"/>
        <v>24</v>
      </c>
      <c r="C11" s="15">
        <v>1</v>
      </c>
      <c r="D11" s="975">
        <v>10</v>
      </c>
      <c r="E11" s="978">
        <v>44702</v>
      </c>
      <c r="F11" s="995">
        <f t="shared" si="0"/>
        <v>10</v>
      </c>
      <c r="G11" s="979" t="s">
        <v>199</v>
      </c>
      <c r="H11" s="980">
        <v>47</v>
      </c>
      <c r="I11" s="269">
        <f t="shared" ref="I11:I34" si="6">I10-F11</f>
        <v>240</v>
      </c>
      <c r="K11" s="55" t="s">
        <v>33</v>
      </c>
      <c r="L11" s="853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3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3">
        <f t="shared" si="3"/>
        <v>23</v>
      </c>
      <c r="C12" s="53">
        <v>1</v>
      </c>
      <c r="D12" s="1009">
        <v>10</v>
      </c>
      <c r="E12" s="1035">
        <v>44707</v>
      </c>
      <c r="F12" s="1036">
        <f t="shared" si="0"/>
        <v>10</v>
      </c>
      <c r="G12" s="1012" t="s">
        <v>250</v>
      </c>
      <c r="H12" s="318">
        <v>47</v>
      </c>
      <c r="I12" s="269">
        <f t="shared" si="6"/>
        <v>230</v>
      </c>
      <c r="K12" s="19"/>
      <c r="L12" s="853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3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3">
        <f t="shared" si="3"/>
        <v>13</v>
      </c>
      <c r="C13" s="53">
        <v>10</v>
      </c>
      <c r="D13" s="1009">
        <v>100</v>
      </c>
      <c r="E13" s="1037">
        <v>44708</v>
      </c>
      <c r="F13" s="1036">
        <f t="shared" si="0"/>
        <v>100</v>
      </c>
      <c r="G13" s="1012" t="s">
        <v>255</v>
      </c>
      <c r="H13" s="318">
        <v>47</v>
      </c>
      <c r="I13" s="269">
        <f t="shared" si="6"/>
        <v>130</v>
      </c>
      <c r="L13" s="853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3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3">
        <f t="shared" si="3"/>
        <v>12</v>
      </c>
      <c r="C14" s="15">
        <v>1</v>
      </c>
      <c r="D14" s="227">
        <v>10</v>
      </c>
      <c r="E14" s="1038">
        <v>44712</v>
      </c>
      <c r="F14" s="1039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3">
        <f t="shared" si="4"/>
        <v>0</v>
      </c>
      <c r="M14" s="15"/>
      <c r="N14" s="69">
        <v>0</v>
      </c>
      <c r="O14" s="1192"/>
      <c r="P14" s="1146">
        <f t="shared" si="1"/>
        <v>0</v>
      </c>
      <c r="Q14" s="1152"/>
      <c r="R14" s="996"/>
      <c r="S14" s="1193">
        <f t="shared" si="7"/>
        <v>-1.4100000000000037</v>
      </c>
      <c r="V14" s="853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3">
        <f t="shared" si="3"/>
        <v>11</v>
      </c>
      <c r="C15" s="15">
        <v>1</v>
      </c>
      <c r="D15" s="227">
        <v>10</v>
      </c>
      <c r="E15" s="1038">
        <v>44716</v>
      </c>
      <c r="F15" s="1039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3">
        <f t="shared" si="4"/>
        <v>0</v>
      </c>
      <c r="M15" s="15"/>
      <c r="N15" s="69">
        <v>0</v>
      </c>
      <c r="O15" s="1192"/>
      <c r="P15" s="1146">
        <f t="shared" si="1"/>
        <v>0</v>
      </c>
      <c r="Q15" s="1152"/>
      <c r="R15" s="996"/>
      <c r="S15" s="1193">
        <f t="shared" si="7"/>
        <v>-1.4100000000000037</v>
      </c>
      <c r="V15" s="853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3">
        <f t="shared" si="3"/>
        <v>10</v>
      </c>
      <c r="C16" s="15">
        <v>1</v>
      </c>
      <c r="D16" s="227">
        <v>10</v>
      </c>
      <c r="E16" s="1038">
        <v>44716</v>
      </c>
      <c r="F16" s="1039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3">
        <f t="shared" si="4"/>
        <v>0</v>
      </c>
      <c r="M16" s="15"/>
      <c r="N16" s="69">
        <v>0</v>
      </c>
      <c r="O16" s="1192"/>
      <c r="P16" s="1146">
        <f t="shared" si="1"/>
        <v>0</v>
      </c>
      <c r="Q16" s="1152"/>
      <c r="R16" s="996"/>
      <c r="S16" s="1193">
        <f t="shared" si="7"/>
        <v>-1.4100000000000037</v>
      </c>
      <c r="V16" s="853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3">
        <f t="shared" si="3"/>
        <v>4</v>
      </c>
      <c r="C17" s="15">
        <v>6</v>
      </c>
      <c r="D17" s="227">
        <v>60</v>
      </c>
      <c r="E17" s="1038">
        <v>44719</v>
      </c>
      <c r="F17" s="1039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3">
        <f t="shared" si="4"/>
        <v>0</v>
      </c>
      <c r="M17" s="15"/>
      <c r="N17" s="69">
        <v>0</v>
      </c>
      <c r="O17" s="1192"/>
      <c r="P17" s="1146">
        <f t="shared" si="1"/>
        <v>0</v>
      </c>
      <c r="Q17" s="1152"/>
      <c r="R17" s="996"/>
      <c r="S17" s="1172">
        <f t="shared" si="7"/>
        <v>-1.4100000000000037</v>
      </c>
      <c r="V17" s="853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3">
        <f t="shared" si="3"/>
        <v>3</v>
      </c>
      <c r="C18" s="15">
        <v>1</v>
      </c>
      <c r="D18" s="227">
        <v>10</v>
      </c>
      <c r="E18" s="1038">
        <v>44720</v>
      </c>
      <c r="F18" s="1039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3">
        <f t="shared" si="4"/>
        <v>0</v>
      </c>
      <c r="M18" s="15"/>
      <c r="N18" s="69">
        <v>0</v>
      </c>
      <c r="O18" s="1192"/>
      <c r="P18" s="1146">
        <f t="shared" si="1"/>
        <v>0</v>
      </c>
      <c r="Q18" s="1152"/>
      <c r="R18" s="996"/>
      <c r="S18" s="1172">
        <f t="shared" si="7"/>
        <v>-1.4100000000000037</v>
      </c>
      <c r="V18" s="853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3">
        <f t="shared" si="3"/>
        <v>0</v>
      </c>
      <c r="C19" s="15">
        <v>3</v>
      </c>
      <c r="D19" s="227">
        <v>30</v>
      </c>
      <c r="E19" s="1038">
        <v>44723</v>
      </c>
      <c r="F19" s="1039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3">
        <f t="shared" si="4"/>
        <v>0</v>
      </c>
      <c r="M19" s="15"/>
      <c r="N19" s="69">
        <v>0</v>
      </c>
      <c r="O19" s="1192"/>
      <c r="P19" s="1146">
        <f t="shared" si="1"/>
        <v>0</v>
      </c>
      <c r="Q19" s="1152"/>
      <c r="R19" s="996"/>
      <c r="S19" s="1172">
        <f t="shared" si="7"/>
        <v>-1.4100000000000037</v>
      </c>
      <c r="V19" s="853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3">
        <f t="shared" si="3"/>
        <v>0</v>
      </c>
      <c r="C20" s="15"/>
      <c r="D20" s="227">
        <v>0</v>
      </c>
      <c r="E20" s="1038"/>
      <c r="F20" s="1171">
        <f t="shared" si="0"/>
        <v>0</v>
      </c>
      <c r="G20" s="1144"/>
      <c r="H20" s="1145"/>
      <c r="I20" s="1172">
        <f t="shared" si="6"/>
        <v>0</v>
      </c>
      <c r="L20" s="853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3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3">
        <f t="shared" si="3"/>
        <v>0</v>
      </c>
      <c r="C21" s="15"/>
      <c r="D21" s="227">
        <v>0</v>
      </c>
      <c r="E21" s="1038"/>
      <c r="F21" s="1171">
        <f t="shared" si="0"/>
        <v>0</v>
      </c>
      <c r="G21" s="1144"/>
      <c r="H21" s="1145"/>
      <c r="I21" s="1172">
        <f t="shared" si="6"/>
        <v>0</v>
      </c>
      <c r="L21" s="853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3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3">
        <f t="shared" si="3"/>
        <v>0</v>
      </c>
      <c r="C22" s="15"/>
      <c r="D22" s="227">
        <v>0</v>
      </c>
      <c r="E22" s="1038"/>
      <c r="F22" s="1171">
        <f t="shared" si="0"/>
        <v>0</v>
      </c>
      <c r="G22" s="1144"/>
      <c r="H22" s="1145"/>
      <c r="I22" s="1172">
        <f t="shared" si="6"/>
        <v>0</v>
      </c>
      <c r="L22" s="853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3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3">
        <f t="shared" si="3"/>
        <v>0</v>
      </c>
      <c r="C23" s="15"/>
      <c r="D23" s="227">
        <v>0</v>
      </c>
      <c r="E23" s="1038"/>
      <c r="F23" s="1171">
        <f t="shared" si="0"/>
        <v>0</v>
      </c>
      <c r="G23" s="1144"/>
      <c r="H23" s="1145"/>
      <c r="I23" s="1172">
        <f t="shared" si="6"/>
        <v>0</v>
      </c>
      <c r="L23" s="853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3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3">
        <f t="shared" si="3"/>
        <v>0</v>
      </c>
      <c r="C24" s="15"/>
      <c r="D24" s="227">
        <v>0</v>
      </c>
      <c r="E24" s="1038"/>
      <c r="F24" s="1039">
        <f t="shared" si="0"/>
        <v>0</v>
      </c>
      <c r="G24" s="904"/>
      <c r="H24" s="905"/>
      <c r="I24" s="269">
        <f t="shared" si="6"/>
        <v>0</v>
      </c>
      <c r="L24" s="853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3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3">
        <f t="shared" si="3"/>
        <v>0</v>
      </c>
      <c r="C25" s="15"/>
      <c r="D25" s="227">
        <v>0</v>
      </c>
      <c r="E25" s="1038"/>
      <c r="F25" s="1039">
        <f t="shared" si="0"/>
        <v>0</v>
      </c>
      <c r="G25" s="904"/>
      <c r="H25" s="905"/>
      <c r="I25" s="269">
        <f t="shared" si="6"/>
        <v>0</v>
      </c>
      <c r="L25" s="853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3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3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3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3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3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3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3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3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3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3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3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3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3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3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3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3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3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3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3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3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3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3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3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3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3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3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3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3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3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3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3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1"/>
      <c r="D38" s="1319" t="s">
        <v>21</v>
      </c>
      <c r="E38" s="1320"/>
      <c r="F38" s="141">
        <f>E4+E5-F36+E6</f>
        <v>0</v>
      </c>
      <c r="L38" s="851"/>
      <c r="N38" s="1319" t="s">
        <v>21</v>
      </c>
      <c r="O38" s="1320"/>
      <c r="P38" s="141">
        <f>O4+O5-P36+O6</f>
        <v>-1.4099999999999682</v>
      </c>
      <c r="V38" s="851"/>
      <c r="X38" s="1319" t="s">
        <v>21</v>
      </c>
      <c r="Y38" s="1320"/>
      <c r="Z38" s="141">
        <f>Y4+Y5-Z36+Y6</f>
        <v>496.18</v>
      </c>
    </row>
    <row r="39" spans="1:29" ht="15.75" thickBot="1" x14ac:dyDescent="0.3">
      <c r="A39" s="125"/>
      <c r="D39" s="945" t="s">
        <v>4</v>
      </c>
      <c r="E39" s="946"/>
      <c r="F39" s="49">
        <f>F4+F5-C36+F6</f>
        <v>0</v>
      </c>
      <c r="K39" s="125"/>
      <c r="N39" s="1000" t="s">
        <v>4</v>
      </c>
      <c r="O39" s="1001"/>
      <c r="P39" s="49">
        <f>P4+P5-M36+P6</f>
        <v>0</v>
      </c>
      <c r="U39" s="125"/>
      <c r="X39" s="1129" t="s">
        <v>4</v>
      </c>
      <c r="Y39" s="1130"/>
      <c r="Z39" s="49">
        <f>Z4+Z5-W36+Z6</f>
        <v>26</v>
      </c>
    </row>
    <row r="40" spans="1:29" x14ac:dyDescent="0.25">
      <c r="B40" s="851"/>
      <c r="L40" s="851"/>
      <c r="V40" s="851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28"/>
      <c r="B5" s="1344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28"/>
      <c r="B6" s="1345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1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1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2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2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2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2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8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8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8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59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59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59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59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59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59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59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59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59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59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19" t="s">
        <v>21</v>
      </c>
      <c r="E42" s="1320"/>
      <c r="F42" s="141">
        <f>E4+E5-F40+E6</f>
        <v>0</v>
      </c>
    </row>
    <row r="43" spans="1:10" ht="15.75" thickBot="1" x14ac:dyDescent="0.3">
      <c r="A43" s="125"/>
      <c r="D43" s="863" t="s">
        <v>4</v>
      </c>
      <c r="E43" s="8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46"/>
      <c r="B5" s="806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4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19" t="s">
        <v>21</v>
      </c>
      <c r="E31" s="1320"/>
      <c r="F31" s="141">
        <f>E4+E5-F29+E6</f>
        <v>0</v>
      </c>
    </row>
    <row r="32" spans="1:10" ht="15.75" thickBot="1" x14ac:dyDescent="0.3">
      <c r="A32" s="125"/>
      <c r="D32" s="803" t="s">
        <v>4</v>
      </c>
      <c r="E32" s="804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47" t="s">
        <v>94</v>
      </c>
      <c r="C4" s="128"/>
      <c r="D4" s="134"/>
      <c r="E4" s="193"/>
      <c r="F4" s="137"/>
      <c r="G4" s="38"/>
    </row>
    <row r="5" spans="1:15" ht="15.75" x14ac:dyDescent="0.25">
      <c r="A5" s="1346"/>
      <c r="B5" s="134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4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19" t="s">
        <v>21</v>
      </c>
      <c r="E31" s="1320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19" t="s">
        <v>21</v>
      </c>
      <c r="E31" s="1320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3" t="s">
        <v>281</v>
      </c>
      <c r="B1" s="1323"/>
      <c r="C1" s="1323"/>
      <c r="D1" s="1323"/>
      <c r="E1" s="1323"/>
      <c r="F1" s="1323"/>
      <c r="G1" s="1323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02"/>
      <c r="H4" s="153"/>
      <c r="I4" s="572"/>
    </row>
    <row r="5" spans="1:10" ht="14.25" customHeight="1" x14ac:dyDescent="0.25">
      <c r="A5" s="1324" t="s">
        <v>282</v>
      </c>
      <c r="B5" s="1349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24"/>
      <c r="B6" s="1349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2"/>
      <c r="H10" s="996"/>
      <c r="I10" s="1153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2"/>
      <c r="H11" s="996"/>
      <c r="I11" s="1153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2"/>
      <c r="H12" s="996"/>
      <c r="I12" s="1153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19" t="s">
        <v>21</v>
      </c>
      <c r="E32" s="1320"/>
      <c r="F32" s="141">
        <f>G5-F30</f>
        <v>0</v>
      </c>
    </row>
    <row r="33" spans="1:6" ht="15.75" thickBot="1" x14ac:dyDescent="0.3">
      <c r="A33" s="125"/>
      <c r="D33" s="1000" t="s">
        <v>4</v>
      </c>
      <c r="E33" s="1001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29" t="s">
        <v>303</v>
      </c>
      <c r="L1" s="1329"/>
      <c r="M1" s="1329"/>
      <c r="N1" s="1329"/>
      <c r="O1" s="1329"/>
      <c r="P1" s="1329"/>
      <c r="Q1" s="1329"/>
      <c r="R1" s="356">
        <f>I1+1</f>
        <v>1</v>
      </c>
      <c r="S1" s="356"/>
      <c r="U1" s="1323" t="str">
        <f>K1</f>
        <v>ENTRADAS DEL MES DE    J U N I O      2022</v>
      </c>
      <c r="V1" s="1323"/>
      <c r="W1" s="1323"/>
      <c r="X1" s="1323"/>
      <c r="Y1" s="1323"/>
      <c r="Z1" s="1323"/>
      <c r="AA1" s="1323"/>
      <c r="AB1" s="356">
        <f>R1+1</f>
        <v>2</v>
      </c>
      <c r="AC1" s="567"/>
      <c r="AE1" s="1323" t="str">
        <f>U1</f>
        <v>ENTRADAS DEL MES DE    J U N I O      2022</v>
      </c>
      <c r="AF1" s="1323"/>
      <c r="AG1" s="1323"/>
      <c r="AH1" s="1323"/>
      <c r="AI1" s="1323"/>
      <c r="AJ1" s="1323"/>
      <c r="AK1" s="1323"/>
      <c r="AL1" s="356">
        <f>AB1+1</f>
        <v>3</v>
      </c>
      <c r="AM1" s="356"/>
      <c r="AO1" s="1323" t="str">
        <f>AE1</f>
        <v>ENTRADAS DEL MES DE    J U N I O      2022</v>
      </c>
      <c r="AP1" s="1323"/>
      <c r="AQ1" s="1323"/>
      <c r="AR1" s="1323"/>
      <c r="AS1" s="1323"/>
      <c r="AT1" s="1323"/>
      <c r="AU1" s="1323"/>
      <c r="AV1" s="356">
        <f>AL1+1</f>
        <v>4</v>
      </c>
      <c r="AW1" s="567"/>
      <c r="AY1" s="1323" t="str">
        <f>AO1</f>
        <v>ENTRADAS DEL MES DE    J U N I O      2022</v>
      </c>
      <c r="AZ1" s="1323"/>
      <c r="BA1" s="1323"/>
      <c r="BB1" s="1323"/>
      <c r="BC1" s="1323"/>
      <c r="BD1" s="1323"/>
      <c r="BE1" s="1323"/>
      <c r="BF1" s="356">
        <f>AV1+1</f>
        <v>5</v>
      </c>
      <c r="BG1" s="596"/>
      <c r="BI1" s="1323" t="str">
        <f>AY1</f>
        <v>ENTRADAS DEL MES DE    J U N I O      2022</v>
      </c>
      <c r="BJ1" s="1323"/>
      <c r="BK1" s="1323"/>
      <c r="BL1" s="1323"/>
      <c r="BM1" s="1323"/>
      <c r="BN1" s="1323"/>
      <c r="BO1" s="1323"/>
      <c r="BP1" s="356">
        <f>BF1+1</f>
        <v>6</v>
      </c>
      <c r="BQ1" s="567"/>
      <c r="BS1" s="1323" t="str">
        <f>BI1</f>
        <v>ENTRADAS DEL MES DE    J U N I O      2022</v>
      </c>
      <c r="BT1" s="1323"/>
      <c r="BU1" s="1323"/>
      <c r="BV1" s="1323"/>
      <c r="BW1" s="1323"/>
      <c r="BX1" s="1323"/>
      <c r="BY1" s="1323"/>
      <c r="BZ1" s="356">
        <f>BP1+1</f>
        <v>7</v>
      </c>
      <c r="CC1" s="1323" t="str">
        <f>BS1</f>
        <v>ENTRADAS DEL MES DE    J U N I O      2022</v>
      </c>
      <c r="CD1" s="1323"/>
      <c r="CE1" s="1323"/>
      <c r="CF1" s="1323"/>
      <c r="CG1" s="1323"/>
      <c r="CH1" s="1323"/>
      <c r="CI1" s="1323"/>
      <c r="CJ1" s="356">
        <f>BZ1+1</f>
        <v>8</v>
      </c>
      <c r="CM1" s="1323" t="str">
        <f>CC1</f>
        <v>ENTRADAS DEL MES DE    J U N I O      2022</v>
      </c>
      <c r="CN1" s="1323"/>
      <c r="CO1" s="1323"/>
      <c r="CP1" s="1323"/>
      <c r="CQ1" s="1323"/>
      <c r="CR1" s="1323"/>
      <c r="CS1" s="1323"/>
      <c r="CT1" s="356">
        <f>CJ1+1</f>
        <v>9</v>
      </c>
      <c r="CU1" s="567"/>
      <c r="CW1" s="1323" t="str">
        <f>CM1</f>
        <v>ENTRADAS DEL MES DE    J U N I O      2022</v>
      </c>
      <c r="CX1" s="1323"/>
      <c r="CY1" s="1323"/>
      <c r="CZ1" s="1323"/>
      <c r="DA1" s="1323"/>
      <c r="DB1" s="1323"/>
      <c r="DC1" s="1323"/>
      <c r="DD1" s="356">
        <f>CT1+1</f>
        <v>10</v>
      </c>
      <c r="DE1" s="567"/>
      <c r="DG1" s="1323" t="str">
        <f>CW1</f>
        <v>ENTRADAS DEL MES DE    J U N I O      2022</v>
      </c>
      <c r="DH1" s="1323"/>
      <c r="DI1" s="1323"/>
      <c r="DJ1" s="1323"/>
      <c r="DK1" s="1323"/>
      <c r="DL1" s="1323"/>
      <c r="DM1" s="1323"/>
      <c r="DN1" s="356">
        <f>DD1+1</f>
        <v>11</v>
      </c>
      <c r="DO1" s="567"/>
      <c r="DQ1" s="1323" t="str">
        <f>DG1</f>
        <v>ENTRADAS DEL MES DE    J U N I O      2022</v>
      </c>
      <c r="DR1" s="1323"/>
      <c r="DS1" s="1323"/>
      <c r="DT1" s="1323"/>
      <c r="DU1" s="1323"/>
      <c r="DV1" s="1323"/>
      <c r="DW1" s="1323"/>
      <c r="DX1" s="356">
        <f>DN1+1</f>
        <v>12</v>
      </c>
      <c r="EA1" s="1323" t="str">
        <f>DQ1</f>
        <v>ENTRADAS DEL MES DE    J U N I O      2022</v>
      </c>
      <c r="EB1" s="1323"/>
      <c r="EC1" s="1323"/>
      <c r="ED1" s="1323"/>
      <c r="EE1" s="1323"/>
      <c r="EF1" s="1323"/>
      <c r="EG1" s="1323"/>
      <c r="EH1" s="356">
        <f>DX1+1</f>
        <v>13</v>
      </c>
      <c r="EI1" s="567"/>
      <c r="EK1" s="1323" t="str">
        <f>EA1</f>
        <v>ENTRADAS DEL MES DE    J U N I O      2022</v>
      </c>
      <c r="EL1" s="1323"/>
      <c r="EM1" s="1323"/>
      <c r="EN1" s="1323"/>
      <c r="EO1" s="1323"/>
      <c r="EP1" s="1323"/>
      <c r="EQ1" s="1323"/>
      <c r="ER1" s="356">
        <f>EH1+1</f>
        <v>14</v>
      </c>
      <c r="ES1" s="567"/>
      <c r="EU1" s="1323" t="str">
        <f>EK1</f>
        <v>ENTRADAS DEL MES DE    J U N I O      2022</v>
      </c>
      <c r="EV1" s="1323"/>
      <c r="EW1" s="1323"/>
      <c r="EX1" s="1323"/>
      <c r="EY1" s="1323"/>
      <c r="EZ1" s="1323"/>
      <c r="FA1" s="1323"/>
      <c r="FB1" s="356">
        <f>ER1+1</f>
        <v>15</v>
      </c>
      <c r="FC1" s="567"/>
      <c r="FE1" s="1323" t="str">
        <f>EU1</f>
        <v>ENTRADAS DEL MES DE    J U N I O      2022</v>
      </c>
      <c r="FF1" s="1323"/>
      <c r="FG1" s="1323"/>
      <c r="FH1" s="1323"/>
      <c r="FI1" s="1323"/>
      <c r="FJ1" s="1323"/>
      <c r="FK1" s="1323"/>
      <c r="FL1" s="356">
        <f>FB1+1</f>
        <v>16</v>
      </c>
      <c r="FM1" s="567"/>
      <c r="FO1" s="1323" t="str">
        <f>FE1</f>
        <v>ENTRADAS DEL MES DE    J U N I O      2022</v>
      </c>
      <c r="FP1" s="1323"/>
      <c r="FQ1" s="1323"/>
      <c r="FR1" s="1323"/>
      <c r="FS1" s="1323"/>
      <c r="FT1" s="1323"/>
      <c r="FU1" s="1323"/>
      <c r="FV1" s="356">
        <f>FL1+1</f>
        <v>17</v>
      </c>
      <c r="FW1" s="567"/>
      <c r="FY1" s="1323" t="str">
        <f>FO1</f>
        <v>ENTRADAS DEL MES DE    J U N I O      2022</v>
      </c>
      <c r="FZ1" s="1323"/>
      <c r="GA1" s="1323"/>
      <c r="GB1" s="1323"/>
      <c r="GC1" s="1323"/>
      <c r="GD1" s="1323"/>
      <c r="GE1" s="1323"/>
      <c r="GF1" s="356">
        <f>FV1+1</f>
        <v>18</v>
      </c>
      <c r="GG1" s="567"/>
      <c r="GH1" s="75" t="s">
        <v>37</v>
      </c>
      <c r="GI1" s="1323" t="str">
        <f>FY1</f>
        <v>ENTRADAS DEL MES DE    J U N I O      2022</v>
      </c>
      <c r="GJ1" s="1323"/>
      <c r="GK1" s="1323"/>
      <c r="GL1" s="1323"/>
      <c r="GM1" s="1323"/>
      <c r="GN1" s="1323"/>
      <c r="GO1" s="1323"/>
      <c r="GP1" s="356">
        <f>GF1+1</f>
        <v>19</v>
      </c>
      <c r="GQ1" s="567"/>
      <c r="GS1" s="1323" t="str">
        <f>GI1</f>
        <v>ENTRADAS DEL MES DE    J U N I O      2022</v>
      </c>
      <c r="GT1" s="1323"/>
      <c r="GU1" s="1323"/>
      <c r="GV1" s="1323"/>
      <c r="GW1" s="1323"/>
      <c r="GX1" s="1323"/>
      <c r="GY1" s="1323"/>
      <c r="GZ1" s="356">
        <f>GP1+1</f>
        <v>20</v>
      </c>
      <c r="HA1" s="567"/>
      <c r="HC1" s="1323" t="str">
        <f>GS1</f>
        <v>ENTRADAS DEL MES DE    J U N I O      2022</v>
      </c>
      <c r="HD1" s="1323"/>
      <c r="HE1" s="1323"/>
      <c r="HF1" s="1323"/>
      <c r="HG1" s="1323"/>
      <c r="HH1" s="1323"/>
      <c r="HI1" s="1323"/>
      <c r="HJ1" s="356">
        <f>GZ1+1</f>
        <v>21</v>
      </c>
      <c r="HK1" s="567"/>
      <c r="HM1" s="1323" t="str">
        <f>HC1</f>
        <v>ENTRADAS DEL MES DE    J U N I O      2022</v>
      </c>
      <c r="HN1" s="1323"/>
      <c r="HO1" s="1323"/>
      <c r="HP1" s="1323"/>
      <c r="HQ1" s="1323"/>
      <c r="HR1" s="1323"/>
      <c r="HS1" s="1323"/>
      <c r="HT1" s="356">
        <f>HJ1+1</f>
        <v>22</v>
      </c>
      <c r="HU1" s="567"/>
      <c r="HW1" s="1323" t="str">
        <f>HM1</f>
        <v>ENTRADAS DEL MES DE    J U N I O      2022</v>
      </c>
      <c r="HX1" s="1323"/>
      <c r="HY1" s="1323"/>
      <c r="HZ1" s="1323"/>
      <c r="IA1" s="1323"/>
      <c r="IB1" s="1323"/>
      <c r="IC1" s="1323"/>
      <c r="ID1" s="356">
        <f>HT1+1</f>
        <v>23</v>
      </c>
      <c r="IE1" s="567"/>
      <c r="IG1" s="1323" t="str">
        <f>HW1</f>
        <v>ENTRADAS DEL MES DE    J U N I O      2022</v>
      </c>
      <c r="IH1" s="1323"/>
      <c r="II1" s="1323"/>
      <c r="IJ1" s="1323"/>
      <c r="IK1" s="1323"/>
      <c r="IL1" s="1323"/>
      <c r="IM1" s="1323"/>
      <c r="IN1" s="356">
        <f>ID1+1</f>
        <v>24</v>
      </c>
      <c r="IO1" s="567"/>
      <c r="IQ1" s="1323" t="str">
        <f>IG1</f>
        <v>ENTRADAS DEL MES DE    J U N I O      2022</v>
      </c>
      <c r="IR1" s="1323"/>
      <c r="IS1" s="1323"/>
      <c r="IT1" s="1323"/>
      <c r="IU1" s="1323"/>
      <c r="IV1" s="1323"/>
      <c r="IW1" s="1323"/>
      <c r="IX1" s="356">
        <f>IN1+1</f>
        <v>25</v>
      </c>
      <c r="IY1" s="567"/>
      <c r="JA1" s="1323" t="str">
        <f>IQ1</f>
        <v>ENTRADAS DEL MES DE    J U N I O      2022</v>
      </c>
      <c r="JB1" s="1323"/>
      <c r="JC1" s="1323"/>
      <c r="JD1" s="1323"/>
      <c r="JE1" s="1323"/>
      <c r="JF1" s="1323"/>
      <c r="JG1" s="1323"/>
      <c r="JH1" s="356">
        <f>IX1+1</f>
        <v>26</v>
      </c>
      <c r="JI1" s="567"/>
      <c r="JK1" s="1326" t="str">
        <f>JA1</f>
        <v>ENTRADAS DEL MES DE    J U N I O      2022</v>
      </c>
      <c r="JL1" s="1326"/>
      <c r="JM1" s="1326"/>
      <c r="JN1" s="1326"/>
      <c r="JO1" s="1326"/>
      <c r="JP1" s="1326"/>
      <c r="JQ1" s="1326"/>
      <c r="JR1" s="356">
        <f>JH1+1</f>
        <v>27</v>
      </c>
      <c r="JS1" s="567"/>
      <c r="JU1" s="1323" t="str">
        <f>JK1</f>
        <v>ENTRADAS DEL MES DE    J U N I O      2022</v>
      </c>
      <c r="JV1" s="1323"/>
      <c r="JW1" s="1323"/>
      <c r="JX1" s="1323"/>
      <c r="JY1" s="1323"/>
      <c r="JZ1" s="1323"/>
      <c r="KA1" s="1323"/>
      <c r="KB1" s="356">
        <f>JR1+1</f>
        <v>28</v>
      </c>
      <c r="KC1" s="567"/>
      <c r="KE1" s="1323" t="str">
        <f>JU1</f>
        <v>ENTRADAS DEL MES DE    J U N I O      2022</v>
      </c>
      <c r="KF1" s="1323"/>
      <c r="KG1" s="1323"/>
      <c r="KH1" s="1323"/>
      <c r="KI1" s="1323"/>
      <c r="KJ1" s="1323"/>
      <c r="KK1" s="1323"/>
      <c r="KL1" s="356">
        <f>KB1+1</f>
        <v>29</v>
      </c>
      <c r="KM1" s="567"/>
      <c r="KO1" s="1323" t="str">
        <f>KE1</f>
        <v>ENTRADAS DEL MES DE    J U N I O      2022</v>
      </c>
      <c r="KP1" s="1323"/>
      <c r="KQ1" s="1323"/>
      <c r="KR1" s="1323"/>
      <c r="KS1" s="1323"/>
      <c r="KT1" s="1323"/>
      <c r="KU1" s="1323"/>
      <c r="KV1" s="356">
        <f>KL1+1</f>
        <v>30</v>
      </c>
      <c r="KW1" s="567"/>
      <c r="KY1" s="1323" t="str">
        <f>KO1</f>
        <v>ENTRADAS DEL MES DE    J U N I O      2022</v>
      </c>
      <c r="KZ1" s="1323"/>
      <c r="LA1" s="1323"/>
      <c r="LB1" s="1323"/>
      <c r="LC1" s="1323"/>
      <c r="LD1" s="1323"/>
      <c r="LE1" s="1323"/>
      <c r="LF1" s="356">
        <f>KV1+1</f>
        <v>31</v>
      </c>
      <c r="LG1" s="567"/>
      <c r="LI1" s="1323" t="str">
        <f>KY1</f>
        <v>ENTRADAS DEL MES DE    J U N I O      2022</v>
      </c>
      <c r="LJ1" s="1323"/>
      <c r="LK1" s="1323"/>
      <c r="LL1" s="1323"/>
      <c r="LM1" s="1323"/>
      <c r="LN1" s="1323"/>
      <c r="LO1" s="1323"/>
      <c r="LP1" s="356">
        <f>LF1+1</f>
        <v>32</v>
      </c>
      <c r="LQ1" s="567"/>
      <c r="LS1" s="1323" t="str">
        <f>LI1</f>
        <v>ENTRADAS DEL MES DE    J U N I O      2022</v>
      </c>
      <c r="LT1" s="1323"/>
      <c r="LU1" s="1323"/>
      <c r="LV1" s="1323"/>
      <c r="LW1" s="1323"/>
      <c r="LX1" s="1323"/>
      <c r="LY1" s="1323"/>
      <c r="LZ1" s="356">
        <f>LP1+1</f>
        <v>33</v>
      </c>
      <c r="MC1" s="1323" t="str">
        <f>LS1</f>
        <v>ENTRADAS DEL MES DE    J U N I O      2022</v>
      </c>
      <c r="MD1" s="1323"/>
      <c r="ME1" s="1323"/>
      <c r="MF1" s="1323"/>
      <c r="MG1" s="1323"/>
      <c r="MH1" s="1323"/>
      <c r="MI1" s="1323"/>
      <c r="MJ1" s="356">
        <f>LZ1+1</f>
        <v>34</v>
      </c>
      <c r="MK1" s="356"/>
      <c r="MM1" s="1323" t="str">
        <f>MC1</f>
        <v>ENTRADAS DEL MES DE    J U N I O      2022</v>
      </c>
      <c r="MN1" s="1323"/>
      <c r="MO1" s="1323"/>
      <c r="MP1" s="1323"/>
      <c r="MQ1" s="1323"/>
      <c r="MR1" s="1323"/>
      <c r="MS1" s="1323"/>
      <c r="MT1" s="356">
        <f>MJ1+1</f>
        <v>35</v>
      </c>
      <c r="MU1" s="356"/>
      <c r="MW1" s="1323" t="str">
        <f>MM1</f>
        <v>ENTRADAS DEL MES DE    J U N I O      2022</v>
      </c>
      <c r="MX1" s="1323"/>
      <c r="MY1" s="1323"/>
      <c r="MZ1" s="1323"/>
      <c r="NA1" s="1323"/>
      <c r="NB1" s="1323"/>
      <c r="NC1" s="1323"/>
      <c r="ND1" s="356">
        <f>MT1+1</f>
        <v>36</v>
      </c>
      <c r="NE1" s="356"/>
      <c r="NG1" s="1323" t="str">
        <f>MW1</f>
        <v>ENTRADAS DEL MES DE    J U N I O      2022</v>
      </c>
      <c r="NH1" s="1323"/>
      <c r="NI1" s="1323"/>
      <c r="NJ1" s="1323"/>
      <c r="NK1" s="1323"/>
      <c r="NL1" s="1323"/>
      <c r="NM1" s="1323"/>
      <c r="NN1" s="356">
        <f>ND1+1</f>
        <v>37</v>
      </c>
      <c r="NO1" s="356"/>
      <c r="NQ1" s="1323" t="str">
        <f>NG1</f>
        <v>ENTRADAS DEL MES DE    J U N I O      2022</v>
      </c>
      <c r="NR1" s="1323"/>
      <c r="NS1" s="1323"/>
      <c r="NT1" s="1323"/>
      <c r="NU1" s="1323"/>
      <c r="NV1" s="1323"/>
      <c r="NW1" s="1323"/>
      <c r="NX1" s="356">
        <f>NN1+1</f>
        <v>38</v>
      </c>
      <c r="NY1" s="356"/>
      <c r="OA1" s="1323" t="str">
        <f>NQ1</f>
        <v>ENTRADAS DEL MES DE    J U N I O      2022</v>
      </c>
      <c r="OB1" s="1323"/>
      <c r="OC1" s="1323"/>
      <c r="OD1" s="1323"/>
      <c r="OE1" s="1323"/>
      <c r="OF1" s="1323"/>
      <c r="OG1" s="1323"/>
      <c r="OH1" s="356">
        <f>NX1+1</f>
        <v>39</v>
      </c>
      <c r="OI1" s="356"/>
      <c r="OK1" s="1323" t="str">
        <f>OA1</f>
        <v>ENTRADAS DEL MES DE    J U N I O      2022</v>
      </c>
      <c r="OL1" s="1323"/>
      <c r="OM1" s="1323"/>
      <c r="ON1" s="1323"/>
      <c r="OO1" s="1323"/>
      <c r="OP1" s="1323"/>
      <c r="OQ1" s="1323"/>
      <c r="OR1" s="356">
        <f>OH1+1</f>
        <v>40</v>
      </c>
      <c r="OS1" s="356"/>
      <c r="OU1" s="1323" t="str">
        <f>OK1</f>
        <v>ENTRADAS DEL MES DE    J U N I O      2022</v>
      </c>
      <c r="OV1" s="1323"/>
      <c r="OW1" s="1323"/>
      <c r="OX1" s="1323"/>
      <c r="OY1" s="1323"/>
      <c r="OZ1" s="1323"/>
      <c r="PA1" s="1323"/>
      <c r="PB1" s="356">
        <f>OR1+1</f>
        <v>41</v>
      </c>
      <c r="PC1" s="356"/>
      <c r="PE1" s="1323" t="str">
        <f>OU1</f>
        <v>ENTRADAS DEL MES DE    J U N I O      2022</v>
      </c>
      <c r="PF1" s="1323"/>
      <c r="PG1" s="1323"/>
      <c r="PH1" s="1323"/>
      <c r="PI1" s="1323"/>
      <c r="PJ1" s="1323"/>
      <c r="PK1" s="1323"/>
      <c r="PL1" s="356">
        <f>PB1+1</f>
        <v>42</v>
      </c>
      <c r="PM1" s="356"/>
      <c r="PO1" s="1323" t="str">
        <f>PE1</f>
        <v>ENTRADAS DEL MES DE    J U N I O      2022</v>
      </c>
      <c r="PP1" s="1323"/>
      <c r="PQ1" s="1323"/>
      <c r="PR1" s="1323"/>
      <c r="PS1" s="1323"/>
      <c r="PT1" s="1323"/>
      <c r="PU1" s="1323"/>
      <c r="PV1" s="356">
        <f>PL1+1</f>
        <v>43</v>
      </c>
      <c r="PX1" s="1323" t="str">
        <f>PO1</f>
        <v>ENTRADAS DEL MES DE    J U N I O      2022</v>
      </c>
      <c r="PY1" s="1323"/>
      <c r="PZ1" s="1323"/>
      <c r="QA1" s="1323"/>
      <c r="QB1" s="1323"/>
      <c r="QC1" s="1323"/>
      <c r="QD1" s="1323"/>
      <c r="QE1" s="356">
        <f>PV1+1</f>
        <v>44</v>
      </c>
      <c r="QG1" s="1323" t="str">
        <f>PX1</f>
        <v>ENTRADAS DEL MES DE    J U N I O      2022</v>
      </c>
      <c r="QH1" s="1323"/>
      <c r="QI1" s="1323"/>
      <c r="QJ1" s="1323"/>
      <c r="QK1" s="1323"/>
      <c r="QL1" s="1323"/>
      <c r="QM1" s="1323"/>
      <c r="QN1" s="356">
        <f>QE1+1</f>
        <v>45</v>
      </c>
      <c r="QP1" s="1323" t="str">
        <f>QG1</f>
        <v>ENTRADAS DEL MES DE    J U N I O      2022</v>
      </c>
      <c r="QQ1" s="1323"/>
      <c r="QR1" s="1323"/>
      <c r="QS1" s="1323"/>
      <c r="QT1" s="1323"/>
      <c r="QU1" s="1323"/>
      <c r="QV1" s="1323"/>
      <c r="QW1" s="356">
        <f>QN1+1</f>
        <v>46</v>
      </c>
      <c r="QY1" s="1323" t="str">
        <f>QP1</f>
        <v>ENTRADAS DEL MES DE    J U N I O      2022</v>
      </c>
      <c r="QZ1" s="1323"/>
      <c r="RA1" s="1323"/>
      <c r="RB1" s="1323"/>
      <c r="RC1" s="1323"/>
      <c r="RD1" s="1323"/>
      <c r="RE1" s="1323"/>
      <c r="RF1" s="356">
        <f>QW1+1</f>
        <v>47</v>
      </c>
      <c r="RH1" s="1323" t="str">
        <f>QY1</f>
        <v>ENTRADAS DEL MES DE    J U N I O      2022</v>
      </c>
      <c r="RI1" s="1323"/>
      <c r="RJ1" s="1323"/>
      <c r="RK1" s="1323"/>
      <c r="RL1" s="1323"/>
      <c r="RM1" s="1323"/>
      <c r="RN1" s="1323"/>
      <c r="RO1" s="356">
        <f>RF1+1</f>
        <v>48</v>
      </c>
      <c r="RQ1" s="1323" t="str">
        <f>RH1</f>
        <v>ENTRADAS DEL MES DE    J U N I O      2022</v>
      </c>
      <c r="RR1" s="1323"/>
      <c r="RS1" s="1323"/>
      <c r="RT1" s="1323"/>
      <c r="RU1" s="1323"/>
      <c r="RV1" s="1323"/>
      <c r="RW1" s="1323"/>
      <c r="RX1" s="356">
        <f>RO1+1</f>
        <v>49</v>
      </c>
      <c r="RZ1" s="1323" t="str">
        <f>RQ1</f>
        <v>ENTRADAS DEL MES DE    J U N I O      2022</v>
      </c>
      <c r="SA1" s="1323"/>
      <c r="SB1" s="1323"/>
      <c r="SC1" s="1323"/>
      <c r="SD1" s="1323"/>
      <c r="SE1" s="1323"/>
      <c r="SF1" s="1323"/>
      <c r="SG1" s="356">
        <f>RX1+1</f>
        <v>50</v>
      </c>
      <c r="SI1" s="1323" t="str">
        <f>RZ1</f>
        <v>ENTRADAS DEL MES DE    J U N I O      2022</v>
      </c>
      <c r="SJ1" s="1323"/>
      <c r="SK1" s="1323"/>
      <c r="SL1" s="1323"/>
      <c r="SM1" s="1323"/>
      <c r="SN1" s="1323"/>
      <c r="SO1" s="1323"/>
      <c r="SP1" s="356">
        <f>SG1+1</f>
        <v>51</v>
      </c>
      <c r="SR1" s="1323" t="str">
        <f>SI1</f>
        <v>ENTRADAS DEL MES DE    J U N I O      2022</v>
      </c>
      <c r="SS1" s="1323"/>
      <c r="ST1" s="1323"/>
      <c r="SU1" s="1323"/>
      <c r="SV1" s="1323"/>
      <c r="SW1" s="1323"/>
      <c r="SX1" s="1323"/>
      <c r="SY1" s="356">
        <f>SP1+1</f>
        <v>52</v>
      </c>
      <c r="TA1" s="1323" t="str">
        <f>SR1</f>
        <v>ENTRADAS DEL MES DE    J U N I O      2022</v>
      </c>
      <c r="TB1" s="1323"/>
      <c r="TC1" s="1323"/>
      <c r="TD1" s="1323"/>
      <c r="TE1" s="1323"/>
      <c r="TF1" s="1323"/>
      <c r="TG1" s="1323"/>
      <c r="TH1" s="356">
        <f>SY1+1</f>
        <v>53</v>
      </c>
      <c r="TJ1" s="1323" t="str">
        <f>TA1</f>
        <v>ENTRADAS DEL MES DE    J U N I O      2022</v>
      </c>
      <c r="TK1" s="1323"/>
      <c r="TL1" s="1323"/>
      <c r="TM1" s="1323"/>
      <c r="TN1" s="1323"/>
      <c r="TO1" s="1323"/>
      <c r="TP1" s="1323"/>
      <c r="TQ1" s="356">
        <f>TH1+1</f>
        <v>54</v>
      </c>
      <c r="TS1" s="1323" t="str">
        <f>TJ1</f>
        <v>ENTRADAS DEL MES DE    J U N I O      2022</v>
      </c>
      <c r="TT1" s="1323"/>
      <c r="TU1" s="1323"/>
      <c r="TV1" s="1323"/>
      <c r="TW1" s="1323"/>
      <c r="TX1" s="1323"/>
      <c r="TY1" s="1323"/>
      <c r="TZ1" s="356">
        <f>TQ1+1</f>
        <v>55</v>
      </c>
      <c r="UB1" s="1323" t="str">
        <f>TS1</f>
        <v>ENTRADAS DEL MES DE    J U N I O      2022</v>
      </c>
      <c r="UC1" s="1323"/>
      <c r="UD1" s="1323"/>
      <c r="UE1" s="1323"/>
      <c r="UF1" s="1323"/>
      <c r="UG1" s="1323"/>
      <c r="UH1" s="1323"/>
      <c r="UI1" s="356">
        <f>TZ1+1</f>
        <v>56</v>
      </c>
      <c r="UK1" s="1323" t="str">
        <f>UB1</f>
        <v>ENTRADAS DEL MES DE    J U N I O      2022</v>
      </c>
      <c r="UL1" s="1323"/>
      <c r="UM1" s="1323"/>
      <c r="UN1" s="1323"/>
      <c r="UO1" s="1323"/>
      <c r="UP1" s="1323"/>
      <c r="UQ1" s="1323"/>
      <c r="UR1" s="356">
        <f>UI1+1</f>
        <v>57</v>
      </c>
      <c r="UT1" s="1323" t="str">
        <f>UK1</f>
        <v>ENTRADAS DEL MES DE    J U N I O      2022</v>
      </c>
      <c r="UU1" s="1323"/>
      <c r="UV1" s="1323"/>
      <c r="UW1" s="1323"/>
      <c r="UX1" s="1323"/>
      <c r="UY1" s="1323"/>
      <c r="UZ1" s="1323"/>
      <c r="VA1" s="356">
        <f>UR1+1</f>
        <v>58</v>
      </c>
      <c r="VC1" s="1323" t="str">
        <f>UT1</f>
        <v>ENTRADAS DEL MES DE    J U N I O      2022</v>
      </c>
      <c r="VD1" s="1323"/>
      <c r="VE1" s="1323"/>
      <c r="VF1" s="1323"/>
      <c r="VG1" s="1323"/>
      <c r="VH1" s="1323"/>
      <c r="VI1" s="1323"/>
      <c r="VJ1" s="356">
        <f>VA1+1</f>
        <v>59</v>
      </c>
      <c r="VL1" s="1323" t="str">
        <f>VC1</f>
        <v>ENTRADAS DEL MES DE    J U N I O      2022</v>
      </c>
      <c r="VM1" s="1323"/>
      <c r="VN1" s="1323"/>
      <c r="VO1" s="1323"/>
      <c r="VP1" s="1323"/>
      <c r="VQ1" s="1323"/>
      <c r="VR1" s="1323"/>
      <c r="VS1" s="356">
        <f>VJ1+1</f>
        <v>60</v>
      </c>
      <c r="VU1" s="1323" t="str">
        <f>VL1</f>
        <v>ENTRADAS DEL MES DE    J U N I O      2022</v>
      </c>
      <c r="VV1" s="1323"/>
      <c r="VW1" s="1323"/>
      <c r="VX1" s="1323"/>
      <c r="VY1" s="1323"/>
      <c r="VZ1" s="1323"/>
      <c r="WA1" s="1323"/>
      <c r="WB1" s="356">
        <f>VS1+1</f>
        <v>61</v>
      </c>
      <c r="WD1" s="1323" t="str">
        <f>VU1</f>
        <v>ENTRADAS DEL MES DE    J U N I O      2022</v>
      </c>
      <c r="WE1" s="1323"/>
      <c r="WF1" s="1323"/>
      <c r="WG1" s="1323"/>
      <c r="WH1" s="1323"/>
      <c r="WI1" s="1323"/>
      <c r="WJ1" s="1323"/>
      <c r="WK1" s="356">
        <f>WB1+1</f>
        <v>62</v>
      </c>
      <c r="WM1" s="1323" t="str">
        <f>WD1</f>
        <v>ENTRADAS DEL MES DE    J U N I O      2022</v>
      </c>
      <c r="WN1" s="1323"/>
      <c r="WO1" s="1323"/>
      <c r="WP1" s="1323"/>
      <c r="WQ1" s="1323"/>
      <c r="WR1" s="1323"/>
      <c r="WS1" s="1323"/>
      <c r="WT1" s="356">
        <f>WK1+1</f>
        <v>63</v>
      </c>
      <c r="WV1" s="1323" t="str">
        <f>WM1</f>
        <v>ENTRADAS DEL MES DE    J U N I O      2022</v>
      </c>
      <c r="WW1" s="1323"/>
      <c r="WX1" s="1323"/>
      <c r="WY1" s="1323"/>
      <c r="WZ1" s="1323"/>
      <c r="XA1" s="1323"/>
      <c r="XB1" s="1323"/>
      <c r="XC1" s="356">
        <f>WT1+1</f>
        <v>64</v>
      </c>
      <c r="XE1" s="1323" t="str">
        <f>WV1</f>
        <v>ENTRADAS DEL MES DE    J U N I O      2022</v>
      </c>
      <c r="XF1" s="1323"/>
      <c r="XG1" s="1323"/>
      <c r="XH1" s="1323"/>
      <c r="XI1" s="1323"/>
      <c r="XJ1" s="1323"/>
      <c r="XK1" s="1323"/>
      <c r="XL1" s="356">
        <f>XC1+1</f>
        <v>65</v>
      </c>
      <c r="XN1" s="1323" t="str">
        <f>XE1</f>
        <v>ENTRADAS DEL MES DE    J U N I O      2022</v>
      </c>
      <c r="XO1" s="1323"/>
      <c r="XP1" s="1323"/>
      <c r="XQ1" s="1323"/>
      <c r="XR1" s="1323"/>
      <c r="XS1" s="1323"/>
      <c r="XT1" s="1323"/>
      <c r="XU1" s="356">
        <f>XL1+1</f>
        <v>66</v>
      </c>
      <c r="XW1" s="1323" t="str">
        <f>XN1</f>
        <v>ENTRADAS DEL MES DE    J U N I O      2022</v>
      </c>
      <c r="XX1" s="1323"/>
      <c r="XY1" s="1323"/>
      <c r="XZ1" s="1323"/>
      <c r="YA1" s="1323"/>
      <c r="YB1" s="1323"/>
      <c r="YC1" s="1323"/>
      <c r="YD1" s="356">
        <f>XU1+1</f>
        <v>67</v>
      </c>
      <c r="YF1" s="1323" t="str">
        <f>XW1</f>
        <v>ENTRADAS DEL MES DE    J U N I O      2022</v>
      </c>
      <c r="YG1" s="1323"/>
      <c r="YH1" s="1323"/>
      <c r="YI1" s="1323"/>
      <c r="YJ1" s="1323"/>
      <c r="YK1" s="1323"/>
      <c r="YL1" s="1323"/>
      <c r="YM1" s="356">
        <f>YD1+1</f>
        <v>68</v>
      </c>
      <c r="YO1" s="1323" t="str">
        <f>YF1</f>
        <v>ENTRADAS DEL MES DE    J U N I O      2022</v>
      </c>
      <c r="YP1" s="1323"/>
      <c r="YQ1" s="1323"/>
      <c r="YR1" s="1323"/>
      <c r="YS1" s="1323"/>
      <c r="YT1" s="1323"/>
      <c r="YU1" s="1323"/>
      <c r="YV1" s="356">
        <f>YM1+1</f>
        <v>69</v>
      </c>
      <c r="YX1" s="1323" t="str">
        <f>YO1</f>
        <v>ENTRADAS DEL MES DE    J U N I O      2022</v>
      </c>
      <c r="YY1" s="1323"/>
      <c r="YZ1" s="1323"/>
      <c r="ZA1" s="1323"/>
      <c r="ZB1" s="1323"/>
      <c r="ZC1" s="1323"/>
      <c r="ZD1" s="1323"/>
      <c r="ZE1" s="356">
        <f>YV1+1</f>
        <v>70</v>
      </c>
      <c r="ZG1" s="1323" t="str">
        <f>YX1</f>
        <v>ENTRADAS DEL MES DE    J U N I O      2022</v>
      </c>
      <c r="ZH1" s="1323"/>
      <c r="ZI1" s="1323"/>
      <c r="ZJ1" s="1323"/>
      <c r="ZK1" s="1323"/>
      <c r="ZL1" s="1323"/>
      <c r="ZM1" s="1323"/>
      <c r="ZN1" s="356">
        <f>ZE1+1</f>
        <v>71</v>
      </c>
      <c r="ZP1" s="1323" t="str">
        <f>ZG1</f>
        <v>ENTRADAS DEL MES DE    J U N I O      2022</v>
      </c>
      <c r="ZQ1" s="1323"/>
      <c r="ZR1" s="1323"/>
      <c r="ZS1" s="1323"/>
      <c r="ZT1" s="1323"/>
      <c r="ZU1" s="1323"/>
      <c r="ZV1" s="1323"/>
      <c r="ZW1" s="356">
        <f>ZN1+1</f>
        <v>72</v>
      </c>
      <c r="ZY1" s="1323" t="str">
        <f>ZP1</f>
        <v>ENTRADAS DEL MES DE    J U N I O      2022</v>
      </c>
      <c r="ZZ1" s="1323"/>
      <c r="AAA1" s="1323"/>
      <c r="AAB1" s="1323"/>
      <c r="AAC1" s="1323"/>
      <c r="AAD1" s="1323"/>
      <c r="AAE1" s="1323"/>
      <c r="AAF1" s="356">
        <f>ZW1+1</f>
        <v>73</v>
      </c>
      <c r="AAH1" s="1323" t="str">
        <f>ZY1</f>
        <v>ENTRADAS DEL MES DE    J U N I O      2022</v>
      </c>
      <c r="AAI1" s="1323"/>
      <c r="AAJ1" s="1323"/>
      <c r="AAK1" s="1323"/>
      <c r="AAL1" s="1323"/>
      <c r="AAM1" s="1323"/>
      <c r="AAN1" s="1323"/>
      <c r="AAO1" s="356">
        <f>AAF1+1</f>
        <v>74</v>
      </c>
      <c r="AAQ1" s="1323" t="str">
        <f>AAH1</f>
        <v>ENTRADAS DEL MES DE    J U N I O      2022</v>
      </c>
      <c r="AAR1" s="1323"/>
      <c r="AAS1" s="1323"/>
      <c r="AAT1" s="1323"/>
      <c r="AAU1" s="1323"/>
      <c r="AAV1" s="1323"/>
      <c r="AAW1" s="1323"/>
      <c r="AAX1" s="356">
        <f>AAO1+1</f>
        <v>75</v>
      </c>
      <c r="AAZ1" s="1323" t="str">
        <f>AAQ1</f>
        <v>ENTRADAS DEL MES DE    J U N I O      2022</v>
      </c>
      <c r="ABA1" s="1323"/>
      <c r="ABB1" s="1323"/>
      <c r="ABC1" s="1323"/>
      <c r="ABD1" s="1323"/>
      <c r="ABE1" s="1323"/>
      <c r="ABF1" s="1323"/>
      <c r="ABG1" s="356">
        <f>AAX1+1</f>
        <v>76</v>
      </c>
      <c r="ABI1" s="1323" t="str">
        <f>AAZ1</f>
        <v>ENTRADAS DEL MES DE    J U N I O      2022</v>
      </c>
      <c r="ABJ1" s="1323"/>
      <c r="ABK1" s="1323"/>
      <c r="ABL1" s="1323"/>
      <c r="ABM1" s="1323"/>
      <c r="ABN1" s="1323"/>
      <c r="ABO1" s="1323"/>
      <c r="ABP1" s="356">
        <f>ABG1+1</f>
        <v>77</v>
      </c>
      <c r="ABR1" s="1323" t="str">
        <f>ABI1</f>
        <v>ENTRADAS DEL MES DE    J U N I O      2022</v>
      </c>
      <c r="ABS1" s="1323"/>
      <c r="ABT1" s="1323"/>
      <c r="ABU1" s="1323"/>
      <c r="ABV1" s="1323"/>
      <c r="ABW1" s="1323"/>
      <c r="ABX1" s="1323"/>
      <c r="ABY1" s="356">
        <f>ABP1+1</f>
        <v>78</v>
      </c>
      <c r="ACA1" s="1323" t="str">
        <f>ABR1</f>
        <v>ENTRADAS DEL MES DE    J U N I O      2022</v>
      </c>
      <c r="ACB1" s="1323"/>
      <c r="ACC1" s="1323"/>
      <c r="ACD1" s="1323"/>
      <c r="ACE1" s="1323"/>
      <c r="ACF1" s="1323"/>
      <c r="ACG1" s="1323"/>
      <c r="ACH1" s="356">
        <f>ABY1+1</f>
        <v>79</v>
      </c>
      <c r="ACJ1" s="1323" t="str">
        <f>ACA1</f>
        <v>ENTRADAS DEL MES DE    J U N I O      2022</v>
      </c>
      <c r="ACK1" s="1323"/>
      <c r="ACL1" s="1323"/>
      <c r="ACM1" s="1323"/>
      <c r="ACN1" s="1323"/>
      <c r="ACO1" s="1323"/>
      <c r="ACP1" s="1323"/>
      <c r="ACQ1" s="356">
        <f>ACH1+1</f>
        <v>80</v>
      </c>
      <c r="ACS1" s="1323" t="str">
        <f>ACJ1</f>
        <v>ENTRADAS DEL MES DE    J U N I O      2022</v>
      </c>
      <c r="ACT1" s="1323"/>
      <c r="ACU1" s="1323"/>
      <c r="ACV1" s="1323"/>
      <c r="ACW1" s="1323"/>
      <c r="ACX1" s="1323"/>
      <c r="ACY1" s="1323"/>
      <c r="ACZ1" s="356">
        <f>ACQ1+1</f>
        <v>81</v>
      </c>
      <c r="ADB1" s="1323" t="str">
        <f>ACS1</f>
        <v>ENTRADAS DEL MES DE    J U N I O      2022</v>
      </c>
      <c r="ADC1" s="1323"/>
      <c r="ADD1" s="1323"/>
      <c r="ADE1" s="1323"/>
      <c r="ADF1" s="1323"/>
      <c r="ADG1" s="1323"/>
      <c r="ADH1" s="1323"/>
      <c r="ADI1" s="356">
        <f>ACZ1+1</f>
        <v>82</v>
      </c>
      <c r="ADK1" s="1323" t="str">
        <f>ADB1</f>
        <v>ENTRADAS DEL MES DE    J U N I O      2022</v>
      </c>
      <c r="ADL1" s="1323"/>
      <c r="ADM1" s="1323"/>
      <c r="ADN1" s="1323"/>
      <c r="ADO1" s="1323"/>
      <c r="ADP1" s="1323"/>
      <c r="ADQ1" s="1323"/>
      <c r="ADR1" s="356">
        <f>ADI1+1</f>
        <v>83</v>
      </c>
      <c r="ADT1" s="1323" t="str">
        <f>ADK1</f>
        <v>ENTRADAS DEL MES DE    J U N I O      2022</v>
      </c>
      <c r="ADU1" s="1323"/>
      <c r="ADV1" s="1323"/>
      <c r="ADW1" s="1323"/>
      <c r="ADX1" s="1323"/>
      <c r="ADY1" s="1323"/>
      <c r="ADZ1" s="1323"/>
      <c r="AEA1" s="356">
        <f>ADR1+1</f>
        <v>84</v>
      </c>
      <c r="AEC1" s="1323" t="str">
        <f>ADT1</f>
        <v>ENTRADAS DEL MES DE    J U N I O      2022</v>
      </c>
      <c r="AED1" s="1323"/>
      <c r="AEE1" s="1323"/>
      <c r="AEF1" s="1323"/>
      <c r="AEG1" s="1323"/>
      <c r="AEH1" s="1323"/>
      <c r="AEI1" s="1323"/>
      <c r="AEJ1" s="356">
        <f>AEA1+1</f>
        <v>85</v>
      </c>
      <c r="AEL1" s="1323" t="str">
        <f>AEC1</f>
        <v>ENTRADAS DEL MES DE    J U N I O      2022</v>
      </c>
      <c r="AEM1" s="1323"/>
      <c r="AEN1" s="1323"/>
      <c r="AEO1" s="1323"/>
      <c r="AEP1" s="1323"/>
      <c r="AEQ1" s="1323"/>
      <c r="AER1" s="1323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8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28" t="s">
        <v>287</v>
      </c>
      <c r="L5" s="1059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1">
        <v>18702.419999999998</v>
      </c>
      <c r="R5" s="138">
        <f>O5-Q5</f>
        <v>-86.389999999999418</v>
      </c>
      <c r="S5" s="569"/>
      <c r="T5" s="242"/>
      <c r="U5" s="250" t="s">
        <v>290</v>
      </c>
      <c r="V5" s="1060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1">
        <v>19021.3</v>
      </c>
      <c r="AB5" s="138">
        <f>Y5-AA5</f>
        <v>-76.029999999998836</v>
      </c>
      <c r="AC5" s="569"/>
      <c r="AD5" s="242"/>
      <c r="AE5" s="250" t="s">
        <v>287</v>
      </c>
      <c r="AF5" s="1059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1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60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1">
        <v>19111.2</v>
      </c>
      <c r="AV5" s="138">
        <f>AS5-AU5</f>
        <v>-90.830000000001746</v>
      </c>
      <c r="AW5" s="569"/>
      <c r="AY5" s="242" t="s">
        <v>290</v>
      </c>
      <c r="AZ5" s="1060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1">
        <v>19161.400000000001</v>
      </c>
      <c r="BF5" s="138">
        <f>BC5-BE5</f>
        <v>-77.110000000000582</v>
      </c>
      <c r="BG5" s="569"/>
      <c r="BH5" s="242"/>
      <c r="BI5" s="1324" t="s">
        <v>290</v>
      </c>
      <c r="BJ5" s="1060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1">
        <v>18937.3</v>
      </c>
      <c r="BP5" s="138">
        <f>BM5-BO5</f>
        <v>-96.729999999999563</v>
      </c>
      <c r="BQ5" s="569"/>
      <c r="BR5" s="242"/>
      <c r="BS5" s="1327" t="s">
        <v>290</v>
      </c>
      <c r="BT5" s="1061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1">
        <v>19192.2</v>
      </c>
      <c r="BZ5" s="138">
        <f>BW5-BY5</f>
        <v>-111.11000000000058</v>
      </c>
      <c r="CA5" s="322"/>
      <c r="CB5" s="322"/>
      <c r="CC5" s="250" t="s">
        <v>290</v>
      </c>
      <c r="CD5" s="1061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24" t="s">
        <v>290</v>
      </c>
      <c r="CN5" s="1061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1">
        <v>18948.5</v>
      </c>
      <c r="CT5" s="138">
        <f>CQ5-CS5</f>
        <v>-135.11999999999898</v>
      </c>
      <c r="CU5" s="569"/>
      <c r="CV5" s="242"/>
      <c r="CW5" s="250" t="s">
        <v>287</v>
      </c>
      <c r="CX5" s="1059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1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1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1">
        <v>19047.2</v>
      </c>
      <c r="DN5" s="138">
        <f>DK5-DM5</f>
        <v>-52.020000000000437</v>
      </c>
      <c r="DO5" s="569"/>
      <c r="DP5" s="242"/>
      <c r="DQ5" s="1325" t="s">
        <v>307</v>
      </c>
      <c r="DR5" s="1062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60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1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60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50">
        <v>19086.28</v>
      </c>
      <c r="ER5" s="138">
        <f>EO5-EQ5</f>
        <v>-21.090000000000146</v>
      </c>
      <c r="ES5" s="569"/>
      <c r="ET5" s="242"/>
      <c r="EU5" s="1324" t="s">
        <v>290</v>
      </c>
      <c r="EV5" s="1086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9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50">
        <v>18631.66</v>
      </c>
      <c r="FL5" s="138">
        <f>FI5-FK5</f>
        <v>-140.29999999999927</v>
      </c>
      <c r="FM5" s="569"/>
      <c r="FN5" s="242"/>
      <c r="FO5" s="509" t="s">
        <v>307</v>
      </c>
      <c r="FP5" s="1059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1">
        <v>18285.11</v>
      </c>
      <c r="FV5" s="138">
        <f>FS5-FU5</f>
        <v>-103.85000000000218</v>
      </c>
      <c r="FW5" s="569"/>
      <c r="FX5" s="242"/>
      <c r="FY5" s="250" t="s">
        <v>290</v>
      </c>
      <c r="FZ5" s="1060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1">
        <v>16348.1</v>
      </c>
      <c r="GF5" s="138">
        <f>GC5-GE5</f>
        <v>-12.140000000001237</v>
      </c>
      <c r="GG5" s="569"/>
      <c r="GH5" s="242"/>
      <c r="GI5" s="1328" t="s">
        <v>290</v>
      </c>
      <c r="GJ5" s="1060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1">
        <v>18903.2</v>
      </c>
      <c r="GP5" s="138">
        <f>GM5-GO5</f>
        <v>-53.590000000000146</v>
      </c>
      <c r="GQ5" s="569"/>
      <c r="GR5" s="242"/>
      <c r="GS5" s="1324" t="s">
        <v>369</v>
      </c>
      <c r="GT5" s="1059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1">
        <v>18953.689999999999</v>
      </c>
      <c r="GZ5" s="138">
        <f>GW5-GY5</f>
        <v>-91.079999999998108</v>
      </c>
      <c r="HA5" s="569"/>
      <c r="HB5" s="242"/>
      <c r="HC5" s="1327" t="s">
        <v>290</v>
      </c>
      <c r="HD5" s="1060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1">
        <v>18731.8</v>
      </c>
      <c r="HJ5" s="138">
        <f>HG5-HI5</f>
        <v>129.52000000000044</v>
      </c>
      <c r="HK5" s="569"/>
      <c r="HL5" s="242"/>
      <c r="HM5" s="242" t="s">
        <v>290</v>
      </c>
      <c r="HN5" s="1060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50">
        <v>19093.8</v>
      </c>
      <c r="HT5" s="138">
        <f>HQ5-HS5</f>
        <v>72.970000000001164</v>
      </c>
      <c r="HU5" s="569"/>
      <c r="HV5" s="242"/>
      <c r="HW5" s="1324" t="s">
        <v>287</v>
      </c>
      <c r="HX5" s="1059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1">
        <v>18929.25</v>
      </c>
      <c r="ID5" s="138">
        <f>IA5-IC5</f>
        <v>-94.909999999999854</v>
      </c>
      <c r="IE5" s="569"/>
      <c r="IF5" s="242"/>
      <c r="IG5" s="1324" t="s">
        <v>287</v>
      </c>
      <c r="IH5" s="1059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1">
        <v>18688.36</v>
      </c>
      <c r="IN5" s="138">
        <f>IK5-IM5</f>
        <v>-59.670000000001892</v>
      </c>
      <c r="IO5" s="569"/>
      <c r="IP5" s="242"/>
      <c r="IQ5" s="1324" t="s">
        <v>290</v>
      </c>
      <c r="IR5" s="1118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1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60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1">
        <v>18764.099999999999</v>
      </c>
      <c r="JH5" s="138">
        <f>JE5-JG5</f>
        <v>10.350000000002183</v>
      </c>
      <c r="JI5" s="569"/>
      <c r="JJ5" s="242"/>
      <c r="JK5" s="1325" t="s">
        <v>287</v>
      </c>
      <c r="JL5" s="1122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50">
        <v>18678.71</v>
      </c>
      <c r="JR5" s="138">
        <f>JO5-JQ5</f>
        <v>-30.469999999997526</v>
      </c>
      <c r="JS5" s="569"/>
      <c r="JT5" s="242"/>
      <c r="JU5" s="250" t="s">
        <v>290</v>
      </c>
      <c r="JV5" s="1060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1">
        <v>18952</v>
      </c>
      <c r="KB5" s="138">
        <f>JY5-KA5</f>
        <v>-84.880000000001019</v>
      </c>
      <c r="KC5" s="569"/>
      <c r="KD5" s="242"/>
      <c r="KE5" s="1328" t="s">
        <v>447</v>
      </c>
      <c r="KF5" s="1060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9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1">
        <v>16930.7</v>
      </c>
      <c r="KV5" s="1191">
        <f>KS5-KU5</f>
        <v>1149.0599999999977</v>
      </c>
      <c r="KW5" s="569"/>
      <c r="KX5" s="242"/>
      <c r="KY5" s="250" t="s">
        <v>290</v>
      </c>
      <c r="KZ5" s="1060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9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1">
        <v>18836.23</v>
      </c>
      <c r="LP5" s="138">
        <f>LM5-LO5</f>
        <v>-91.860000000000582</v>
      </c>
      <c r="LQ5" s="569"/>
      <c r="LS5" s="242" t="s">
        <v>290</v>
      </c>
      <c r="LT5" s="1060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1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9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1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2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24"/>
      <c r="BJ6" s="894"/>
      <c r="BK6" s="242"/>
      <c r="BL6" s="242"/>
      <c r="BM6" s="242"/>
      <c r="BN6" s="242"/>
      <c r="BO6" s="243"/>
      <c r="BP6" s="242"/>
      <c r="BQ6" s="322"/>
      <c r="BR6" s="242"/>
      <c r="BS6" s="1327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24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25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24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28"/>
      <c r="GJ6" s="254"/>
      <c r="GK6" s="242"/>
      <c r="GL6" s="242"/>
      <c r="GM6" s="242"/>
      <c r="GN6" s="242"/>
      <c r="GO6" s="243"/>
      <c r="GP6" s="242"/>
      <c r="GQ6" s="322"/>
      <c r="GR6" s="242"/>
      <c r="GS6" s="1324"/>
      <c r="GT6" s="251"/>
      <c r="GU6" s="242"/>
      <c r="GV6" s="242"/>
      <c r="GW6" s="242"/>
      <c r="GX6" s="242"/>
      <c r="GY6" s="243"/>
      <c r="GZ6" s="242"/>
      <c r="HA6" s="322"/>
      <c r="HB6" s="242"/>
      <c r="HC6" s="1327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24"/>
      <c r="HX6" s="242"/>
      <c r="HY6" s="242"/>
      <c r="HZ6" s="242"/>
      <c r="IA6" s="242"/>
      <c r="IB6" s="242"/>
      <c r="IC6" s="243"/>
      <c r="ID6" s="242"/>
      <c r="IE6" s="322"/>
      <c r="IF6" s="242"/>
      <c r="IG6" s="1324"/>
      <c r="IH6" s="242"/>
      <c r="II6" s="242"/>
      <c r="IJ6" s="242"/>
      <c r="IK6" s="242"/>
      <c r="IL6" s="242"/>
      <c r="IM6" s="243"/>
      <c r="IN6" s="242"/>
      <c r="IO6" s="322"/>
      <c r="IP6" s="242"/>
      <c r="IQ6" s="1324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25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2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3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3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9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50"/>
      <c r="CE8" s="15">
        <v>1</v>
      </c>
      <c r="CF8" s="279">
        <v>938</v>
      </c>
      <c r="CG8" s="954">
        <v>44721</v>
      </c>
      <c r="CH8" s="279">
        <v>938</v>
      </c>
      <c r="CI8" s="800" t="s">
        <v>552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0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6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3"/>
      <c r="KF8" s="914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9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50"/>
      <c r="CE9" s="15">
        <v>2</v>
      </c>
      <c r="CF9" s="279">
        <v>881.8</v>
      </c>
      <c r="CG9" s="954">
        <v>44721</v>
      </c>
      <c r="CH9" s="279">
        <v>881.8</v>
      </c>
      <c r="CI9" s="800" t="s">
        <v>573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7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4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9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50"/>
      <c r="CE10" s="15">
        <v>3</v>
      </c>
      <c r="CF10" s="279">
        <v>880</v>
      </c>
      <c r="CG10" s="954">
        <v>44721</v>
      </c>
      <c r="CH10" s="279">
        <v>880</v>
      </c>
      <c r="CI10" s="800" t="s">
        <v>552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8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4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3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9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50"/>
      <c r="CE11" s="15">
        <v>4</v>
      </c>
      <c r="CF11" s="279">
        <v>884.5</v>
      </c>
      <c r="CG11" s="954">
        <v>44721</v>
      </c>
      <c r="CH11" s="279">
        <v>884.5</v>
      </c>
      <c r="CI11" s="800" t="s">
        <v>567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5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9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3"/>
      <c r="KF11" s="914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9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50"/>
      <c r="CE12" s="15">
        <v>5</v>
      </c>
      <c r="CF12" s="279">
        <v>911.7</v>
      </c>
      <c r="CG12" s="954">
        <v>44721</v>
      </c>
      <c r="CH12" s="279">
        <v>911.7</v>
      </c>
      <c r="CI12" s="800" t="s">
        <v>572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8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4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9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50"/>
      <c r="CE13" s="15">
        <v>6</v>
      </c>
      <c r="CF13" s="279">
        <v>907.2</v>
      </c>
      <c r="CG13" s="954">
        <v>44721</v>
      </c>
      <c r="CH13" s="279">
        <v>907.2</v>
      </c>
      <c r="CI13" s="800" t="s">
        <v>552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8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4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9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50"/>
      <c r="CE14" s="15">
        <v>7</v>
      </c>
      <c r="CF14" s="279">
        <v>908.1</v>
      </c>
      <c r="CG14" s="954">
        <v>44721</v>
      </c>
      <c r="CH14" s="279">
        <v>908.1</v>
      </c>
      <c r="CI14" s="800" t="s">
        <v>552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5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4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9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50"/>
      <c r="CE15" s="15">
        <v>8</v>
      </c>
      <c r="CF15" s="279">
        <v>911.7</v>
      </c>
      <c r="CG15" s="954">
        <v>44721</v>
      </c>
      <c r="CH15" s="279">
        <v>911.7</v>
      </c>
      <c r="CI15" s="800" t="s">
        <v>569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4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9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50"/>
      <c r="CE16" s="15">
        <v>9</v>
      </c>
      <c r="CF16" s="279">
        <v>882.7</v>
      </c>
      <c r="CG16" s="954">
        <v>44721</v>
      </c>
      <c r="CH16" s="279">
        <v>882.7</v>
      </c>
      <c r="CI16" s="800" t="s">
        <v>552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4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1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9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50"/>
      <c r="CE17" s="15">
        <v>10</v>
      </c>
      <c r="CF17" s="279">
        <v>929.9</v>
      </c>
      <c r="CG17" s="954">
        <v>44721</v>
      </c>
      <c r="CH17" s="279">
        <v>929.9</v>
      </c>
      <c r="CI17" s="800" t="s">
        <v>572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4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1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9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50"/>
      <c r="CE18" s="15">
        <v>11</v>
      </c>
      <c r="CF18" s="264">
        <v>914.4</v>
      </c>
      <c r="CG18" s="954">
        <v>44721</v>
      </c>
      <c r="CH18" s="279">
        <v>914.4</v>
      </c>
      <c r="CI18" s="800" t="s">
        <v>552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4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4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1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9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50"/>
      <c r="CE19" s="15">
        <v>12</v>
      </c>
      <c r="CF19" s="279">
        <v>911.7</v>
      </c>
      <c r="CG19" s="954">
        <v>44721</v>
      </c>
      <c r="CH19" s="279">
        <v>911.7</v>
      </c>
      <c r="CI19" s="800" t="s">
        <v>567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4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1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9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50"/>
      <c r="CE20" s="15">
        <v>13</v>
      </c>
      <c r="CF20" s="279">
        <v>877.2</v>
      </c>
      <c r="CG20" s="954">
        <v>44721</v>
      </c>
      <c r="CH20" s="279">
        <v>877.2</v>
      </c>
      <c r="CI20" s="800" t="s">
        <v>573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4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1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9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50"/>
      <c r="CE21" s="15">
        <v>14</v>
      </c>
      <c r="CF21" s="279">
        <v>880</v>
      </c>
      <c r="CG21" s="954">
        <v>44721</v>
      </c>
      <c r="CH21" s="279">
        <v>880</v>
      </c>
      <c r="CI21" s="800" t="s">
        <v>552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4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1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9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50"/>
      <c r="CE22" s="15">
        <v>15</v>
      </c>
      <c r="CF22" s="279">
        <v>930.8</v>
      </c>
      <c r="CG22" s="954">
        <v>44721</v>
      </c>
      <c r="CH22" s="279">
        <v>930.8</v>
      </c>
      <c r="CI22" s="800" t="s">
        <v>552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4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1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9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50"/>
      <c r="CE23" s="15">
        <v>16</v>
      </c>
      <c r="CF23" s="279">
        <v>911.7</v>
      </c>
      <c r="CG23" s="954">
        <v>44721</v>
      </c>
      <c r="CH23" s="279">
        <v>911.7</v>
      </c>
      <c r="CI23" s="800" t="s">
        <v>567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4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1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9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50"/>
      <c r="CE24" s="15">
        <v>17</v>
      </c>
      <c r="CF24" s="279">
        <v>919.9</v>
      </c>
      <c r="CG24" s="954"/>
      <c r="CH24" s="279"/>
      <c r="CI24" s="800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4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1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9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50"/>
      <c r="CE25" s="15">
        <v>18</v>
      </c>
      <c r="CF25" s="279">
        <v>929.9</v>
      </c>
      <c r="CG25" s="954">
        <v>44721</v>
      </c>
      <c r="CH25" s="279">
        <v>929.9</v>
      </c>
      <c r="CI25" s="800" t="s">
        <v>572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4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1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9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50"/>
      <c r="CE26" s="15">
        <v>19</v>
      </c>
      <c r="CF26" s="279">
        <v>879.1</v>
      </c>
      <c r="CG26" s="954">
        <v>44721</v>
      </c>
      <c r="CH26" s="279">
        <v>879.1</v>
      </c>
      <c r="CI26" s="800" t="s">
        <v>552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4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1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9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50"/>
      <c r="CE27" s="15">
        <v>20</v>
      </c>
      <c r="CF27" s="279">
        <v>919</v>
      </c>
      <c r="CG27" s="954">
        <v>44721</v>
      </c>
      <c r="CH27" s="279">
        <v>919</v>
      </c>
      <c r="CI27" s="800" t="s">
        <v>573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4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1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9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9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1"/>
      <c r="CE28" s="15">
        <v>21</v>
      </c>
      <c r="CF28" s="279">
        <v>889</v>
      </c>
      <c r="CG28" s="954">
        <v>44721</v>
      </c>
      <c r="CH28" s="279">
        <v>889</v>
      </c>
      <c r="CI28" s="800" t="s">
        <v>567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4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9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4"/>
      <c r="CH29" s="279"/>
      <c r="CI29" s="955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1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8" t="s">
        <v>21</v>
      </c>
      <c r="O33" s="909"/>
      <c r="P33" s="304">
        <f>Q5-P32</f>
        <v>-4.0000000004511094E-2</v>
      </c>
      <c r="Q33" s="242"/>
      <c r="S33" s="565"/>
      <c r="X33" s="908" t="s">
        <v>21</v>
      </c>
      <c r="Y33" s="909"/>
      <c r="Z33" s="304">
        <f>AA5-Z32</f>
        <v>0</v>
      </c>
      <c r="AA33" s="242"/>
      <c r="AH33" s="908" t="s">
        <v>21</v>
      </c>
      <c r="AI33" s="909"/>
      <c r="AJ33" s="232">
        <f>AK5-AJ32</f>
        <v>0</v>
      </c>
      <c r="AM33" s="565"/>
      <c r="AR33" s="908" t="s">
        <v>21</v>
      </c>
      <c r="AS33" s="909"/>
      <c r="AT33" s="141">
        <f>AU5-AT32</f>
        <v>0</v>
      </c>
      <c r="AZ33" s="75"/>
      <c r="BB33" s="1019" t="s">
        <v>21</v>
      </c>
      <c r="BC33" s="1020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4" t="s">
        <v>21</v>
      </c>
      <c r="IA33" s="695"/>
      <c r="IB33" s="304">
        <f>IC5-IB32</f>
        <v>0</v>
      </c>
      <c r="IC33" s="242"/>
      <c r="IJ33" s="694" t="s">
        <v>21</v>
      </c>
      <c r="IK33" s="695"/>
      <c r="IL33" s="141">
        <f>IJ32-IL32</f>
        <v>0</v>
      </c>
      <c r="IT33" s="694" t="s">
        <v>21</v>
      </c>
      <c r="IU33" s="695"/>
      <c r="IV33" s="141">
        <f>IT32-IV32</f>
        <v>0</v>
      </c>
      <c r="JD33" s="694" t="s">
        <v>21</v>
      </c>
      <c r="JE33" s="695"/>
      <c r="JF33" s="141">
        <f>JD32-JF32</f>
        <v>0</v>
      </c>
      <c r="JN33" s="694" t="s">
        <v>21</v>
      </c>
      <c r="JO33" s="695"/>
      <c r="JP33" s="141">
        <f>JN32-JP32</f>
        <v>-9.0000000000145519E-2</v>
      </c>
      <c r="JX33" s="694" t="s">
        <v>21</v>
      </c>
      <c r="JY33" s="695"/>
      <c r="JZ33" s="304">
        <f>KA5-JZ32</f>
        <v>0</v>
      </c>
      <c r="KA33" s="242"/>
      <c r="KH33" s="694" t="s">
        <v>21</v>
      </c>
      <c r="KI33" s="695"/>
      <c r="KJ33" s="304">
        <f>KK5-KJ32</f>
        <v>0</v>
      </c>
      <c r="KK33" s="242"/>
      <c r="KR33" s="694" t="s">
        <v>21</v>
      </c>
      <c r="KS33" s="695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4" t="s">
        <v>21</v>
      </c>
      <c r="NA33" s="795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19" t="s">
        <v>21</v>
      </c>
      <c r="RU33" s="1320"/>
      <c r="RV33" s="141">
        <f>SUM(RW5-RV32)</f>
        <v>0</v>
      </c>
      <c r="SC33" s="1319" t="s">
        <v>21</v>
      </c>
      <c r="SD33" s="1320"/>
      <c r="SE33" s="141">
        <f>SUM(SF5-SE32)</f>
        <v>0</v>
      </c>
      <c r="SL33" s="1319" t="s">
        <v>21</v>
      </c>
      <c r="SM33" s="1320"/>
      <c r="SN33" s="232">
        <f>SUM(SO5-SN32)</f>
        <v>0</v>
      </c>
      <c r="SU33" s="1319" t="s">
        <v>21</v>
      </c>
      <c r="SV33" s="1320"/>
      <c r="SW33" s="141">
        <f>SUM(SX5-SW32)</f>
        <v>0</v>
      </c>
      <c r="TD33" s="1319" t="s">
        <v>21</v>
      </c>
      <c r="TE33" s="1320"/>
      <c r="TF33" s="141">
        <f>SUM(TG5-TF32)</f>
        <v>0</v>
      </c>
      <c r="TM33" s="1319" t="s">
        <v>21</v>
      </c>
      <c r="TN33" s="1320"/>
      <c r="TO33" s="141">
        <f>SUM(TP5-TO32)</f>
        <v>0</v>
      </c>
      <c r="TV33" s="1319" t="s">
        <v>21</v>
      </c>
      <c r="TW33" s="1320"/>
      <c r="TX33" s="141">
        <f>SUM(TY5-TX32)</f>
        <v>0</v>
      </c>
      <c r="UE33" s="1319" t="s">
        <v>21</v>
      </c>
      <c r="UF33" s="1320"/>
      <c r="UG33" s="141">
        <f>SUM(UH5-UG32)</f>
        <v>0</v>
      </c>
      <c r="UN33" s="1319" t="s">
        <v>21</v>
      </c>
      <c r="UO33" s="132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19" t="s">
        <v>21</v>
      </c>
      <c r="VP33" s="1320"/>
      <c r="VQ33" s="141">
        <f>VR5-VQ32</f>
        <v>-22</v>
      </c>
      <c r="VX33" s="1319" t="s">
        <v>21</v>
      </c>
      <c r="VY33" s="1320"/>
      <c r="VZ33" s="141">
        <f>WA5-VZ32</f>
        <v>-22</v>
      </c>
      <c r="WG33" s="1319" t="s">
        <v>21</v>
      </c>
      <c r="WH33" s="1320"/>
      <c r="WI33" s="141">
        <f>WJ5-WI32</f>
        <v>-22</v>
      </c>
      <c r="WP33" s="1319" t="s">
        <v>21</v>
      </c>
      <c r="WQ33" s="1320"/>
      <c r="WR33" s="141">
        <f>WS5-WR32</f>
        <v>-22</v>
      </c>
      <c r="WY33" s="1319" t="s">
        <v>21</v>
      </c>
      <c r="WZ33" s="1320"/>
      <c r="XA33" s="141">
        <f>XB5-XA32</f>
        <v>-22</v>
      </c>
      <c r="XH33" s="1319" t="s">
        <v>21</v>
      </c>
      <c r="XI33" s="1320"/>
      <c r="XJ33" s="141">
        <f>XK5-XJ32</f>
        <v>-22</v>
      </c>
      <c r="XQ33" s="1319" t="s">
        <v>21</v>
      </c>
      <c r="XR33" s="1320"/>
      <c r="XS33" s="141">
        <f>XT5-XS32</f>
        <v>-22</v>
      </c>
      <c r="XZ33" s="1319" t="s">
        <v>21</v>
      </c>
      <c r="YA33" s="1320"/>
      <c r="YB33" s="141">
        <f>YC5-YB32</f>
        <v>-22</v>
      </c>
      <c r="YI33" s="1319" t="s">
        <v>21</v>
      </c>
      <c r="YJ33" s="1320"/>
      <c r="YK33" s="141">
        <f>YL5-YK32</f>
        <v>-22</v>
      </c>
      <c r="YR33" s="1319" t="s">
        <v>21</v>
      </c>
      <c r="YS33" s="1320"/>
      <c r="YT33" s="141">
        <f>YU5-YT32</f>
        <v>-22</v>
      </c>
      <c r="ZA33" s="1319" t="s">
        <v>21</v>
      </c>
      <c r="ZB33" s="1320"/>
      <c r="ZC33" s="141">
        <f>ZD5-ZC32</f>
        <v>-22</v>
      </c>
      <c r="ZJ33" s="1319" t="s">
        <v>21</v>
      </c>
      <c r="ZK33" s="1320"/>
      <c r="ZL33" s="141">
        <f>ZM5-ZL32</f>
        <v>-22</v>
      </c>
      <c r="ZS33" s="1319" t="s">
        <v>21</v>
      </c>
      <c r="ZT33" s="1320"/>
      <c r="ZU33" s="141">
        <f>ZV5-ZU32</f>
        <v>-22</v>
      </c>
      <c r="AAB33" s="1319" t="s">
        <v>21</v>
      </c>
      <c r="AAC33" s="1320"/>
      <c r="AAD33" s="141">
        <f>AAE5-AAD32</f>
        <v>-22</v>
      </c>
      <c r="AAK33" s="1319" t="s">
        <v>21</v>
      </c>
      <c r="AAL33" s="1320"/>
      <c r="AAM33" s="141">
        <f>AAN5-AAM32</f>
        <v>-22</v>
      </c>
      <c r="AAT33" s="1319" t="s">
        <v>21</v>
      </c>
      <c r="AAU33" s="1320"/>
      <c r="AAV33" s="141">
        <f>AAV32-AAT32</f>
        <v>22</v>
      </c>
      <c r="ABC33" s="1319" t="s">
        <v>21</v>
      </c>
      <c r="ABD33" s="1320"/>
      <c r="ABE33" s="141">
        <f>ABF5-ABE32</f>
        <v>-22</v>
      </c>
      <c r="ABL33" s="1319" t="s">
        <v>21</v>
      </c>
      <c r="ABM33" s="1320"/>
      <c r="ABN33" s="141">
        <f>ABO5-ABN32</f>
        <v>-22</v>
      </c>
      <c r="ABU33" s="1319" t="s">
        <v>21</v>
      </c>
      <c r="ABV33" s="1320"/>
      <c r="ABW33" s="141">
        <f>ABX5-ABW32</f>
        <v>-22</v>
      </c>
      <c r="ACD33" s="1319" t="s">
        <v>21</v>
      </c>
      <c r="ACE33" s="1320"/>
      <c r="ACF33" s="141">
        <f>ACG5-ACF32</f>
        <v>-22</v>
      </c>
      <c r="ACM33" s="1319" t="s">
        <v>21</v>
      </c>
      <c r="ACN33" s="1320"/>
      <c r="ACO33" s="141">
        <f>ACP5-ACO32</f>
        <v>-22</v>
      </c>
      <c r="ACV33" s="1319" t="s">
        <v>21</v>
      </c>
      <c r="ACW33" s="1320"/>
      <c r="ACX33" s="141">
        <f>ACY5-ACX32</f>
        <v>-22</v>
      </c>
      <c r="ADE33" s="1319" t="s">
        <v>21</v>
      </c>
      <c r="ADF33" s="1320"/>
      <c r="ADG33" s="141">
        <f>ADH5-ADG32</f>
        <v>-22</v>
      </c>
      <c r="ADN33" s="1319" t="s">
        <v>21</v>
      </c>
      <c r="ADO33" s="1320"/>
      <c r="ADP33" s="141">
        <f>ADQ5-ADP32</f>
        <v>-22</v>
      </c>
      <c r="ADW33" s="1319" t="s">
        <v>21</v>
      </c>
      <c r="ADX33" s="1320"/>
      <c r="ADY33" s="141">
        <f>ADZ5-ADY32</f>
        <v>-22</v>
      </c>
      <c r="AEF33" s="1319" t="s">
        <v>21</v>
      </c>
      <c r="AEG33" s="1320"/>
      <c r="AEH33" s="141">
        <f>AEI5-AEH32</f>
        <v>-22</v>
      </c>
      <c r="AEO33" s="1319" t="s">
        <v>21</v>
      </c>
      <c r="AEP33" s="1320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0" t="s">
        <v>4</v>
      </c>
      <c r="O34" s="911"/>
      <c r="P34" s="49"/>
      <c r="S34" s="565"/>
      <c r="X34" s="910" t="s">
        <v>4</v>
      </c>
      <c r="Y34" s="911"/>
      <c r="Z34" s="49"/>
      <c r="AH34" s="910" t="s">
        <v>4</v>
      </c>
      <c r="AI34" s="911"/>
      <c r="AJ34" s="49"/>
      <c r="AM34" s="565"/>
      <c r="AR34" s="910" t="s">
        <v>4</v>
      </c>
      <c r="AS34" s="911"/>
      <c r="AT34" s="49"/>
      <c r="AZ34" s="75"/>
      <c r="BB34" s="1021" t="s">
        <v>4</v>
      </c>
      <c r="BC34" s="1022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6" t="s">
        <v>4</v>
      </c>
      <c r="NA34" s="797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21" t="s">
        <v>4</v>
      </c>
      <c r="RU34" s="1322"/>
      <c r="RV34" s="49"/>
      <c r="SC34" s="1321" t="s">
        <v>4</v>
      </c>
      <c r="SD34" s="1322"/>
      <c r="SE34" s="49"/>
      <c r="SL34" s="1321" t="s">
        <v>4</v>
      </c>
      <c r="SM34" s="1322"/>
      <c r="SN34" s="49"/>
      <c r="SU34" s="1321" t="s">
        <v>4</v>
      </c>
      <c r="SV34" s="1322"/>
      <c r="SW34" s="49"/>
      <c r="TD34" s="1321" t="s">
        <v>4</v>
      </c>
      <c r="TE34" s="1322"/>
      <c r="TF34" s="49"/>
      <c r="TM34" s="1321" t="s">
        <v>4</v>
      </c>
      <c r="TN34" s="1322"/>
      <c r="TO34" s="49"/>
      <c r="TV34" s="1321" t="s">
        <v>4</v>
      </c>
      <c r="TW34" s="1322"/>
      <c r="TX34" s="49"/>
      <c r="UE34" s="1321" t="s">
        <v>4</v>
      </c>
      <c r="UF34" s="1322"/>
      <c r="UG34" s="49"/>
      <c r="UN34" s="1321" t="s">
        <v>4</v>
      </c>
      <c r="UO34" s="132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21" t="s">
        <v>4</v>
      </c>
      <c r="VP34" s="1322"/>
      <c r="VQ34" s="49"/>
      <c r="VX34" s="1321" t="s">
        <v>4</v>
      </c>
      <c r="VY34" s="1322"/>
      <c r="VZ34" s="49"/>
      <c r="WG34" s="1321" t="s">
        <v>4</v>
      </c>
      <c r="WH34" s="1322"/>
      <c r="WI34" s="49"/>
      <c r="WP34" s="1321" t="s">
        <v>4</v>
      </c>
      <c r="WQ34" s="1322"/>
      <c r="WR34" s="49"/>
      <c r="WY34" s="1321" t="s">
        <v>4</v>
      </c>
      <c r="WZ34" s="1322"/>
      <c r="XA34" s="49"/>
      <c r="XH34" s="1321" t="s">
        <v>4</v>
      </c>
      <c r="XI34" s="1322"/>
      <c r="XJ34" s="49"/>
      <c r="XQ34" s="1321" t="s">
        <v>4</v>
      </c>
      <c r="XR34" s="1322"/>
      <c r="XS34" s="49"/>
      <c r="XZ34" s="1321" t="s">
        <v>4</v>
      </c>
      <c r="YA34" s="1322"/>
      <c r="YB34" s="49"/>
      <c r="YI34" s="1321" t="s">
        <v>4</v>
      </c>
      <c r="YJ34" s="1322"/>
      <c r="YK34" s="49"/>
      <c r="YR34" s="1321" t="s">
        <v>4</v>
      </c>
      <c r="YS34" s="1322"/>
      <c r="YT34" s="49"/>
      <c r="ZA34" s="1321" t="s">
        <v>4</v>
      </c>
      <c r="ZB34" s="1322"/>
      <c r="ZC34" s="49"/>
      <c r="ZJ34" s="1321" t="s">
        <v>4</v>
      </c>
      <c r="ZK34" s="1322"/>
      <c r="ZL34" s="49"/>
      <c r="ZS34" s="1321" t="s">
        <v>4</v>
      </c>
      <c r="ZT34" s="1322"/>
      <c r="ZU34" s="49"/>
      <c r="AAB34" s="1321" t="s">
        <v>4</v>
      </c>
      <c r="AAC34" s="1322"/>
      <c r="AAD34" s="49"/>
      <c r="AAK34" s="1321" t="s">
        <v>4</v>
      </c>
      <c r="AAL34" s="1322"/>
      <c r="AAM34" s="49"/>
      <c r="AAT34" s="1321" t="s">
        <v>4</v>
      </c>
      <c r="AAU34" s="1322"/>
      <c r="AAV34" s="49"/>
      <c r="ABC34" s="1321" t="s">
        <v>4</v>
      </c>
      <c r="ABD34" s="1322"/>
      <c r="ABE34" s="49"/>
      <c r="ABL34" s="1321" t="s">
        <v>4</v>
      </c>
      <c r="ABM34" s="1322"/>
      <c r="ABN34" s="49"/>
      <c r="ABU34" s="1321" t="s">
        <v>4</v>
      </c>
      <c r="ABV34" s="1322"/>
      <c r="ABW34" s="49"/>
      <c r="ACD34" s="1321" t="s">
        <v>4</v>
      </c>
      <c r="ACE34" s="1322"/>
      <c r="ACF34" s="49"/>
      <c r="ACM34" s="1321" t="s">
        <v>4</v>
      </c>
      <c r="ACN34" s="1322"/>
      <c r="ACO34" s="49"/>
      <c r="ACV34" s="1321" t="s">
        <v>4</v>
      </c>
      <c r="ACW34" s="1322"/>
      <c r="ACX34" s="49"/>
      <c r="ADE34" s="1321" t="s">
        <v>4</v>
      </c>
      <c r="ADF34" s="1322"/>
      <c r="ADG34" s="49"/>
      <c r="ADN34" s="1321" t="s">
        <v>4</v>
      </c>
      <c r="ADO34" s="1322"/>
      <c r="ADP34" s="49"/>
      <c r="ADW34" s="1321" t="s">
        <v>4</v>
      </c>
      <c r="ADX34" s="1322"/>
      <c r="ADY34" s="49"/>
      <c r="AEF34" s="1321" t="s">
        <v>4</v>
      </c>
      <c r="AEG34" s="1322"/>
      <c r="AEH34" s="49"/>
      <c r="AEO34" s="1321" t="s">
        <v>4</v>
      </c>
      <c r="AEP34" s="1322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3" t="s">
        <v>281</v>
      </c>
      <c r="B1" s="1323"/>
      <c r="C1" s="1323"/>
      <c r="D1" s="1323"/>
      <c r="E1" s="1323"/>
      <c r="F1" s="1323"/>
      <c r="G1" s="1323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8"/>
      <c r="C4" s="322"/>
      <c r="D4" s="248"/>
      <c r="E4" s="527"/>
      <c r="F4" s="243"/>
      <c r="G4" s="1024"/>
      <c r="H4" s="153"/>
      <c r="I4" s="572"/>
    </row>
    <row r="5" spans="1:10" ht="14.25" customHeight="1" x14ac:dyDescent="0.25">
      <c r="A5" s="1324" t="s">
        <v>282</v>
      </c>
      <c r="B5" s="1349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24"/>
      <c r="B6" s="1349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2"/>
      <c r="H11" s="996"/>
      <c r="I11" s="1153">
        <f t="shared" ref="I11:I28" si="3">I10-F11</f>
        <v>0</v>
      </c>
      <c r="J11" s="1158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2"/>
      <c r="H12" s="996"/>
      <c r="I12" s="1153">
        <f t="shared" si="3"/>
        <v>0</v>
      </c>
      <c r="J12" s="1158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2"/>
      <c r="H13" s="996"/>
      <c r="I13" s="1153">
        <f t="shared" si="3"/>
        <v>0</v>
      </c>
      <c r="J13" s="1158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2"/>
      <c r="H14" s="996"/>
      <c r="I14" s="1153">
        <f t="shared" si="3"/>
        <v>0</v>
      </c>
      <c r="J14" s="1158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2"/>
      <c r="H15" s="996"/>
      <c r="I15" s="1153">
        <f t="shared" si="3"/>
        <v>0</v>
      </c>
      <c r="J15" s="1158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2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2"/>
      <c r="F25" s="279">
        <f t="shared" si="0"/>
        <v>0</v>
      </c>
      <c r="G25" s="979"/>
      <c r="H25" s="980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2"/>
      <c r="F26" s="279">
        <f t="shared" si="0"/>
        <v>0</v>
      </c>
      <c r="G26" s="979"/>
      <c r="H26" s="980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2"/>
      <c r="F27" s="279">
        <f t="shared" si="0"/>
        <v>0</v>
      </c>
      <c r="G27" s="979"/>
      <c r="H27" s="980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19" t="s">
        <v>21</v>
      </c>
      <c r="E32" s="1320"/>
      <c r="F32" s="141">
        <f>G5-F30</f>
        <v>0</v>
      </c>
    </row>
    <row r="33" spans="1:6" ht="15.75" thickBot="1" x14ac:dyDescent="0.3">
      <c r="A33" s="125"/>
      <c r="D33" s="1021" t="s">
        <v>4</v>
      </c>
      <c r="E33" s="1022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5" t="s">
        <v>274</v>
      </c>
      <c r="B1" s="1335"/>
      <c r="C1" s="1335"/>
      <c r="D1" s="1335"/>
      <c r="E1" s="1335"/>
      <c r="F1" s="1335"/>
      <c r="G1" s="13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7"/>
    </row>
    <row r="6" spans="1:9" ht="15.75" x14ac:dyDescent="0.25">
      <c r="A6" s="75" t="s">
        <v>66</v>
      </c>
      <c r="B6" s="767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8">
        <f>F27</f>
        <v>308.71999999999997</v>
      </c>
      <c r="H6" s="7">
        <f>E6-G6+E5+E7+E4</f>
        <v>0</v>
      </c>
    </row>
    <row r="7" spans="1:9" ht="15.75" thickBot="1" x14ac:dyDescent="0.3">
      <c r="B7" s="752"/>
      <c r="C7" s="310">
        <v>260</v>
      </c>
      <c r="D7" s="134">
        <v>44634</v>
      </c>
      <c r="E7" s="86">
        <v>113.5</v>
      </c>
      <c r="F7" s="73">
        <v>25</v>
      </c>
      <c r="G7" s="1169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3">
        <v>22.7</v>
      </c>
      <c r="E11" s="824">
        <v>44652</v>
      </c>
      <c r="F11" s="825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3">
        <v>90.8</v>
      </c>
      <c r="E12" s="824">
        <v>44657</v>
      </c>
      <c r="F12" s="825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3">
        <v>4.54</v>
      </c>
      <c r="E13" s="824">
        <v>44658</v>
      </c>
      <c r="F13" s="825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3">
        <v>22.7</v>
      </c>
      <c r="E14" s="824">
        <v>44665</v>
      </c>
      <c r="F14" s="825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3">
        <v>4.54</v>
      </c>
      <c r="E15" s="994">
        <v>44686</v>
      </c>
      <c r="F15" s="995">
        <f t="shared" si="0"/>
        <v>4.54</v>
      </c>
      <c r="G15" s="979" t="s">
        <v>138</v>
      </c>
      <c r="H15" s="980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3">
        <v>4.54</v>
      </c>
      <c r="E16" s="994">
        <v>44690</v>
      </c>
      <c r="F16" s="995">
        <f t="shared" si="0"/>
        <v>4.54</v>
      </c>
      <c r="G16" s="979" t="s">
        <v>151</v>
      </c>
      <c r="H16" s="980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3">
        <v>4.54</v>
      </c>
      <c r="E17" s="994">
        <v>44692</v>
      </c>
      <c r="F17" s="995">
        <f t="shared" si="0"/>
        <v>4.54</v>
      </c>
      <c r="G17" s="979" t="s">
        <v>163</v>
      </c>
      <c r="H17" s="980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3">
        <v>22.7</v>
      </c>
      <c r="E18" s="994">
        <v>44698</v>
      </c>
      <c r="F18" s="995">
        <f t="shared" si="0"/>
        <v>22.7</v>
      </c>
      <c r="G18" s="979" t="s">
        <v>182</v>
      </c>
      <c r="H18" s="980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3">
        <v>4.54</v>
      </c>
      <c r="E19" s="994">
        <v>44701</v>
      </c>
      <c r="F19" s="995">
        <f t="shared" si="0"/>
        <v>4.54</v>
      </c>
      <c r="G19" s="979" t="s">
        <v>198</v>
      </c>
      <c r="H19" s="980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3">
        <v>18.16</v>
      </c>
      <c r="E20" s="994">
        <v>44706</v>
      </c>
      <c r="F20" s="995">
        <f t="shared" si="0"/>
        <v>18.16</v>
      </c>
      <c r="G20" s="979" t="s">
        <v>242</v>
      </c>
      <c r="H20" s="980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6">
        <v>4.54</v>
      </c>
      <c r="E21" s="1040">
        <v>44714</v>
      </c>
      <c r="F21" s="1039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6">
        <v>22.7</v>
      </c>
      <c r="E22" s="1040">
        <v>44714</v>
      </c>
      <c r="F22" s="1039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6">
        <v>22.7</v>
      </c>
      <c r="E23" s="1040">
        <v>44718</v>
      </c>
      <c r="F23" s="1039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6">
        <v>4.54</v>
      </c>
      <c r="E24" s="1040">
        <v>44721</v>
      </c>
      <c r="F24" s="1039">
        <f t="shared" si="0"/>
        <v>4.54</v>
      </c>
      <c r="G24" s="1144" t="s">
        <v>563</v>
      </c>
      <c r="H24" s="1145">
        <v>265</v>
      </c>
      <c r="I24" s="1164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6">
        <v>4.54</v>
      </c>
      <c r="E25" s="1038">
        <v>44721</v>
      </c>
      <c r="F25" s="1039">
        <f t="shared" si="0"/>
        <v>4.54</v>
      </c>
      <c r="G25" s="1144" t="s">
        <v>564</v>
      </c>
      <c r="H25" s="1145">
        <v>265</v>
      </c>
      <c r="I25" s="1164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65"/>
      <c r="H26" s="1166"/>
      <c r="I26" s="1164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19" t="s">
        <v>21</v>
      </c>
      <c r="E29" s="1320"/>
      <c r="F29" s="141">
        <f>E5+E6-F27+E7+E4</f>
        <v>0</v>
      </c>
    </row>
    <row r="30" spans="1:9" ht="15.75" thickBot="1" x14ac:dyDescent="0.3">
      <c r="A30" s="125"/>
      <c r="D30" s="889" t="s">
        <v>4</v>
      </c>
      <c r="E30" s="890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19" t="s">
        <v>21</v>
      </c>
      <c r="E32" s="1320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0" t="s">
        <v>281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/>
      <c r="F4" s="482"/>
      <c r="G4" s="316"/>
      <c r="H4" s="316"/>
    </row>
    <row r="5" spans="1:9" x14ac:dyDescent="0.25">
      <c r="A5" s="1350" t="s">
        <v>284</v>
      </c>
      <c r="B5" s="1340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4"/>
    </row>
    <row r="6" spans="1:9" ht="15.75" customHeight="1" x14ac:dyDescent="0.25">
      <c r="A6" s="1350"/>
      <c r="B6" s="1340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2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9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9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9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9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9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9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9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9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9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9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9">
        <f t="shared" si="3"/>
        <v>14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19" t="s">
        <v>21</v>
      </c>
      <c r="E29" s="1320"/>
      <c r="F29" s="141">
        <f>E5+E6-F27+E7+E4</f>
        <v>405.91999999999985</v>
      </c>
    </row>
    <row r="30" spans="1:9" ht="15.75" thickBot="1" x14ac:dyDescent="0.3">
      <c r="A30" s="125"/>
      <c r="D30" s="1021" t="s">
        <v>4</v>
      </c>
      <c r="E30" s="1022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5" t="s">
        <v>275</v>
      </c>
      <c r="B1" s="1335"/>
      <c r="C1" s="1335"/>
      <c r="D1" s="1335"/>
      <c r="E1" s="1335"/>
      <c r="F1" s="1335"/>
      <c r="G1" s="133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328" t="s">
        <v>66</v>
      </c>
      <c r="B6" s="730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28"/>
      <c r="B7" s="731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5">
        <f>E7-G7</f>
        <v>80</v>
      </c>
    </row>
    <row r="8" spans="1:8" ht="16.5" customHeight="1" thickBot="1" x14ac:dyDescent="0.3">
      <c r="A8" s="901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2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2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2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2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2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2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19" t="s">
        <v>21</v>
      </c>
      <c r="E30" s="1320"/>
      <c r="F30" s="141">
        <f>E5+E6-F28+E7+E4+E8</f>
        <v>80</v>
      </c>
    </row>
    <row r="31" spans="1:8" ht="15.75" thickBot="1" x14ac:dyDescent="0.3">
      <c r="A31" s="125"/>
      <c r="D31" s="899" t="s">
        <v>4</v>
      </c>
      <c r="E31" s="900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51" t="s">
        <v>276</v>
      </c>
      <c r="B1" s="1351"/>
      <c r="C1" s="1351"/>
      <c r="D1" s="1351"/>
      <c r="E1" s="1351"/>
      <c r="F1" s="1351"/>
      <c r="G1" s="1351"/>
      <c r="H1" s="1351"/>
      <c r="I1" s="1351"/>
      <c r="J1" s="1351"/>
      <c r="K1" s="724">
        <v>1</v>
      </c>
      <c r="M1" s="1351" t="s">
        <v>269</v>
      </c>
      <c r="N1" s="1351"/>
      <c r="O1" s="1351"/>
      <c r="P1" s="1351"/>
      <c r="Q1" s="1351"/>
      <c r="R1" s="1351"/>
      <c r="S1" s="1351"/>
      <c r="T1" s="1351"/>
      <c r="U1" s="1351"/>
      <c r="V1" s="1351"/>
      <c r="W1" s="724">
        <v>2</v>
      </c>
      <c r="Z1" s="1352" t="s">
        <v>279</v>
      </c>
      <c r="AA1" s="1352"/>
      <c r="AB1" s="1352"/>
      <c r="AC1" s="1352"/>
      <c r="AD1" s="1352"/>
      <c r="AE1" s="1352"/>
      <c r="AF1" s="1352"/>
      <c r="AG1" s="1352"/>
      <c r="AH1" s="1352"/>
      <c r="AI1" s="1352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2"/>
      <c r="B5" s="73" t="s">
        <v>48</v>
      </c>
      <c r="C5" s="897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2"/>
      <c r="N5" s="73" t="s">
        <v>48</v>
      </c>
      <c r="O5" s="897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2"/>
      <c r="AA5" s="73" t="s">
        <v>48</v>
      </c>
      <c r="AB5" s="897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3" t="s">
        <v>126</v>
      </c>
      <c r="B6" s="835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3" t="s">
        <v>126</v>
      </c>
      <c r="N6" s="835" t="s">
        <v>89</v>
      </c>
      <c r="O6" s="161"/>
      <c r="P6" s="135"/>
      <c r="Q6" s="78">
        <v>568.9</v>
      </c>
      <c r="R6" s="62">
        <v>21</v>
      </c>
      <c r="Z6" s="953" t="s">
        <v>128</v>
      </c>
      <c r="AA6" s="835" t="s">
        <v>89</v>
      </c>
      <c r="AB6" s="161"/>
      <c r="AC6" s="135"/>
      <c r="AD6" s="78"/>
      <c r="AE6" s="62"/>
    </row>
    <row r="7" spans="1:36" ht="15.75" customHeight="1" thickBot="1" x14ac:dyDescent="0.3">
      <c r="A7" s="916"/>
      <c r="B7" s="163"/>
      <c r="C7" s="832"/>
      <c r="D7" s="833"/>
      <c r="E7" s="834"/>
      <c r="F7" s="727"/>
      <c r="M7" s="916"/>
      <c r="N7" s="163"/>
      <c r="O7" s="832"/>
      <c r="P7" s="833"/>
      <c r="Q7" s="834"/>
      <c r="R7" s="727"/>
      <c r="Z7" s="916"/>
      <c r="AA7" s="163"/>
      <c r="AB7" s="832"/>
      <c r="AC7" s="833"/>
      <c r="AD7" s="834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17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17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30">
        <f>Q5-R9+Q4+Q6+Q7</f>
        <v>15700.58</v>
      </c>
      <c r="V9" s="631">
        <f>R5-O9+R4+R6+R7</f>
        <v>577</v>
      </c>
      <c r="W9" s="632">
        <f>R9*T9</f>
        <v>63694.799999999996</v>
      </c>
      <c r="Z9" s="917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30">
        <f>AD5-AE9+AD4+AD6+AD7</f>
        <v>17774.66</v>
      </c>
      <c r="AI9" s="631">
        <f>AE5-AB9+AE4+AE6+AE7</f>
        <v>653</v>
      </c>
      <c r="AJ9" s="632">
        <f>AE9*AG9</f>
        <v>64674.719999999994</v>
      </c>
    </row>
    <row r="10" spans="1:36" x14ac:dyDescent="0.25">
      <c r="A10" s="918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18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3">
        <f>U9-R10</f>
        <v>15564.48</v>
      </c>
      <c r="V10" s="634">
        <f>V9-O10</f>
        <v>572</v>
      </c>
      <c r="W10" s="635">
        <f t="shared" ref="W10:W73" si="7">R10*T10</f>
        <v>8846.5</v>
      </c>
      <c r="Z10" s="918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17774.66</v>
      </c>
      <c r="AI10" s="634">
        <f>AI9-AB10</f>
        <v>653</v>
      </c>
      <c r="AJ10" s="635">
        <f t="shared" ref="AJ10:AJ73" si="8">AE10*AG10</f>
        <v>0</v>
      </c>
    </row>
    <row r="11" spans="1:36" x14ac:dyDescent="0.25">
      <c r="A11" s="919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19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3">
        <f t="shared" ref="U11:U74" si="11">U10-R11</f>
        <v>15428.38</v>
      </c>
      <c r="V11" s="634">
        <f t="shared" ref="V11" si="12">V10-O11</f>
        <v>567</v>
      </c>
      <c r="W11" s="635">
        <f t="shared" si="7"/>
        <v>8846.5</v>
      </c>
      <c r="Z11" s="919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17774.66</v>
      </c>
      <c r="AI11" s="634">
        <f t="shared" ref="AI11" si="14">AI10-AB11</f>
        <v>653</v>
      </c>
      <c r="AJ11" s="635">
        <f t="shared" si="8"/>
        <v>0</v>
      </c>
    </row>
    <row r="12" spans="1:36" x14ac:dyDescent="0.25">
      <c r="A12" s="917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17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3">
        <f t="shared" si="11"/>
        <v>15373.939999999999</v>
      </c>
      <c r="V12" s="634">
        <f>V11-O12</f>
        <v>565</v>
      </c>
      <c r="W12" s="635">
        <f t="shared" si="7"/>
        <v>3538.6</v>
      </c>
      <c r="Z12" s="917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17774.66</v>
      </c>
      <c r="AI12" s="634">
        <f>AI11-AB12</f>
        <v>653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3">
        <f t="shared" si="11"/>
        <v>14720.659999999998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17774.66</v>
      </c>
      <c r="AI13" s="634">
        <f t="shared" ref="AI13:AI76" si="17">AI12-AB13</f>
        <v>653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3">
        <f t="shared" si="11"/>
        <v>14067.379999999997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17774.66</v>
      </c>
      <c r="AI14" s="634">
        <f t="shared" si="17"/>
        <v>653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3">
        <f t="shared" si="11"/>
        <v>13795.179999999997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17774.66</v>
      </c>
      <c r="AI15" s="634">
        <f t="shared" si="17"/>
        <v>653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6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3">
        <f t="shared" si="11"/>
        <v>13659.079999999996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17774.66</v>
      </c>
      <c r="AI16" s="634">
        <f t="shared" si="17"/>
        <v>653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3">
        <f t="shared" si="0"/>
        <v>27.22</v>
      </c>
      <c r="E17" s="974">
        <v>44683</v>
      </c>
      <c r="F17" s="975">
        <f t="shared" si="1"/>
        <v>27.22</v>
      </c>
      <c r="G17" s="976" t="s">
        <v>130</v>
      </c>
      <c r="H17" s="977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1235" t="s">
        <v>766</v>
      </c>
      <c r="N17" s="1229">
        <v>27.22</v>
      </c>
      <c r="O17" s="1230">
        <v>36</v>
      </c>
      <c r="P17" s="1231">
        <f t="shared" si="2"/>
        <v>979.92</v>
      </c>
      <c r="Q17" s="1232">
        <v>44719</v>
      </c>
      <c r="R17" s="1233">
        <f t="shared" si="3"/>
        <v>979.92</v>
      </c>
      <c r="S17" s="1234" t="s">
        <v>545</v>
      </c>
      <c r="T17" s="71">
        <v>65</v>
      </c>
      <c r="U17" s="633">
        <f t="shared" si="11"/>
        <v>12679.159999999996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17774.66</v>
      </c>
      <c r="AI17" s="634">
        <f t="shared" si="17"/>
        <v>653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3">
        <f t="shared" si="0"/>
        <v>136.1</v>
      </c>
      <c r="E18" s="978">
        <v>44683</v>
      </c>
      <c r="F18" s="975">
        <f t="shared" si="1"/>
        <v>136.1</v>
      </c>
      <c r="G18" s="976" t="s">
        <v>131</v>
      </c>
      <c r="H18" s="977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3">
        <f t="shared" si="11"/>
        <v>12025.879999999996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17774.66</v>
      </c>
      <c r="AI18" s="634">
        <f t="shared" si="17"/>
        <v>653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3">
        <f t="shared" si="0"/>
        <v>27.22</v>
      </c>
      <c r="E19" s="974">
        <v>44684</v>
      </c>
      <c r="F19" s="975">
        <f t="shared" si="1"/>
        <v>27.22</v>
      </c>
      <c r="G19" s="976" t="s">
        <v>132</v>
      </c>
      <c r="H19" s="977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3">
        <f t="shared" si="11"/>
        <v>11889.779999999995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17774.66</v>
      </c>
      <c r="AI19" s="634">
        <f t="shared" si="17"/>
        <v>653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3">
        <f t="shared" si="0"/>
        <v>54.44</v>
      </c>
      <c r="E20" s="974">
        <v>44684</v>
      </c>
      <c r="F20" s="975">
        <f t="shared" si="1"/>
        <v>54.44</v>
      </c>
      <c r="G20" s="976" t="s">
        <v>133</v>
      </c>
      <c r="H20" s="977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3">
        <f t="shared" si="11"/>
        <v>11236.499999999995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17774.66</v>
      </c>
      <c r="AI20" s="636">
        <f t="shared" si="17"/>
        <v>653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3">
        <f t="shared" si="0"/>
        <v>27.22</v>
      </c>
      <c r="E21" s="978">
        <v>44685</v>
      </c>
      <c r="F21" s="975">
        <f t="shared" si="1"/>
        <v>27.22</v>
      </c>
      <c r="G21" s="976" t="s">
        <v>134</v>
      </c>
      <c r="H21" s="977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3">
        <f t="shared" si="11"/>
        <v>10583.219999999994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17774.66</v>
      </c>
      <c r="AI21" s="634">
        <f t="shared" si="17"/>
        <v>653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3">
        <f t="shared" si="0"/>
        <v>27.22</v>
      </c>
      <c r="E22" s="978">
        <v>44685</v>
      </c>
      <c r="F22" s="975">
        <f t="shared" si="1"/>
        <v>27.22</v>
      </c>
      <c r="G22" s="976" t="s">
        <v>135</v>
      </c>
      <c r="H22" s="977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3">
        <f t="shared" si="11"/>
        <v>10555.999999999995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17774.66</v>
      </c>
      <c r="AI22" s="634">
        <f t="shared" si="17"/>
        <v>653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3">
        <f t="shared" si="0"/>
        <v>653.28</v>
      </c>
      <c r="E23" s="978">
        <v>44685</v>
      </c>
      <c r="F23" s="975">
        <f t="shared" si="1"/>
        <v>653.28</v>
      </c>
      <c r="G23" s="976" t="s">
        <v>136</v>
      </c>
      <c r="H23" s="977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3">
        <f t="shared" si="11"/>
        <v>10283.799999999994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17774.66</v>
      </c>
      <c r="AI23" s="634">
        <f t="shared" si="17"/>
        <v>653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3">
        <f t="shared" si="0"/>
        <v>871.04</v>
      </c>
      <c r="E24" s="974">
        <v>44686</v>
      </c>
      <c r="F24" s="975">
        <f t="shared" si="1"/>
        <v>871.04</v>
      </c>
      <c r="G24" s="976" t="s">
        <v>140</v>
      </c>
      <c r="H24" s="977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3">
        <f t="shared" si="11"/>
        <v>9630.5199999999932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17774.66</v>
      </c>
      <c r="AI24" s="634">
        <f t="shared" si="17"/>
        <v>653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3">
        <f t="shared" si="0"/>
        <v>54.44</v>
      </c>
      <c r="E25" s="978">
        <v>44687</v>
      </c>
      <c r="F25" s="975">
        <f t="shared" si="1"/>
        <v>54.44</v>
      </c>
      <c r="G25" s="976" t="s">
        <v>141</v>
      </c>
      <c r="H25" s="977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3">
        <f t="shared" si="11"/>
        <v>9412.7599999999929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17774.66</v>
      </c>
      <c r="AI25" s="634">
        <f t="shared" si="17"/>
        <v>653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3">
        <f t="shared" si="0"/>
        <v>136.1</v>
      </c>
      <c r="E26" s="974">
        <v>44687</v>
      </c>
      <c r="F26" s="975">
        <f t="shared" si="1"/>
        <v>136.1</v>
      </c>
      <c r="G26" s="976" t="s">
        <v>143</v>
      </c>
      <c r="H26" s="977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3">
        <f t="shared" si="11"/>
        <v>8759.4799999999923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17774.66</v>
      </c>
      <c r="AI26" s="634">
        <f t="shared" si="17"/>
        <v>653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3">
        <f t="shared" si="0"/>
        <v>272.2</v>
      </c>
      <c r="E27" s="974">
        <v>44687</v>
      </c>
      <c r="F27" s="975">
        <f t="shared" si="1"/>
        <v>272.2</v>
      </c>
      <c r="G27" s="976" t="s">
        <v>144</v>
      </c>
      <c r="H27" s="977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3">
        <f t="shared" si="11"/>
        <v>8732.2599999999929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17774.66</v>
      </c>
      <c r="AI27" s="634">
        <f t="shared" si="17"/>
        <v>653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3">
        <f t="shared" si="0"/>
        <v>244.98</v>
      </c>
      <c r="E28" s="974">
        <v>44688</v>
      </c>
      <c r="F28" s="975">
        <f t="shared" si="1"/>
        <v>244.98</v>
      </c>
      <c r="G28" s="976" t="s">
        <v>146</v>
      </c>
      <c r="H28" s="977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3">
        <f t="shared" si="11"/>
        <v>8568.9399999999932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17774.66</v>
      </c>
      <c r="AI28" s="634">
        <f t="shared" si="17"/>
        <v>653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3">
        <f t="shared" si="0"/>
        <v>272.2</v>
      </c>
      <c r="E29" s="974">
        <v>44688</v>
      </c>
      <c r="F29" s="975">
        <f t="shared" si="1"/>
        <v>272.2</v>
      </c>
      <c r="G29" s="976" t="s">
        <v>149</v>
      </c>
      <c r="H29" s="977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3">
        <f t="shared" si="11"/>
        <v>7915.6599999999935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17774.66</v>
      </c>
      <c r="AI29" s="636">
        <f t="shared" si="17"/>
        <v>653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3">
        <f t="shared" si="0"/>
        <v>653.28</v>
      </c>
      <c r="E30" s="974">
        <v>44688</v>
      </c>
      <c r="F30" s="975">
        <f t="shared" si="1"/>
        <v>653.28</v>
      </c>
      <c r="G30" s="979" t="s">
        <v>150</v>
      </c>
      <c r="H30" s="980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3">
        <f t="shared" si="11"/>
        <v>7262.3799999999937</v>
      </c>
      <c r="V30" s="636">
        <f t="shared" si="16"/>
        <v>267</v>
      </c>
      <c r="W30" s="635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17774.66</v>
      </c>
      <c r="AI30" s="636">
        <f t="shared" si="17"/>
        <v>653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3">
        <f t="shared" si="0"/>
        <v>81.66</v>
      </c>
      <c r="E31" s="974">
        <v>44690</v>
      </c>
      <c r="F31" s="975">
        <f t="shared" si="1"/>
        <v>81.66</v>
      </c>
      <c r="G31" s="979" t="s">
        <v>151</v>
      </c>
      <c r="H31" s="980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3">
        <f t="shared" si="11"/>
        <v>6609.099999999994</v>
      </c>
      <c r="V31" s="636">
        <f t="shared" si="16"/>
        <v>243</v>
      </c>
      <c r="W31" s="635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17774.66</v>
      </c>
      <c r="AI31" s="636">
        <f t="shared" si="17"/>
        <v>653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3">
        <f t="shared" si="0"/>
        <v>81.66</v>
      </c>
      <c r="E32" s="974">
        <v>44690</v>
      </c>
      <c r="F32" s="975">
        <f t="shared" si="1"/>
        <v>81.66</v>
      </c>
      <c r="G32" s="979" t="s">
        <v>152</v>
      </c>
      <c r="H32" s="980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3">
        <f t="shared" si="11"/>
        <v>6581.8799999999937</v>
      </c>
      <c r="V32" s="636">
        <f t="shared" si="16"/>
        <v>242</v>
      </c>
      <c r="W32" s="635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17774.66</v>
      </c>
      <c r="AI32" s="636">
        <f t="shared" si="17"/>
        <v>653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3">
        <f t="shared" si="0"/>
        <v>54.44</v>
      </c>
      <c r="E33" s="974">
        <v>44690</v>
      </c>
      <c r="F33" s="975">
        <f t="shared" si="1"/>
        <v>54.44</v>
      </c>
      <c r="G33" s="979" t="s">
        <v>153</v>
      </c>
      <c r="H33" s="980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>
        <v>10</v>
      </c>
      <c r="P33" s="1231">
        <f t="shared" si="2"/>
        <v>272.2</v>
      </c>
      <c r="Q33" s="1232">
        <v>44732</v>
      </c>
      <c r="R33" s="1233">
        <f t="shared" si="3"/>
        <v>272.2</v>
      </c>
      <c r="S33" s="1234" t="s">
        <v>645</v>
      </c>
      <c r="T33" s="1236">
        <v>65</v>
      </c>
      <c r="U33" s="633">
        <f t="shared" si="11"/>
        <v>6309.6799999999939</v>
      </c>
      <c r="V33" s="636">
        <f t="shared" si="16"/>
        <v>232</v>
      </c>
      <c r="W33" s="635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17774.66</v>
      </c>
      <c r="AI33" s="636">
        <f t="shared" si="17"/>
        <v>653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3">
        <f t="shared" si="0"/>
        <v>54.44</v>
      </c>
      <c r="E34" s="974">
        <v>44690</v>
      </c>
      <c r="F34" s="975">
        <f t="shared" si="1"/>
        <v>54.44</v>
      </c>
      <c r="G34" s="976" t="s">
        <v>154</v>
      </c>
      <c r="H34" s="977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3">
        <f t="shared" si="11"/>
        <v>5765.2799999999943</v>
      </c>
      <c r="V34" s="634">
        <f t="shared" si="16"/>
        <v>212</v>
      </c>
      <c r="W34" s="635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17774.66</v>
      </c>
      <c r="AI34" s="634">
        <f t="shared" si="17"/>
        <v>653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3">
        <f t="shared" ref="D35:D74" si="18">C35*B35</f>
        <v>54.44</v>
      </c>
      <c r="E35" s="974">
        <v>44690</v>
      </c>
      <c r="F35" s="975">
        <f t="shared" ref="F35:F74" si="19">D35</f>
        <v>54.44</v>
      </c>
      <c r="G35" s="976" t="s">
        <v>155</v>
      </c>
      <c r="H35" s="977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3">
        <f t="shared" si="11"/>
        <v>5111.9999999999945</v>
      </c>
      <c r="V35" s="634">
        <f t="shared" si="16"/>
        <v>188</v>
      </c>
      <c r="W35" s="635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17774.66</v>
      </c>
      <c r="AI35" s="634">
        <f t="shared" si="17"/>
        <v>653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3">
        <f t="shared" si="18"/>
        <v>27.22</v>
      </c>
      <c r="E36" s="974">
        <v>44690</v>
      </c>
      <c r="F36" s="975">
        <f t="shared" si="19"/>
        <v>27.22</v>
      </c>
      <c r="G36" s="976" t="s">
        <v>157</v>
      </c>
      <c r="H36" s="977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3">
        <f t="shared" si="11"/>
        <v>4458.7199999999948</v>
      </c>
      <c r="V36" s="634">
        <f t="shared" si="16"/>
        <v>164</v>
      </c>
      <c r="W36" s="635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17774.66</v>
      </c>
      <c r="AI36" s="634">
        <f t="shared" si="17"/>
        <v>653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75">
        <f t="shared" si="18"/>
        <v>871.04</v>
      </c>
      <c r="E37" s="981">
        <v>44691</v>
      </c>
      <c r="F37" s="975">
        <f t="shared" si="19"/>
        <v>871.04</v>
      </c>
      <c r="G37" s="976" t="s">
        <v>159</v>
      </c>
      <c r="H37" s="977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3">
        <f t="shared" si="11"/>
        <v>4322.6199999999944</v>
      </c>
      <c r="V37" s="634">
        <f t="shared" si="16"/>
        <v>159</v>
      </c>
      <c r="W37" s="635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17774.66</v>
      </c>
      <c r="AI37" s="634">
        <f t="shared" si="17"/>
        <v>653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75">
        <f t="shared" si="18"/>
        <v>81.66</v>
      </c>
      <c r="E38" s="981">
        <v>44692</v>
      </c>
      <c r="F38" s="975">
        <f t="shared" si="19"/>
        <v>81.66</v>
      </c>
      <c r="G38" s="976" t="s">
        <v>160</v>
      </c>
      <c r="H38" s="977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3">
        <f t="shared" si="11"/>
        <v>4295.3999999999942</v>
      </c>
      <c r="V38" s="634">
        <f t="shared" si="16"/>
        <v>158</v>
      </c>
      <c r="W38" s="635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17774.66</v>
      </c>
      <c r="AI38" s="634">
        <f t="shared" si="17"/>
        <v>653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75">
        <f t="shared" si="18"/>
        <v>27.22</v>
      </c>
      <c r="E39" s="981">
        <v>44692</v>
      </c>
      <c r="F39" s="975">
        <f t="shared" si="19"/>
        <v>27.22</v>
      </c>
      <c r="G39" s="976" t="s">
        <v>164</v>
      </c>
      <c r="H39" s="977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3">
        <f t="shared" si="11"/>
        <v>4213.7399999999943</v>
      </c>
      <c r="V39" s="634">
        <f t="shared" si="16"/>
        <v>155</v>
      </c>
      <c r="W39" s="635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17774.66</v>
      </c>
      <c r="AI39" s="634">
        <f t="shared" si="17"/>
        <v>653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75">
        <f t="shared" si="18"/>
        <v>871.04</v>
      </c>
      <c r="E40" s="981">
        <v>44692</v>
      </c>
      <c r="F40" s="975">
        <f t="shared" si="19"/>
        <v>871.04</v>
      </c>
      <c r="G40" s="976" t="s">
        <v>169</v>
      </c>
      <c r="H40" s="977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3">
        <f t="shared" si="11"/>
        <v>4186.5199999999941</v>
      </c>
      <c r="V40" s="634">
        <f t="shared" si="16"/>
        <v>154</v>
      </c>
      <c r="W40" s="635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17774.66</v>
      </c>
      <c r="AI40" s="634">
        <f t="shared" si="17"/>
        <v>653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75">
        <f t="shared" si="18"/>
        <v>54.44</v>
      </c>
      <c r="E41" s="981">
        <v>44693</v>
      </c>
      <c r="F41" s="975">
        <f t="shared" si="19"/>
        <v>54.44</v>
      </c>
      <c r="G41" s="976" t="s">
        <v>168</v>
      </c>
      <c r="H41" s="977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3">
        <f t="shared" si="11"/>
        <v>4132.0799999999945</v>
      </c>
      <c r="V41" s="634">
        <f t="shared" si="16"/>
        <v>152</v>
      </c>
      <c r="W41" s="635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17774.66</v>
      </c>
      <c r="AI41" s="634">
        <f t="shared" si="17"/>
        <v>653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75">
        <f t="shared" si="18"/>
        <v>27.22</v>
      </c>
      <c r="E42" s="981">
        <v>44693</v>
      </c>
      <c r="F42" s="975">
        <f t="shared" si="19"/>
        <v>27.22</v>
      </c>
      <c r="G42" s="976" t="s">
        <v>172</v>
      </c>
      <c r="H42" s="977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3">
        <f t="shared" si="11"/>
        <v>3043.2799999999943</v>
      </c>
      <c r="V42" s="634">
        <f t="shared" si="16"/>
        <v>112</v>
      </c>
      <c r="W42" s="635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17774.66</v>
      </c>
      <c r="AI42" s="634">
        <f t="shared" si="17"/>
        <v>653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75">
        <f t="shared" si="18"/>
        <v>27.22</v>
      </c>
      <c r="E43" s="981">
        <v>44693</v>
      </c>
      <c r="F43" s="975">
        <f t="shared" si="19"/>
        <v>27.22</v>
      </c>
      <c r="G43" s="976" t="s">
        <v>174</v>
      </c>
      <c r="H43" s="977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3">
        <f t="shared" si="11"/>
        <v>2253.8999999999942</v>
      </c>
      <c r="V43" s="634">
        <f t="shared" si="16"/>
        <v>83</v>
      </c>
      <c r="W43" s="635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17774.66</v>
      </c>
      <c r="AI43" s="634">
        <f t="shared" si="17"/>
        <v>653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75">
        <f t="shared" si="18"/>
        <v>108.88</v>
      </c>
      <c r="E44" s="981">
        <v>44694</v>
      </c>
      <c r="F44" s="975">
        <f t="shared" si="19"/>
        <v>108.88</v>
      </c>
      <c r="G44" s="976" t="s">
        <v>175</v>
      </c>
      <c r="H44" s="977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3">
        <f t="shared" si="11"/>
        <v>1600.6199999999942</v>
      </c>
      <c r="V44" s="634">
        <f t="shared" si="16"/>
        <v>59</v>
      </c>
      <c r="W44" s="635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17774.66</v>
      </c>
      <c r="AI44" s="634">
        <f t="shared" si="17"/>
        <v>653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75">
        <f t="shared" si="18"/>
        <v>81.66</v>
      </c>
      <c r="E45" s="981">
        <v>44694</v>
      </c>
      <c r="F45" s="975">
        <f t="shared" si="19"/>
        <v>81.66</v>
      </c>
      <c r="G45" s="976" t="s">
        <v>176</v>
      </c>
      <c r="H45" s="977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3">
        <f t="shared" si="11"/>
        <v>947.33999999999423</v>
      </c>
      <c r="V45" s="634">
        <f t="shared" si="16"/>
        <v>35</v>
      </c>
      <c r="W45" s="635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17774.66</v>
      </c>
      <c r="AI45" s="634">
        <f t="shared" si="17"/>
        <v>653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75">
        <f t="shared" si="18"/>
        <v>272.2</v>
      </c>
      <c r="E46" s="981">
        <v>44694</v>
      </c>
      <c r="F46" s="975">
        <f t="shared" si="19"/>
        <v>272.2</v>
      </c>
      <c r="G46" s="976" t="s">
        <v>177</v>
      </c>
      <c r="H46" s="977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3">
        <f t="shared" si="11"/>
        <v>294.05999999999426</v>
      </c>
      <c r="V46" s="634">
        <f t="shared" si="16"/>
        <v>11</v>
      </c>
      <c r="W46" s="635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17774.66</v>
      </c>
      <c r="AI46" s="634">
        <f t="shared" si="17"/>
        <v>653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75">
        <f t="shared" si="18"/>
        <v>27.22</v>
      </c>
      <c r="E47" s="981">
        <v>44694</v>
      </c>
      <c r="F47" s="975">
        <f t="shared" si="19"/>
        <v>27.22</v>
      </c>
      <c r="G47" s="976" t="s">
        <v>178</v>
      </c>
      <c r="H47" s="977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237">
        <v>2</v>
      </c>
      <c r="P47" s="1238">
        <f t="shared" si="2"/>
        <v>54.44</v>
      </c>
      <c r="Q47" s="1239">
        <v>44743</v>
      </c>
      <c r="R47" s="1238">
        <f t="shared" si="3"/>
        <v>54.44</v>
      </c>
      <c r="S47" s="1240" t="s">
        <v>749</v>
      </c>
      <c r="T47" s="1241">
        <v>67</v>
      </c>
      <c r="U47" s="633">
        <f t="shared" si="11"/>
        <v>239.61999999999426</v>
      </c>
      <c r="V47" s="634">
        <f t="shared" si="16"/>
        <v>9</v>
      </c>
      <c r="W47" s="635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17774.66</v>
      </c>
      <c r="AI47" s="634">
        <f t="shared" si="17"/>
        <v>653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75">
        <f t="shared" si="18"/>
        <v>27.22</v>
      </c>
      <c r="E48" s="981">
        <v>44695</v>
      </c>
      <c r="F48" s="975">
        <f t="shared" si="19"/>
        <v>27.22</v>
      </c>
      <c r="G48" s="976" t="s">
        <v>185</v>
      </c>
      <c r="H48" s="977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2"/>
      <c r="T48" s="996"/>
      <c r="U48" s="1147">
        <f t="shared" si="11"/>
        <v>239.61999999999426</v>
      </c>
      <c r="V48" s="1148">
        <f t="shared" si="16"/>
        <v>9</v>
      </c>
      <c r="W48" s="1149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17774.66</v>
      </c>
      <c r="AI48" s="634">
        <f t="shared" si="17"/>
        <v>653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75">
        <f t="shared" si="18"/>
        <v>871.04</v>
      </c>
      <c r="E49" s="981">
        <v>44695</v>
      </c>
      <c r="F49" s="975">
        <f t="shared" si="19"/>
        <v>871.04</v>
      </c>
      <c r="G49" s="976" t="s">
        <v>166</v>
      </c>
      <c r="H49" s="980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2"/>
      <c r="T49" s="996"/>
      <c r="U49" s="1147">
        <f t="shared" si="11"/>
        <v>239.61999999999426</v>
      </c>
      <c r="V49" s="1148">
        <f t="shared" si="16"/>
        <v>9</v>
      </c>
      <c r="W49" s="1149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17774.66</v>
      </c>
      <c r="AI49" s="634">
        <f t="shared" si="17"/>
        <v>653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75">
        <f t="shared" si="18"/>
        <v>136.1</v>
      </c>
      <c r="E50" s="981">
        <v>44695</v>
      </c>
      <c r="F50" s="975">
        <f t="shared" si="19"/>
        <v>136.1</v>
      </c>
      <c r="G50" s="976" t="s">
        <v>187</v>
      </c>
      <c r="H50" s="977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2"/>
      <c r="T50" s="996"/>
      <c r="U50" s="1147">
        <f t="shared" si="11"/>
        <v>-5.7411853049416095E-12</v>
      </c>
      <c r="V50" s="1148">
        <f t="shared" si="16"/>
        <v>0</v>
      </c>
      <c r="W50" s="1149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17774.66</v>
      </c>
      <c r="AI50" s="634">
        <f t="shared" si="17"/>
        <v>653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75">
        <f t="shared" si="18"/>
        <v>81.66</v>
      </c>
      <c r="E51" s="981">
        <v>44697</v>
      </c>
      <c r="F51" s="975">
        <f t="shared" si="19"/>
        <v>81.66</v>
      </c>
      <c r="G51" s="976" t="s">
        <v>195</v>
      </c>
      <c r="H51" s="977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2"/>
      <c r="T51" s="996"/>
      <c r="U51" s="1147">
        <f t="shared" si="11"/>
        <v>-5.7411853049416095E-12</v>
      </c>
      <c r="V51" s="1148">
        <f t="shared" si="16"/>
        <v>0</v>
      </c>
      <c r="W51" s="1149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17774.66</v>
      </c>
      <c r="AI51" s="634">
        <f t="shared" si="17"/>
        <v>653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75">
        <f t="shared" si="18"/>
        <v>762.16</v>
      </c>
      <c r="E52" s="981">
        <v>44697</v>
      </c>
      <c r="F52" s="975">
        <f t="shared" si="19"/>
        <v>762.16</v>
      </c>
      <c r="G52" s="976" t="s">
        <v>197</v>
      </c>
      <c r="H52" s="977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-5.7411853049416095E-12</v>
      </c>
      <c r="V52" s="634">
        <f t="shared" si="16"/>
        <v>0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17774.66</v>
      </c>
      <c r="AI52" s="634">
        <f t="shared" si="17"/>
        <v>653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75">
        <f t="shared" si="18"/>
        <v>81.66</v>
      </c>
      <c r="E53" s="981">
        <v>44698</v>
      </c>
      <c r="F53" s="975">
        <f t="shared" si="19"/>
        <v>81.66</v>
      </c>
      <c r="G53" s="976" t="s">
        <v>188</v>
      </c>
      <c r="H53" s="977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-5.7411853049416095E-12</v>
      </c>
      <c r="V53" s="634">
        <f t="shared" si="16"/>
        <v>0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17774.66</v>
      </c>
      <c r="AI53" s="634">
        <f t="shared" si="17"/>
        <v>653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75">
        <f t="shared" si="18"/>
        <v>136.1</v>
      </c>
      <c r="E54" s="981">
        <v>44698</v>
      </c>
      <c r="F54" s="975">
        <f t="shared" si="19"/>
        <v>136.1</v>
      </c>
      <c r="G54" s="976" t="s">
        <v>192</v>
      </c>
      <c r="H54" s="977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-5.7411853049416095E-12</v>
      </c>
      <c r="V54" s="634">
        <f t="shared" si="16"/>
        <v>0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17774.66</v>
      </c>
      <c r="AI54" s="634">
        <f t="shared" si="17"/>
        <v>653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75">
        <f t="shared" si="18"/>
        <v>81.66</v>
      </c>
      <c r="E55" s="981">
        <v>44699</v>
      </c>
      <c r="F55" s="975">
        <f t="shared" si="19"/>
        <v>81.66</v>
      </c>
      <c r="G55" s="976" t="s">
        <v>202</v>
      </c>
      <c r="H55" s="977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-5.7411853049416095E-12</v>
      </c>
      <c r="V55" s="634">
        <f t="shared" si="16"/>
        <v>0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17774.66</v>
      </c>
      <c r="AI55" s="634">
        <f t="shared" si="17"/>
        <v>653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75">
        <f t="shared" si="18"/>
        <v>27.22</v>
      </c>
      <c r="E56" s="981">
        <v>44699</v>
      </c>
      <c r="F56" s="975">
        <f t="shared" si="19"/>
        <v>27.22</v>
      </c>
      <c r="G56" s="976" t="s">
        <v>203</v>
      </c>
      <c r="H56" s="977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-5.7411853049416095E-12</v>
      </c>
      <c r="V56" s="634">
        <f t="shared" si="16"/>
        <v>0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17774.66</v>
      </c>
      <c r="AI56" s="634">
        <f t="shared" si="17"/>
        <v>653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75">
        <f t="shared" si="18"/>
        <v>871.04</v>
      </c>
      <c r="E57" s="981">
        <v>44699</v>
      </c>
      <c r="F57" s="975">
        <f t="shared" si="19"/>
        <v>871.04</v>
      </c>
      <c r="G57" s="976" t="s">
        <v>204</v>
      </c>
      <c r="H57" s="977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-5.7411853049416095E-12</v>
      </c>
      <c r="V57" s="634">
        <f t="shared" si="16"/>
        <v>0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17774.66</v>
      </c>
      <c r="AI57" s="634">
        <f t="shared" si="17"/>
        <v>653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75">
        <f t="shared" si="18"/>
        <v>272.2</v>
      </c>
      <c r="E58" s="981">
        <v>44699</v>
      </c>
      <c r="F58" s="975">
        <f t="shared" si="19"/>
        <v>272.2</v>
      </c>
      <c r="G58" s="976" t="s">
        <v>205</v>
      </c>
      <c r="H58" s="977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-5.7411853049416095E-12</v>
      </c>
      <c r="V58" s="634">
        <f t="shared" si="16"/>
        <v>0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17774.66</v>
      </c>
      <c r="AI58" s="634">
        <f t="shared" si="17"/>
        <v>653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75">
        <f t="shared" si="18"/>
        <v>27.22</v>
      </c>
      <c r="E59" s="981">
        <v>44699</v>
      </c>
      <c r="F59" s="975">
        <f t="shared" si="19"/>
        <v>27.22</v>
      </c>
      <c r="G59" s="976" t="s">
        <v>206</v>
      </c>
      <c r="H59" s="977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-5.7411853049416095E-12</v>
      </c>
      <c r="V59" s="634">
        <f t="shared" si="16"/>
        <v>0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17774.66</v>
      </c>
      <c r="AI59" s="634">
        <f t="shared" si="17"/>
        <v>653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5">
        <f t="shared" si="18"/>
        <v>871.04</v>
      </c>
      <c r="E60" s="981">
        <v>44699</v>
      </c>
      <c r="F60" s="975">
        <f t="shared" si="19"/>
        <v>871.04</v>
      </c>
      <c r="G60" s="976" t="s">
        <v>211</v>
      </c>
      <c r="H60" s="977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-5.7411853049416095E-12</v>
      </c>
      <c r="V60" s="634">
        <f t="shared" si="16"/>
        <v>0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17774.66</v>
      </c>
      <c r="AI60" s="634">
        <f t="shared" si="17"/>
        <v>653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5">
        <f t="shared" si="18"/>
        <v>871.04</v>
      </c>
      <c r="E61" s="981">
        <v>44701</v>
      </c>
      <c r="F61" s="975">
        <f t="shared" si="19"/>
        <v>871.04</v>
      </c>
      <c r="G61" s="976" t="s">
        <v>213</v>
      </c>
      <c r="H61" s="977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-5.7411853049416095E-12</v>
      </c>
      <c r="V61" s="634">
        <f t="shared" si="16"/>
        <v>0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17774.66</v>
      </c>
      <c r="AI61" s="634">
        <f t="shared" si="17"/>
        <v>653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5">
        <f t="shared" si="18"/>
        <v>136.1</v>
      </c>
      <c r="E62" s="981">
        <v>44702</v>
      </c>
      <c r="F62" s="975">
        <f t="shared" si="19"/>
        <v>136.1</v>
      </c>
      <c r="G62" s="976" t="s">
        <v>216</v>
      </c>
      <c r="H62" s="977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-5.7411853049416095E-12</v>
      </c>
      <c r="V62" s="634">
        <f t="shared" si="16"/>
        <v>0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17774.66</v>
      </c>
      <c r="AI62" s="634">
        <f t="shared" si="17"/>
        <v>653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7">
        <f t="shared" si="18"/>
        <v>762.16</v>
      </c>
      <c r="E63" s="981">
        <v>44702</v>
      </c>
      <c r="F63" s="975">
        <f t="shared" si="19"/>
        <v>762.16</v>
      </c>
      <c r="G63" s="976" t="s">
        <v>218</v>
      </c>
      <c r="H63" s="977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-5.7411853049416095E-12</v>
      </c>
      <c r="V63" s="634">
        <f t="shared" si="16"/>
        <v>0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17774.66</v>
      </c>
      <c r="AI63" s="634">
        <f t="shared" si="17"/>
        <v>653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7">
        <f t="shared" si="18"/>
        <v>27.22</v>
      </c>
      <c r="E64" s="981">
        <v>44704</v>
      </c>
      <c r="F64" s="975">
        <f t="shared" si="19"/>
        <v>27.22</v>
      </c>
      <c r="G64" s="976" t="s">
        <v>234</v>
      </c>
      <c r="H64" s="977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-5.7411853049416095E-12</v>
      </c>
      <c r="V64" s="634">
        <f t="shared" si="16"/>
        <v>0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17774.66</v>
      </c>
      <c r="AI64" s="634">
        <f t="shared" si="17"/>
        <v>653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5">
        <f t="shared" si="18"/>
        <v>27.22</v>
      </c>
      <c r="E65" s="981">
        <v>44706</v>
      </c>
      <c r="F65" s="975">
        <f t="shared" si="19"/>
        <v>27.22</v>
      </c>
      <c r="G65" s="976" t="s">
        <v>242</v>
      </c>
      <c r="H65" s="977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-5.7411853049416095E-12</v>
      </c>
      <c r="V65" s="634">
        <f t="shared" si="16"/>
        <v>0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17774.66</v>
      </c>
      <c r="AI65" s="634">
        <f t="shared" si="17"/>
        <v>653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5">
        <f t="shared" si="18"/>
        <v>272.2</v>
      </c>
      <c r="E66" s="981">
        <v>44706</v>
      </c>
      <c r="F66" s="975">
        <f t="shared" si="19"/>
        <v>272.2</v>
      </c>
      <c r="G66" s="976" t="s">
        <v>243</v>
      </c>
      <c r="H66" s="977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-5.7411853049416095E-12</v>
      </c>
      <c r="V66" s="634">
        <f t="shared" si="16"/>
        <v>0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17774.66</v>
      </c>
      <c r="AI66" s="634">
        <f t="shared" si="17"/>
        <v>653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5">
        <f t="shared" si="18"/>
        <v>1088.8</v>
      </c>
      <c r="E67" s="981">
        <v>44707</v>
      </c>
      <c r="F67" s="975">
        <f t="shared" si="19"/>
        <v>1088.8</v>
      </c>
      <c r="G67" s="976" t="s">
        <v>246</v>
      </c>
      <c r="H67" s="977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-5.7411853049416095E-12</v>
      </c>
      <c r="V67" s="634">
        <f t="shared" si="16"/>
        <v>0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17774.66</v>
      </c>
      <c r="AI67" s="634">
        <f t="shared" si="17"/>
        <v>653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5">
        <f t="shared" si="18"/>
        <v>136.1</v>
      </c>
      <c r="E68" s="981">
        <v>44707</v>
      </c>
      <c r="F68" s="975">
        <f t="shared" si="19"/>
        <v>136.1</v>
      </c>
      <c r="G68" s="976" t="s">
        <v>248</v>
      </c>
      <c r="H68" s="977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-5.7411853049416095E-12</v>
      </c>
      <c r="V68" s="634">
        <f t="shared" si="16"/>
        <v>0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17774.66</v>
      </c>
      <c r="AI68" s="634">
        <f t="shared" si="17"/>
        <v>653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5">
        <f t="shared" si="18"/>
        <v>27.22</v>
      </c>
      <c r="E69" s="981">
        <v>44708</v>
      </c>
      <c r="F69" s="975">
        <f t="shared" si="19"/>
        <v>27.22</v>
      </c>
      <c r="G69" s="976" t="s">
        <v>251</v>
      </c>
      <c r="H69" s="977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-5.7411853049416095E-12</v>
      </c>
      <c r="V69" s="634">
        <f t="shared" si="16"/>
        <v>0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17774.66</v>
      </c>
      <c r="AI69" s="634">
        <f t="shared" si="17"/>
        <v>653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9">
        <f t="shared" si="18"/>
        <v>27.22</v>
      </c>
      <c r="E70" s="1010">
        <v>44708</v>
      </c>
      <c r="F70" s="1011">
        <f t="shared" si="19"/>
        <v>27.22</v>
      </c>
      <c r="G70" s="1012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-5.7411853049416095E-12</v>
      </c>
      <c r="V70" s="636">
        <f t="shared" si="16"/>
        <v>0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17774.66</v>
      </c>
      <c r="AI70" s="636">
        <f t="shared" si="17"/>
        <v>653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9">
        <f t="shared" si="18"/>
        <v>979.92</v>
      </c>
      <c r="E71" s="1010">
        <v>44708</v>
      </c>
      <c r="F71" s="1011">
        <f t="shared" si="19"/>
        <v>979.92</v>
      </c>
      <c r="G71" s="1012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-5.7411853049416095E-12</v>
      </c>
      <c r="V71" s="636">
        <f t="shared" si="16"/>
        <v>0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17774.66</v>
      </c>
      <c r="AI71" s="636">
        <f t="shared" si="17"/>
        <v>653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9">
        <f t="shared" si="18"/>
        <v>27.22</v>
      </c>
      <c r="E72" s="1010">
        <v>44709</v>
      </c>
      <c r="F72" s="1011">
        <f t="shared" si="19"/>
        <v>27.22</v>
      </c>
      <c r="G72" s="1012" t="s">
        <v>258</v>
      </c>
      <c r="H72" s="1013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-5.7411853049416095E-12</v>
      </c>
      <c r="V72" s="636">
        <f t="shared" si="16"/>
        <v>0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17774.66</v>
      </c>
      <c r="AI72" s="636">
        <f t="shared" si="17"/>
        <v>653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9">
        <f t="shared" si="18"/>
        <v>979.92</v>
      </c>
      <c r="E73" s="1010">
        <v>44710</v>
      </c>
      <c r="F73" s="1011">
        <f t="shared" si="19"/>
        <v>979.92</v>
      </c>
      <c r="G73" s="1012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-5.7411853049416095E-12</v>
      </c>
      <c r="V73" s="636">
        <f t="shared" si="16"/>
        <v>0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17774.66</v>
      </c>
      <c r="AI73" s="636">
        <f t="shared" si="17"/>
        <v>653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9">
        <f t="shared" si="18"/>
        <v>27.22</v>
      </c>
      <c r="E74" s="1010">
        <v>44691</v>
      </c>
      <c r="F74" s="1011">
        <f t="shared" si="19"/>
        <v>27.22</v>
      </c>
      <c r="G74" s="1012" t="s">
        <v>264</v>
      </c>
      <c r="H74" s="318">
        <v>59</v>
      </c>
      <c r="I74" s="1227">
        <f t="shared" si="9"/>
        <v>1140.5199999999961</v>
      </c>
      <c r="J74" s="1228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-5.7411853049416095E-12</v>
      </c>
      <c r="V74" s="636">
        <f t="shared" si="16"/>
        <v>0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17774.66</v>
      </c>
      <c r="AI74" s="636">
        <f t="shared" si="17"/>
        <v>653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1">
        <v>44711</v>
      </c>
      <c r="F75" s="856">
        <f t="shared" ref="F75:F114" si="28">D75</f>
        <v>81.66</v>
      </c>
      <c r="G75" s="421" t="s">
        <v>470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-5.7411853049416095E-12</v>
      </c>
      <c r="V75" s="636">
        <f t="shared" si="16"/>
        <v>0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17774.66</v>
      </c>
      <c r="AI75" s="636">
        <f t="shared" si="17"/>
        <v>653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1">
        <v>44711</v>
      </c>
      <c r="F76" s="227">
        <f t="shared" si="28"/>
        <v>108.88</v>
      </c>
      <c r="G76" s="904" t="s">
        <v>474</v>
      </c>
      <c r="H76" s="905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-5.7411853049416095E-12</v>
      </c>
      <c r="V76" s="634">
        <f t="shared" si="16"/>
        <v>0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17774.66</v>
      </c>
      <c r="AI76" s="634">
        <f t="shared" si="17"/>
        <v>653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1">
        <v>44712</v>
      </c>
      <c r="F77" s="227">
        <f t="shared" si="28"/>
        <v>163.32</v>
      </c>
      <c r="G77" s="904" t="s">
        <v>479</v>
      </c>
      <c r="H77" s="905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-5.7411853049416095E-12</v>
      </c>
      <c r="V77" s="634">
        <f t="shared" ref="V77:V113" si="33">V76-O77</f>
        <v>0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17774.66</v>
      </c>
      <c r="AI77" s="634">
        <f t="shared" ref="AI77:AI113" si="34">AI76-AB77</f>
        <v>653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1">
        <v>44713</v>
      </c>
      <c r="F78" s="227">
        <f t="shared" si="28"/>
        <v>27.22</v>
      </c>
      <c r="G78" s="904" t="s">
        <v>492</v>
      </c>
      <c r="H78" s="905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-5.7411853049416095E-12</v>
      </c>
      <c r="V78" s="634">
        <f t="shared" si="33"/>
        <v>0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17774.66</v>
      </c>
      <c r="AI78" s="634">
        <f t="shared" si="34"/>
        <v>653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1">
        <v>44713</v>
      </c>
      <c r="F79" s="227">
        <f t="shared" si="28"/>
        <v>27.22</v>
      </c>
      <c r="G79" s="904" t="s">
        <v>496</v>
      </c>
      <c r="H79" s="905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-5.7411853049416095E-12</v>
      </c>
      <c r="V79" s="634">
        <f t="shared" si="33"/>
        <v>0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17774.66</v>
      </c>
      <c r="AI79" s="634">
        <f t="shared" si="34"/>
        <v>653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1">
        <v>44713</v>
      </c>
      <c r="F80" s="227">
        <f t="shared" si="28"/>
        <v>81.66</v>
      </c>
      <c r="G80" s="904" t="s">
        <v>497</v>
      </c>
      <c r="H80" s="905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-5.7411853049416095E-12</v>
      </c>
      <c r="V80" s="634">
        <f t="shared" si="33"/>
        <v>0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17774.66</v>
      </c>
      <c r="AI80" s="634">
        <f t="shared" si="34"/>
        <v>653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1">
        <v>44714</v>
      </c>
      <c r="F81" s="227">
        <f t="shared" si="28"/>
        <v>81.66</v>
      </c>
      <c r="G81" s="904" t="s">
        <v>504</v>
      </c>
      <c r="H81" s="905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-5.7411853049416095E-12</v>
      </c>
      <c r="V81" s="634">
        <f t="shared" si="33"/>
        <v>0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17774.66</v>
      </c>
      <c r="AI81" s="634">
        <f t="shared" si="34"/>
        <v>653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1"/>
      <c r="F82" s="227">
        <f t="shared" si="28"/>
        <v>0</v>
      </c>
      <c r="G82" s="904"/>
      <c r="H82" s="905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-5.7411853049416095E-12</v>
      </c>
      <c r="V82" s="634">
        <f t="shared" si="33"/>
        <v>0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17774.66</v>
      </c>
      <c r="AI82" s="634">
        <f t="shared" si="34"/>
        <v>653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1"/>
      <c r="F83" s="227">
        <f t="shared" si="28"/>
        <v>0</v>
      </c>
      <c r="G83" s="904"/>
      <c r="H83" s="905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-5.7411853049416095E-12</v>
      </c>
      <c r="V83" s="634">
        <f t="shared" si="33"/>
        <v>0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17774.66</v>
      </c>
      <c r="AI83" s="634">
        <f t="shared" si="34"/>
        <v>653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1"/>
      <c r="F84" s="227">
        <f t="shared" si="28"/>
        <v>568.9</v>
      </c>
      <c r="G84" s="904"/>
      <c r="H84" s="905"/>
      <c r="I84" s="633">
        <f t="shared" si="29"/>
        <v>-3.979039320256561E-12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-5.7411853049416095E-12</v>
      </c>
      <c r="V84" s="634">
        <f t="shared" si="33"/>
        <v>0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17774.66</v>
      </c>
      <c r="AI84" s="634">
        <f t="shared" si="34"/>
        <v>653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1"/>
      <c r="F85" s="227">
        <f t="shared" si="28"/>
        <v>0</v>
      </c>
      <c r="G85" s="904"/>
      <c r="H85" s="905"/>
      <c r="I85" s="1147">
        <f t="shared" si="29"/>
        <v>-3.979039320256561E-12</v>
      </c>
      <c r="J85" s="1148">
        <f t="shared" si="32"/>
        <v>0</v>
      </c>
      <c r="K85" s="1149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-5.7411853049416095E-12</v>
      </c>
      <c r="V85" s="634">
        <f t="shared" si="33"/>
        <v>0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17774.66</v>
      </c>
      <c r="AI85" s="634">
        <f t="shared" si="34"/>
        <v>653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1"/>
      <c r="F86" s="227">
        <f t="shared" si="28"/>
        <v>0</v>
      </c>
      <c r="G86" s="904"/>
      <c r="H86" s="905"/>
      <c r="I86" s="1147">
        <f t="shared" si="29"/>
        <v>-3.979039320256561E-12</v>
      </c>
      <c r="J86" s="1148">
        <f t="shared" si="32"/>
        <v>0</v>
      </c>
      <c r="K86" s="1149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-5.7411853049416095E-12</v>
      </c>
      <c r="V86" s="634">
        <f t="shared" si="33"/>
        <v>0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17774.66</v>
      </c>
      <c r="AI86" s="634">
        <f t="shared" si="34"/>
        <v>653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1"/>
      <c r="F87" s="227">
        <f t="shared" si="28"/>
        <v>0</v>
      </c>
      <c r="G87" s="904"/>
      <c r="H87" s="905"/>
      <c r="I87" s="1147">
        <f t="shared" si="29"/>
        <v>-3.979039320256561E-12</v>
      </c>
      <c r="J87" s="1148">
        <f t="shared" si="32"/>
        <v>0</v>
      </c>
      <c r="K87" s="1149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-5.7411853049416095E-12</v>
      </c>
      <c r="V87" s="634">
        <f t="shared" si="33"/>
        <v>0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17774.66</v>
      </c>
      <c r="AI87" s="634">
        <f t="shared" si="34"/>
        <v>653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1"/>
      <c r="F88" s="227">
        <f t="shared" si="28"/>
        <v>0</v>
      </c>
      <c r="G88" s="904"/>
      <c r="H88" s="905"/>
      <c r="I88" s="1147">
        <f t="shared" si="29"/>
        <v>-3.979039320256561E-12</v>
      </c>
      <c r="J88" s="1148">
        <f t="shared" si="32"/>
        <v>0</v>
      </c>
      <c r="K88" s="1149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-5.7411853049416095E-12</v>
      </c>
      <c r="V88" s="634">
        <f t="shared" si="33"/>
        <v>0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17774.66</v>
      </c>
      <c r="AI88" s="634">
        <f t="shared" si="34"/>
        <v>653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-3.979039320256561E-12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-5.7411853049416095E-12</v>
      </c>
      <c r="V89" s="634">
        <f t="shared" si="33"/>
        <v>0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17774.66</v>
      </c>
      <c r="AI89" s="634">
        <f t="shared" si="34"/>
        <v>653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-3.979039320256561E-12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-5.7411853049416095E-12</v>
      </c>
      <c r="V90" s="634">
        <f t="shared" si="33"/>
        <v>0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17774.66</v>
      </c>
      <c r="AI90" s="634">
        <f t="shared" si="34"/>
        <v>653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-3.979039320256561E-12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-5.7411853049416095E-12</v>
      </c>
      <c r="V91" s="634">
        <f t="shared" si="33"/>
        <v>0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17774.66</v>
      </c>
      <c r="AI91" s="634">
        <f t="shared" si="34"/>
        <v>653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-3.979039320256561E-12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-5.7411853049416095E-12</v>
      </c>
      <c r="V92" s="634">
        <f t="shared" si="33"/>
        <v>0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17774.66</v>
      </c>
      <c r="AI92" s="634">
        <f t="shared" si="34"/>
        <v>653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-3.979039320256561E-12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-5.7411853049416095E-12</v>
      </c>
      <c r="V93" s="634">
        <f t="shared" si="33"/>
        <v>0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17774.66</v>
      </c>
      <c r="AI93" s="634">
        <f t="shared" si="34"/>
        <v>653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-3.979039320256561E-12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-5.7411853049416095E-12</v>
      </c>
      <c r="V94" s="634">
        <f t="shared" si="33"/>
        <v>0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17774.66</v>
      </c>
      <c r="AI94" s="634">
        <f t="shared" si="34"/>
        <v>653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-3.979039320256561E-12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-5.7411853049416095E-12</v>
      </c>
      <c r="V95" s="634">
        <f t="shared" si="33"/>
        <v>0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17774.66</v>
      </c>
      <c r="AI95" s="634">
        <f t="shared" si="34"/>
        <v>653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-3.979039320256561E-12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-5.7411853049416095E-12</v>
      </c>
      <c r="V96" s="634">
        <f t="shared" si="33"/>
        <v>0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17774.66</v>
      </c>
      <c r="AI96" s="634">
        <f t="shared" si="34"/>
        <v>653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-3.979039320256561E-12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-5.7411853049416095E-12</v>
      </c>
      <c r="V97" s="634">
        <f t="shared" si="33"/>
        <v>0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17774.66</v>
      </c>
      <c r="AI97" s="634">
        <f t="shared" si="34"/>
        <v>653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-3.979039320256561E-12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-5.7411853049416095E-12</v>
      </c>
      <c r="V98" s="634">
        <f t="shared" si="33"/>
        <v>0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17774.66</v>
      </c>
      <c r="AI98" s="634">
        <f t="shared" si="34"/>
        <v>653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-3.979039320256561E-12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-5.7411853049416095E-12</v>
      </c>
      <c r="V99" s="634">
        <f t="shared" si="33"/>
        <v>0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17774.66</v>
      </c>
      <c r="AI99" s="634">
        <f t="shared" si="34"/>
        <v>653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-3.979039320256561E-12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-5.7411853049416095E-12</v>
      </c>
      <c r="V100" s="634">
        <f t="shared" si="33"/>
        <v>0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17774.66</v>
      </c>
      <c r="AI100" s="634">
        <f t="shared" si="34"/>
        <v>653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-3.979039320256561E-12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-5.7411853049416095E-12</v>
      </c>
      <c r="V101" s="634">
        <f t="shared" si="33"/>
        <v>0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17774.66</v>
      </c>
      <c r="AI101" s="634">
        <f t="shared" si="34"/>
        <v>653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-3.979039320256561E-12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-5.7411853049416095E-12</v>
      </c>
      <c r="V102" s="634">
        <f t="shared" si="33"/>
        <v>0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17774.66</v>
      </c>
      <c r="AI102" s="634">
        <f t="shared" si="34"/>
        <v>653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-3.979039320256561E-12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-5.7411853049416095E-12</v>
      </c>
      <c r="V103" s="634">
        <f t="shared" si="33"/>
        <v>0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17774.66</v>
      </c>
      <c r="AI103" s="634">
        <f t="shared" si="34"/>
        <v>653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-3.979039320256561E-12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-5.7411853049416095E-12</v>
      </c>
      <c r="V104" s="634">
        <f t="shared" si="33"/>
        <v>0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17774.66</v>
      </c>
      <c r="AI104" s="634">
        <f t="shared" si="34"/>
        <v>653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-3.979039320256561E-12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-5.7411853049416095E-12</v>
      </c>
      <c r="V105" s="634">
        <f t="shared" si="33"/>
        <v>0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17774.66</v>
      </c>
      <c r="AI105" s="634">
        <f t="shared" si="34"/>
        <v>653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-3.979039320256561E-12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-5.7411853049416095E-12</v>
      </c>
      <c r="V106" s="634">
        <f t="shared" si="33"/>
        <v>0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17774.66</v>
      </c>
      <c r="AI106" s="634">
        <f t="shared" si="34"/>
        <v>653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-3.979039320256561E-12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-5.7411853049416095E-12</v>
      </c>
      <c r="V107" s="634">
        <f t="shared" si="33"/>
        <v>0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17774.66</v>
      </c>
      <c r="AI107" s="634">
        <f t="shared" si="34"/>
        <v>653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-3.979039320256561E-12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-5.7411853049416095E-12</v>
      </c>
      <c r="V108" s="634">
        <f t="shared" si="33"/>
        <v>0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17774.66</v>
      </c>
      <c r="AI108" s="634">
        <f t="shared" si="34"/>
        <v>653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-3.979039320256561E-12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-5.7411853049416095E-12</v>
      </c>
      <c r="V109" s="634">
        <f t="shared" si="33"/>
        <v>0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17774.66</v>
      </c>
      <c r="AI109" s="634">
        <f t="shared" si="34"/>
        <v>653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-3.979039320256561E-12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-5.7411853049416095E-12</v>
      </c>
      <c r="V110" s="634">
        <f t="shared" si="33"/>
        <v>0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17774.66</v>
      </c>
      <c r="AI110" s="634">
        <f t="shared" si="34"/>
        <v>653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-3.979039320256561E-12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-5.7411853049416095E-12</v>
      </c>
      <c r="V111" s="634">
        <f t="shared" si="33"/>
        <v>0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17774.66</v>
      </c>
      <c r="AI111" s="634">
        <f t="shared" si="34"/>
        <v>653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-3.979039320256561E-12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-5.7411853049416095E-12</v>
      </c>
      <c r="V112" s="634">
        <f t="shared" si="33"/>
        <v>0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17774.66</v>
      </c>
      <c r="AI112" s="634">
        <f t="shared" si="34"/>
        <v>653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-3.979039320256561E-12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-5.7411853049416095E-12</v>
      </c>
      <c r="V113" s="634">
        <f t="shared" si="33"/>
        <v>0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17774.66</v>
      </c>
      <c r="AI113" s="634">
        <f t="shared" si="34"/>
        <v>653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32" t="s">
        <v>11</v>
      </c>
      <c r="D120" s="1333"/>
      <c r="E120" s="57">
        <f>E4+E5+E6-F115</f>
        <v>0</v>
      </c>
      <c r="G120" s="47"/>
      <c r="H120" s="91"/>
      <c r="O120" s="1332" t="s">
        <v>11</v>
      </c>
      <c r="P120" s="1333"/>
      <c r="Q120" s="57">
        <f>Q4+Q5+Q6-R115</f>
        <v>0</v>
      </c>
      <c r="S120" s="47"/>
      <c r="T120" s="91"/>
      <c r="AB120" s="1332" t="s">
        <v>11</v>
      </c>
      <c r="AC120" s="1333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5" t="s">
        <v>269</v>
      </c>
      <c r="B1" s="1335"/>
      <c r="C1" s="1335"/>
      <c r="D1" s="1335"/>
      <c r="E1" s="1335"/>
      <c r="F1" s="1335"/>
      <c r="G1" s="1335"/>
      <c r="H1" s="11">
        <v>1</v>
      </c>
      <c r="K1" s="1330" t="s">
        <v>281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28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28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28"/>
      <c r="B6" s="461" t="s">
        <v>69</v>
      </c>
      <c r="C6" s="249"/>
      <c r="D6" s="274"/>
      <c r="E6" s="259"/>
      <c r="F6" s="253"/>
      <c r="G6" s="240"/>
      <c r="K6" s="1328"/>
      <c r="L6" s="1023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9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9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9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9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9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9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9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9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9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9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9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9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9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9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9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9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9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9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9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9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6">
        <v>18.100000000000001</v>
      </c>
      <c r="E19" s="1042">
        <v>44718</v>
      </c>
      <c r="F19" s="856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9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6">
        <v>134.81</v>
      </c>
      <c r="E20" s="1042">
        <v>44719</v>
      </c>
      <c r="F20" s="856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9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6"/>
      <c r="E21" s="1042"/>
      <c r="F21" s="1143">
        <f t="shared" si="0"/>
        <v>0</v>
      </c>
      <c r="G21" s="1144"/>
      <c r="H21" s="1145"/>
      <c r="I21" s="1154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9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6"/>
      <c r="E22" s="1042"/>
      <c r="F22" s="1143">
        <f t="shared" si="0"/>
        <v>0</v>
      </c>
      <c r="G22" s="1144"/>
      <c r="H22" s="1145"/>
      <c r="I22" s="1154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9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6"/>
      <c r="E23" s="1042"/>
      <c r="F23" s="1143">
        <v>38.299999999999997</v>
      </c>
      <c r="G23" s="1144"/>
      <c r="H23" s="1145"/>
      <c r="I23" s="1154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9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6"/>
      <c r="E24" s="1042"/>
      <c r="F24" s="1143">
        <f t="shared" si="0"/>
        <v>0</v>
      </c>
      <c r="G24" s="1144"/>
      <c r="H24" s="1145"/>
      <c r="I24" s="1154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9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6"/>
      <c r="E25" s="1042"/>
      <c r="F25" s="856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9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6"/>
      <c r="E26" s="1042"/>
      <c r="F26" s="856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9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6"/>
      <c r="E27" s="1042"/>
      <c r="F27" s="856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9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6"/>
      <c r="E28" s="1042"/>
      <c r="F28" s="856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9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6"/>
      <c r="E29" s="1042"/>
      <c r="F29" s="856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9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6"/>
      <c r="E30" s="1042"/>
      <c r="F30" s="856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9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6"/>
      <c r="E31" s="1042"/>
      <c r="F31" s="856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9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6"/>
      <c r="E32" s="1042"/>
      <c r="F32" s="856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9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6"/>
      <c r="E33" s="1042"/>
      <c r="F33" s="856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9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6"/>
      <c r="E34" s="1042"/>
      <c r="F34" s="856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9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6"/>
      <c r="E35" s="1042"/>
      <c r="F35" s="856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9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6"/>
      <c r="E36" s="1042"/>
      <c r="F36" s="856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9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9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9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9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9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32" t="s">
        <v>11</v>
      </c>
      <c r="D47" s="1333"/>
      <c r="E47" s="57">
        <f>E5-F42+E4+E6+E7</f>
        <v>0</v>
      </c>
      <c r="L47" s="91"/>
      <c r="M47" s="1332" t="s">
        <v>11</v>
      </c>
      <c r="N47" s="1333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28"/>
      <c r="B5" s="1353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28"/>
      <c r="B6" s="1353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32" t="s">
        <v>11</v>
      </c>
      <c r="D60" s="133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35" t="s">
        <v>271</v>
      </c>
      <c r="B1" s="1335"/>
      <c r="C1" s="1335"/>
      <c r="D1" s="1335"/>
      <c r="E1" s="1335"/>
      <c r="F1" s="1335"/>
      <c r="G1" s="1335"/>
      <c r="H1" s="11">
        <v>1</v>
      </c>
      <c r="K1" s="1330" t="s">
        <v>279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28" t="s">
        <v>52</v>
      </c>
      <c r="B4" s="1354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28" t="s">
        <v>52</v>
      </c>
      <c r="L4" s="1354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28"/>
      <c r="B5" s="1355"/>
      <c r="C5" s="249"/>
      <c r="D5" s="274"/>
      <c r="E5" s="259">
        <v>141.44</v>
      </c>
      <c r="F5" s="253">
        <v>6</v>
      </c>
      <c r="G5" s="240"/>
      <c r="K5" s="1328"/>
      <c r="L5" s="1355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8"/>
      <c r="B6" s="1355"/>
      <c r="C6" s="249">
        <v>54</v>
      </c>
      <c r="D6" s="274">
        <v>44695</v>
      </c>
      <c r="E6" s="259">
        <v>1995.28</v>
      </c>
      <c r="F6" s="253">
        <v>80</v>
      </c>
      <c r="G6" s="240"/>
      <c r="K6" s="1018"/>
      <c r="L6" s="1355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8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8"/>
      <c r="L7" s="1023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8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8"/>
      <c r="L8" s="1023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29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29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9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9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9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9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9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9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9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9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9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9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9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9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9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9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9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9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9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9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9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9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9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9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9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9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9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9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9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9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9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9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9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9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9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9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9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9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9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9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9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9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9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9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9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9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9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9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9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9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6">
        <v>502.16</v>
      </c>
      <c r="E35" s="1042">
        <v>44715</v>
      </c>
      <c r="F35" s="856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6"/>
      <c r="O35" s="1042"/>
      <c r="P35" s="856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6">
        <v>350.01</v>
      </c>
      <c r="E36" s="1042">
        <v>44716</v>
      </c>
      <c r="F36" s="856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6"/>
      <c r="O36" s="1042"/>
      <c r="P36" s="856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6">
        <v>382.7</v>
      </c>
      <c r="E37" s="1042">
        <v>44716</v>
      </c>
      <c r="F37" s="856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6"/>
      <c r="O37" s="1042"/>
      <c r="P37" s="856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1"/>
      <c r="F38" s="1143">
        <f t="shared" si="0"/>
        <v>0</v>
      </c>
      <c r="G38" s="1144"/>
      <c r="H38" s="1145"/>
      <c r="I38" s="1154">
        <f t="shared" si="4"/>
        <v>360.45999999999759</v>
      </c>
      <c r="L38" s="195">
        <f t="shared" si="3"/>
        <v>11</v>
      </c>
      <c r="M38" s="15"/>
      <c r="N38" s="227"/>
      <c r="O38" s="1041"/>
      <c r="P38" s="227">
        <f t="shared" si="1"/>
        <v>0</v>
      </c>
      <c r="Q38" s="904"/>
      <c r="R38" s="905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1"/>
      <c r="F39" s="1143">
        <v>360.46</v>
      </c>
      <c r="G39" s="1144"/>
      <c r="H39" s="1145"/>
      <c r="I39" s="1154">
        <f t="shared" si="4"/>
        <v>-2.3874235921539366E-12</v>
      </c>
      <c r="L39" s="195">
        <f t="shared" si="3"/>
        <v>11</v>
      </c>
      <c r="M39" s="15"/>
      <c r="N39" s="227"/>
      <c r="O39" s="1041"/>
      <c r="P39" s="227">
        <f t="shared" si="1"/>
        <v>0</v>
      </c>
      <c r="Q39" s="904"/>
      <c r="R39" s="905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1"/>
      <c r="F40" s="1143">
        <f t="shared" si="0"/>
        <v>0</v>
      </c>
      <c r="G40" s="1144"/>
      <c r="H40" s="1145"/>
      <c r="I40" s="1154">
        <f t="shared" si="4"/>
        <v>-2.3874235921539366E-12</v>
      </c>
      <c r="L40" s="195">
        <f t="shared" si="3"/>
        <v>11</v>
      </c>
      <c r="M40" s="15"/>
      <c r="N40" s="227"/>
      <c r="O40" s="1041"/>
      <c r="P40" s="227">
        <f t="shared" si="1"/>
        <v>0</v>
      </c>
      <c r="Q40" s="904"/>
      <c r="R40" s="905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1"/>
      <c r="F41" s="1143">
        <f t="shared" si="0"/>
        <v>0</v>
      </c>
      <c r="G41" s="1144"/>
      <c r="H41" s="1145"/>
      <c r="I41" s="1154">
        <f t="shared" si="4"/>
        <v>-2.3874235921539366E-12</v>
      </c>
      <c r="L41" s="195">
        <f t="shared" si="3"/>
        <v>11</v>
      </c>
      <c r="M41" s="15"/>
      <c r="N41" s="227"/>
      <c r="O41" s="1041"/>
      <c r="P41" s="227">
        <f t="shared" si="1"/>
        <v>0</v>
      </c>
      <c r="Q41" s="904"/>
      <c r="R41" s="905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1"/>
      <c r="F42" s="227">
        <f t="shared" si="0"/>
        <v>0</v>
      </c>
      <c r="G42" s="904"/>
      <c r="H42" s="905"/>
      <c r="I42" s="259">
        <f t="shared" si="4"/>
        <v>-2.3874235921539366E-12</v>
      </c>
      <c r="L42" s="195">
        <f t="shared" si="3"/>
        <v>11</v>
      </c>
      <c r="M42" s="15"/>
      <c r="N42" s="227"/>
      <c r="O42" s="1041"/>
      <c r="P42" s="227">
        <f t="shared" si="1"/>
        <v>0</v>
      </c>
      <c r="Q42" s="904"/>
      <c r="R42" s="905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1"/>
      <c r="F43" s="227">
        <f t="shared" si="0"/>
        <v>0</v>
      </c>
      <c r="G43" s="904"/>
      <c r="H43" s="905"/>
      <c r="I43" s="259">
        <f t="shared" si="4"/>
        <v>-2.3874235921539366E-12</v>
      </c>
      <c r="L43" s="195">
        <f t="shared" si="3"/>
        <v>11</v>
      </c>
      <c r="M43" s="15"/>
      <c r="N43" s="227"/>
      <c r="O43" s="1041"/>
      <c r="P43" s="227">
        <f t="shared" si="1"/>
        <v>0</v>
      </c>
      <c r="Q43" s="904"/>
      <c r="R43" s="905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1"/>
      <c r="F44" s="227">
        <f t="shared" si="0"/>
        <v>0</v>
      </c>
      <c r="G44" s="904"/>
      <c r="H44" s="905"/>
      <c r="I44" s="259">
        <f t="shared" si="4"/>
        <v>-2.3874235921539366E-12</v>
      </c>
      <c r="L44" s="195">
        <f t="shared" si="3"/>
        <v>11</v>
      </c>
      <c r="M44" s="15"/>
      <c r="N44" s="227"/>
      <c r="O44" s="1041"/>
      <c r="P44" s="227">
        <f t="shared" si="1"/>
        <v>0</v>
      </c>
      <c r="Q44" s="904"/>
      <c r="R44" s="905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1"/>
      <c r="F45" s="227">
        <f t="shared" si="0"/>
        <v>0</v>
      </c>
      <c r="G45" s="904"/>
      <c r="H45" s="905"/>
      <c r="I45" s="259">
        <f t="shared" si="4"/>
        <v>-2.3874235921539366E-12</v>
      </c>
      <c r="L45" s="195">
        <f t="shared" si="3"/>
        <v>11</v>
      </c>
      <c r="M45" s="15"/>
      <c r="N45" s="227"/>
      <c r="O45" s="1041"/>
      <c r="P45" s="227">
        <f t="shared" si="1"/>
        <v>0</v>
      </c>
      <c r="Q45" s="904"/>
      <c r="R45" s="905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1"/>
      <c r="F46" s="227">
        <f t="shared" si="0"/>
        <v>0</v>
      </c>
      <c r="G46" s="904"/>
      <c r="H46" s="905"/>
      <c r="I46" s="259">
        <f t="shared" si="4"/>
        <v>-2.3874235921539366E-12</v>
      </c>
      <c r="L46" s="195">
        <f t="shared" si="3"/>
        <v>11</v>
      </c>
      <c r="M46" s="15"/>
      <c r="N46" s="227"/>
      <c r="O46" s="1041"/>
      <c r="P46" s="227">
        <f t="shared" si="1"/>
        <v>0</v>
      </c>
      <c r="Q46" s="904"/>
      <c r="R46" s="905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1"/>
      <c r="F47" s="227">
        <f t="shared" si="0"/>
        <v>0</v>
      </c>
      <c r="G47" s="904"/>
      <c r="H47" s="905"/>
      <c r="I47" s="259">
        <f t="shared" si="4"/>
        <v>-2.3874235921539366E-12</v>
      </c>
      <c r="L47" s="195">
        <f t="shared" si="3"/>
        <v>11</v>
      </c>
      <c r="M47" s="15"/>
      <c r="N47" s="227"/>
      <c r="O47" s="1041"/>
      <c r="P47" s="227">
        <f t="shared" si="1"/>
        <v>0</v>
      </c>
      <c r="Q47" s="904"/>
      <c r="R47" s="905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1"/>
      <c r="F48" s="227">
        <f t="shared" si="0"/>
        <v>0</v>
      </c>
      <c r="G48" s="904"/>
      <c r="H48" s="905"/>
      <c r="I48" s="259">
        <f t="shared" si="4"/>
        <v>-2.3874235921539366E-12</v>
      </c>
      <c r="L48" s="195">
        <f t="shared" si="3"/>
        <v>11</v>
      </c>
      <c r="M48" s="15"/>
      <c r="N48" s="227"/>
      <c r="O48" s="1041"/>
      <c r="P48" s="227">
        <f t="shared" si="1"/>
        <v>0</v>
      </c>
      <c r="Q48" s="904"/>
      <c r="R48" s="905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1"/>
      <c r="F49" s="227">
        <f t="shared" si="0"/>
        <v>0</v>
      </c>
      <c r="G49" s="904"/>
      <c r="H49" s="905"/>
      <c r="I49" s="259">
        <f t="shared" si="4"/>
        <v>-2.3874235921539366E-12</v>
      </c>
      <c r="L49" s="195">
        <f t="shared" si="3"/>
        <v>11</v>
      </c>
      <c r="M49" s="15"/>
      <c r="N49" s="227"/>
      <c r="O49" s="1041"/>
      <c r="P49" s="227">
        <f t="shared" si="1"/>
        <v>0</v>
      </c>
      <c r="Q49" s="904"/>
      <c r="R49" s="905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1"/>
      <c r="F50" s="227">
        <f t="shared" si="0"/>
        <v>0</v>
      </c>
      <c r="G50" s="904"/>
      <c r="H50" s="905"/>
      <c r="I50" s="259">
        <f t="shared" si="4"/>
        <v>-2.3874235921539366E-12</v>
      </c>
      <c r="L50" s="195">
        <f t="shared" si="3"/>
        <v>11</v>
      </c>
      <c r="M50" s="15"/>
      <c r="N50" s="227"/>
      <c r="O50" s="1041"/>
      <c r="P50" s="227">
        <f t="shared" si="1"/>
        <v>0</v>
      </c>
      <c r="Q50" s="904"/>
      <c r="R50" s="905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1"/>
      <c r="F51" s="227">
        <f t="shared" si="0"/>
        <v>0</v>
      </c>
      <c r="G51" s="904"/>
      <c r="H51" s="905"/>
      <c r="I51" s="259">
        <f t="shared" si="4"/>
        <v>-2.3874235921539366E-12</v>
      </c>
      <c r="L51" s="195">
        <f t="shared" si="3"/>
        <v>11</v>
      </c>
      <c r="M51" s="15"/>
      <c r="N51" s="227"/>
      <c r="O51" s="1041"/>
      <c r="P51" s="227">
        <f t="shared" si="1"/>
        <v>0</v>
      </c>
      <c r="Q51" s="904"/>
      <c r="R51" s="905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1"/>
      <c r="F52" s="227">
        <f t="shared" si="0"/>
        <v>0</v>
      </c>
      <c r="G52" s="904"/>
      <c r="H52" s="905"/>
      <c r="I52" s="259">
        <f t="shared" si="4"/>
        <v>-2.3874235921539366E-12</v>
      </c>
      <c r="L52" s="195">
        <f t="shared" si="3"/>
        <v>11</v>
      </c>
      <c r="M52" s="15"/>
      <c r="N52" s="227"/>
      <c r="O52" s="1041"/>
      <c r="P52" s="227">
        <f t="shared" si="1"/>
        <v>0</v>
      </c>
      <c r="Q52" s="904"/>
      <c r="R52" s="905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32" t="s">
        <v>11</v>
      </c>
      <c r="D61" s="1333"/>
      <c r="E61" s="57" t="e">
        <f>E4-F56+#REF!+E5+#REF!</f>
        <v>#REF!</v>
      </c>
      <c r="L61" s="91"/>
      <c r="M61" s="1332" t="s">
        <v>11</v>
      </c>
      <c r="N61" s="1333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30"/>
      <c r="B1" s="1330"/>
      <c r="C1" s="1330"/>
      <c r="D1" s="1330"/>
      <c r="E1" s="1330"/>
      <c r="F1" s="1330"/>
      <c r="G1" s="133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56"/>
      <c r="B5" s="1358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57"/>
      <c r="B6" s="1359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60" t="s">
        <v>11</v>
      </c>
      <c r="D56" s="1361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0" t="s">
        <v>267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31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31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2" t="s">
        <v>11</v>
      </c>
      <c r="D83" s="133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23"/>
      <c r="B1" s="1323"/>
      <c r="C1" s="1323"/>
      <c r="D1" s="1323"/>
      <c r="E1" s="1323"/>
      <c r="F1" s="1323"/>
      <c r="G1" s="132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62"/>
      <c r="C4" s="452"/>
      <c r="D4" s="262"/>
      <c r="E4" s="337"/>
      <c r="F4" s="313"/>
      <c r="G4" s="240"/>
    </row>
    <row r="5" spans="1:10" ht="15" customHeight="1" x14ac:dyDescent="0.25">
      <c r="A5" s="1356"/>
      <c r="B5" s="1363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57"/>
      <c r="B6" s="1364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1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1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2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60" t="s">
        <v>11</v>
      </c>
      <c r="D55" s="1361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35" t="s">
        <v>277</v>
      </c>
      <c r="B1" s="1335"/>
      <c r="C1" s="1335"/>
      <c r="D1" s="1335"/>
      <c r="E1" s="1335"/>
      <c r="F1" s="1335"/>
      <c r="G1" s="1335"/>
      <c r="H1" s="11">
        <v>1</v>
      </c>
      <c r="I1" s="132"/>
      <c r="J1" s="73"/>
      <c r="M1" s="1330" t="s">
        <v>360</v>
      </c>
      <c r="N1" s="1330"/>
      <c r="O1" s="1330"/>
      <c r="P1" s="1330"/>
      <c r="Q1" s="1330"/>
      <c r="R1" s="1330"/>
      <c r="S1" s="133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65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65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65"/>
      <c r="C6" s="212">
        <v>0</v>
      </c>
      <c r="D6" s="154"/>
      <c r="E6" s="105">
        <v>22.7</v>
      </c>
      <c r="F6" s="73">
        <v>5</v>
      </c>
      <c r="I6" s="204"/>
      <c r="J6" s="73"/>
      <c r="N6" s="1365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0">
        <v>44711</v>
      </c>
      <c r="F32" s="227">
        <f>D32</f>
        <v>136.19999999999999</v>
      </c>
      <c r="G32" s="904" t="s">
        <v>472</v>
      </c>
      <c r="H32" s="905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3">
        <v>44712</v>
      </c>
      <c r="F33" s="227">
        <f>D33</f>
        <v>90.8</v>
      </c>
      <c r="G33" s="904" t="s">
        <v>480</v>
      </c>
      <c r="H33" s="905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5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4">
        <v>44712</v>
      </c>
      <c r="F34" s="227">
        <f t="shared" ref="F34:F108" si="10">D34</f>
        <v>45.4</v>
      </c>
      <c r="G34" s="904" t="s">
        <v>482</v>
      </c>
      <c r="H34" s="905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4">
        <v>44712</v>
      </c>
      <c r="F35" s="227">
        <f t="shared" si="10"/>
        <v>4.54</v>
      </c>
      <c r="G35" s="904" t="s">
        <v>487</v>
      </c>
      <c r="H35" s="905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4">
        <v>44711</v>
      </c>
      <c r="F36" s="227">
        <f t="shared" si="10"/>
        <v>4.54</v>
      </c>
      <c r="G36" s="904" t="s">
        <v>489</v>
      </c>
      <c r="H36" s="905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4">
        <v>44713</v>
      </c>
      <c r="F37" s="227">
        <f t="shared" si="10"/>
        <v>27.240000000000002</v>
      </c>
      <c r="G37" s="904" t="s">
        <v>493</v>
      </c>
      <c r="H37" s="905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0">
        <v>44713</v>
      </c>
      <c r="F38" s="227">
        <f t="shared" si="10"/>
        <v>9.08</v>
      </c>
      <c r="G38" s="904" t="s">
        <v>495</v>
      </c>
      <c r="H38" s="905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0">
        <v>44714</v>
      </c>
      <c r="F39" s="227">
        <f t="shared" si="10"/>
        <v>9.08</v>
      </c>
      <c r="G39" s="904" t="s">
        <v>502</v>
      </c>
      <c r="H39" s="905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0">
        <v>44714</v>
      </c>
      <c r="F40" s="227">
        <f t="shared" si="10"/>
        <v>45.4</v>
      </c>
      <c r="G40" s="904" t="s">
        <v>503</v>
      </c>
      <c r="H40" s="905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0">
        <v>44714</v>
      </c>
      <c r="F41" s="227">
        <f t="shared" si="10"/>
        <v>45.4</v>
      </c>
      <c r="G41" s="904" t="s">
        <v>503</v>
      </c>
      <c r="H41" s="905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0">
        <v>44714</v>
      </c>
      <c r="F42" s="227">
        <f t="shared" si="10"/>
        <v>136.19999999999999</v>
      </c>
      <c r="G42" s="904" t="s">
        <v>506</v>
      </c>
      <c r="H42" s="905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0">
        <v>44716</v>
      </c>
      <c r="F43" s="227">
        <f t="shared" si="10"/>
        <v>90.8</v>
      </c>
      <c r="G43" s="904" t="s">
        <v>531</v>
      </c>
      <c r="H43" s="905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0">
        <v>44716</v>
      </c>
      <c r="F44" s="227">
        <f t="shared" si="10"/>
        <v>45.4</v>
      </c>
      <c r="G44" s="904" t="s">
        <v>532</v>
      </c>
      <c r="H44" s="905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0">
        <v>44718</v>
      </c>
      <c r="F45" s="227">
        <f t="shared" si="10"/>
        <v>45.4</v>
      </c>
      <c r="G45" s="904" t="s">
        <v>537</v>
      </c>
      <c r="H45" s="905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0">
        <v>44718</v>
      </c>
      <c r="F46" s="227">
        <f t="shared" si="10"/>
        <v>136.19999999999999</v>
      </c>
      <c r="G46" s="904" t="s">
        <v>539</v>
      </c>
      <c r="H46" s="905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0">
        <v>44718</v>
      </c>
      <c r="F47" s="227">
        <f t="shared" si="10"/>
        <v>4.54</v>
      </c>
      <c r="G47" s="904" t="s">
        <v>528</v>
      </c>
      <c r="H47" s="905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0">
        <v>44718</v>
      </c>
      <c r="F48" s="227">
        <f t="shared" si="10"/>
        <v>22.7</v>
      </c>
      <c r="G48" s="904" t="s">
        <v>543</v>
      </c>
      <c r="H48" s="905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0"/>
      <c r="F49" s="227">
        <f t="shared" si="10"/>
        <v>0</v>
      </c>
      <c r="G49" s="1144"/>
      <c r="H49" s="1145"/>
      <c r="I49" s="1161">
        <f t="shared" si="6"/>
        <v>86.259999999999906</v>
      </c>
      <c r="J49" s="1162">
        <f t="shared" si="7"/>
        <v>19</v>
      </c>
      <c r="K49" s="1158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0"/>
      <c r="F50" s="227">
        <f t="shared" si="10"/>
        <v>86.26</v>
      </c>
      <c r="G50" s="1144"/>
      <c r="H50" s="1145"/>
      <c r="I50" s="1161">
        <f t="shared" si="6"/>
        <v>0</v>
      </c>
      <c r="J50" s="1162">
        <f t="shared" si="7"/>
        <v>0</v>
      </c>
      <c r="K50" s="1158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0"/>
      <c r="F51" s="227">
        <f t="shared" si="10"/>
        <v>0</v>
      </c>
      <c r="G51" s="1144"/>
      <c r="H51" s="1145"/>
      <c r="I51" s="1161">
        <f t="shared" si="6"/>
        <v>0</v>
      </c>
      <c r="J51" s="1162">
        <f t="shared" si="7"/>
        <v>0</v>
      </c>
      <c r="K51" s="1158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0"/>
      <c r="F52" s="227">
        <f t="shared" si="10"/>
        <v>0</v>
      </c>
      <c r="G52" s="1144"/>
      <c r="H52" s="1145"/>
      <c r="I52" s="1161">
        <f t="shared" si="6"/>
        <v>0</v>
      </c>
      <c r="J52" s="1162">
        <f t="shared" si="7"/>
        <v>0</v>
      </c>
      <c r="K52" s="1158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0"/>
      <c r="F53" s="227">
        <f t="shared" si="10"/>
        <v>0</v>
      </c>
      <c r="G53" s="904"/>
      <c r="H53" s="905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0"/>
      <c r="F54" s="227">
        <f t="shared" si="10"/>
        <v>0</v>
      </c>
      <c r="G54" s="904"/>
      <c r="H54" s="905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0"/>
      <c r="F55" s="227">
        <f t="shared" si="10"/>
        <v>0</v>
      </c>
      <c r="G55" s="904"/>
      <c r="H55" s="905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0"/>
      <c r="F56" s="227">
        <f t="shared" si="10"/>
        <v>0</v>
      </c>
      <c r="G56" s="904"/>
      <c r="H56" s="905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0"/>
      <c r="F57" s="227">
        <f t="shared" si="10"/>
        <v>0</v>
      </c>
      <c r="G57" s="904"/>
      <c r="H57" s="905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0"/>
      <c r="F58" s="227">
        <f t="shared" si="10"/>
        <v>0</v>
      </c>
      <c r="G58" s="904"/>
      <c r="H58" s="905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0"/>
      <c r="F59" s="227">
        <f t="shared" si="10"/>
        <v>0</v>
      </c>
      <c r="G59" s="904"/>
      <c r="H59" s="905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0"/>
      <c r="F60" s="227">
        <f t="shared" si="10"/>
        <v>0</v>
      </c>
      <c r="G60" s="904"/>
      <c r="H60" s="905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0"/>
      <c r="F61" s="227">
        <f t="shared" si="10"/>
        <v>0</v>
      </c>
      <c r="G61" s="904"/>
      <c r="H61" s="905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0"/>
      <c r="F63" s="227">
        <f t="shared" si="10"/>
        <v>0</v>
      </c>
      <c r="G63" s="904"/>
      <c r="H63" s="905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0"/>
      <c r="F64" s="227">
        <f t="shared" si="10"/>
        <v>0</v>
      </c>
      <c r="G64" s="904"/>
      <c r="H64" s="905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0"/>
      <c r="F65" s="227">
        <f t="shared" si="10"/>
        <v>0</v>
      </c>
      <c r="G65" s="904"/>
      <c r="H65" s="905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0"/>
      <c r="F66" s="227">
        <f t="shared" si="10"/>
        <v>0</v>
      </c>
      <c r="G66" s="904"/>
      <c r="H66" s="905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0"/>
      <c r="F67" s="227">
        <f t="shared" si="10"/>
        <v>0</v>
      </c>
      <c r="G67" s="904"/>
      <c r="H67" s="905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0"/>
      <c r="F68" s="227">
        <f t="shared" si="10"/>
        <v>0</v>
      </c>
      <c r="G68" s="904"/>
      <c r="H68" s="905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0"/>
      <c r="F69" s="227">
        <f t="shared" si="10"/>
        <v>0</v>
      </c>
      <c r="G69" s="904"/>
      <c r="H69" s="905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0"/>
      <c r="F70" s="227">
        <f t="shared" si="10"/>
        <v>0</v>
      </c>
      <c r="G70" s="904"/>
      <c r="H70" s="905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0"/>
      <c r="F71" s="227">
        <f t="shared" si="10"/>
        <v>0</v>
      </c>
      <c r="G71" s="904"/>
      <c r="H71" s="905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0"/>
      <c r="F72" s="227">
        <f t="shared" si="10"/>
        <v>0</v>
      </c>
      <c r="G72" s="904"/>
      <c r="H72" s="905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0"/>
      <c r="F73" s="227">
        <f t="shared" si="10"/>
        <v>0</v>
      </c>
      <c r="G73" s="904"/>
      <c r="H73" s="905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0"/>
      <c r="F74" s="227">
        <f t="shared" si="10"/>
        <v>0</v>
      </c>
      <c r="G74" s="904"/>
      <c r="H74" s="905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0"/>
      <c r="F75" s="227">
        <f t="shared" si="10"/>
        <v>0</v>
      </c>
      <c r="G75" s="904"/>
      <c r="H75" s="905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0"/>
      <c r="F76" s="227">
        <f t="shared" si="10"/>
        <v>0</v>
      </c>
      <c r="G76" s="904"/>
      <c r="H76" s="905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0"/>
      <c r="F77" s="227">
        <f t="shared" si="10"/>
        <v>0</v>
      </c>
      <c r="G77" s="904"/>
      <c r="H77" s="905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0"/>
      <c r="F78" s="227">
        <f t="shared" si="10"/>
        <v>0</v>
      </c>
      <c r="G78" s="904"/>
      <c r="H78" s="905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0"/>
      <c r="F79" s="227">
        <f t="shared" si="10"/>
        <v>0</v>
      </c>
      <c r="G79" s="904"/>
      <c r="H79" s="905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0"/>
      <c r="F80" s="227">
        <f t="shared" si="10"/>
        <v>0</v>
      </c>
      <c r="G80" s="904"/>
      <c r="H80" s="905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0"/>
      <c r="F81" s="227">
        <f t="shared" si="10"/>
        <v>0</v>
      </c>
      <c r="G81" s="904"/>
      <c r="H81" s="905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0"/>
      <c r="F82" s="227">
        <f t="shared" si="10"/>
        <v>0</v>
      </c>
      <c r="G82" s="904"/>
      <c r="H82" s="905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0"/>
      <c r="F83" s="227">
        <f t="shared" si="10"/>
        <v>0</v>
      </c>
      <c r="G83" s="904"/>
      <c r="H83" s="905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0"/>
      <c r="F84" s="227">
        <f t="shared" si="10"/>
        <v>0</v>
      </c>
      <c r="G84" s="904"/>
      <c r="H84" s="905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0"/>
      <c r="F85" s="227">
        <f t="shared" si="10"/>
        <v>0</v>
      </c>
      <c r="G85" s="904"/>
      <c r="H85" s="905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0"/>
      <c r="F86" s="227">
        <f t="shared" si="10"/>
        <v>0</v>
      </c>
      <c r="G86" s="904"/>
      <c r="H86" s="905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0"/>
      <c r="F87" s="227">
        <f t="shared" si="10"/>
        <v>0</v>
      </c>
      <c r="G87" s="904"/>
      <c r="H87" s="905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0"/>
      <c r="F88" s="227">
        <f t="shared" si="10"/>
        <v>0</v>
      </c>
      <c r="G88" s="904"/>
      <c r="H88" s="905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0"/>
      <c r="F89" s="227">
        <f t="shared" si="10"/>
        <v>0</v>
      </c>
      <c r="G89" s="904"/>
      <c r="H89" s="905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0"/>
      <c r="F90" s="227">
        <f t="shared" si="10"/>
        <v>0</v>
      </c>
      <c r="G90" s="904"/>
      <c r="H90" s="905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0"/>
      <c r="F91" s="227">
        <f t="shared" si="10"/>
        <v>0</v>
      </c>
      <c r="G91" s="904"/>
      <c r="H91" s="905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0"/>
      <c r="F92" s="227">
        <f t="shared" si="10"/>
        <v>0</v>
      </c>
      <c r="G92" s="904"/>
      <c r="H92" s="905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0"/>
      <c r="F93" s="227">
        <f t="shared" si="10"/>
        <v>0</v>
      </c>
      <c r="G93" s="904"/>
      <c r="H93" s="905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0"/>
      <c r="F94" s="227">
        <f t="shared" si="10"/>
        <v>0</v>
      </c>
      <c r="G94" s="904"/>
      <c r="H94" s="905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0"/>
      <c r="F95" s="227">
        <f t="shared" si="10"/>
        <v>0</v>
      </c>
      <c r="G95" s="904"/>
      <c r="H95" s="905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0"/>
      <c r="F96" s="227">
        <f t="shared" si="10"/>
        <v>0</v>
      </c>
      <c r="G96" s="904"/>
      <c r="H96" s="905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0"/>
      <c r="F97" s="227">
        <f t="shared" si="10"/>
        <v>0</v>
      </c>
      <c r="G97" s="904"/>
      <c r="H97" s="905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0"/>
      <c r="F98" s="227">
        <f t="shared" si="10"/>
        <v>0</v>
      </c>
      <c r="G98" s="904"/>
      <c r="H98" s="905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0"/>
      <c r="F99" s="227">
        <f t="shared" si="10"/>
        <v>0</v>
      </c>
      <c r="G99" s="904"/>
      <c r="H99" s="905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0"/>
      <c r="F100" s="227">
        <f t="shared" si="10"/>
        <v>0</v>
      </c>
      <c r="G100" s="904"/>
      <c r="H100" s="905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0"/>
      <c r="F101" s="227">
        <f t="shared" si="10"/>
        <v>0</v>
      </c>
      <c r="G101" s="904"/>
      <c r="H101" s="905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0"/>
      <c r="F102" s="227">
        <f t="shared" si="10"/>
        <v>0</v>
      </c>
      <c r="G102" s="904"/>
      <c r="H102" s="905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0"/>
      <c r="F103" s="227">
        <f t="shared" si="10"/>
        <v>0</v>
      </c>
      <c r="G103" s="904"/>
      <c r="H103" s="905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0"/>
      <c r="F104" s="227">
        <f t="shared" si="10"/>
        <v>0</v>
      </c>
      <c r="G104" s="904"/>
      <c r="H104" s="905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0"/>
      <c r="F105" s="227">
        <f t="shared" si="10"/>
        <v>0</v>
      </c>
      <c r="G105" s="904"/>
      <c r="H105" s="905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0"/>
      <c r="F106" s="227">
        <f t="shared" si="10"/>
        <v>0</v>
      </c>
      <c r="G106" s="904"/>
      <c r="H106" s="905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0"/>
      <c r="F107" s="227">
        <f t="shared" si="10"/>
        <v>0</v>
      </c>
      <c r="G107" s="904"/>
      <c r="H107" s="905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66" t="s">
        <v>19</v>
      </c>
      <c r="D112" s="1367"/>
      <c r="E112" s="39">
        <f>E4+E5-F109+E6+E7</f>
        <v>0</v>
      </c>
      <c r="F112" s="6"/>
      <c r="G112" s="6"/>
      <c r="H112" s="17"/>
      <c r="I112" s="132"/>
      <c r="J112" s="73"/>
      <c r="O112" s="1366" t="s">
        <v>19</v>
      </c>
      <c r="P112" s="1367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30" t="s">
        <v>295</v>
      </c>
      <c r="B1" s="1330"/>
      <c r="C1" s="1330"/>
      <c r="D1" s="1330"/>
      <c r="E1" s="1330"/>
      <c r="F1" s="1330"/>
      <c r="G1" s="1330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46" t="s">
        <v>296</v>
      </c>
      <c r="B5" s="1368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50">
        <f>F31</f>
        <v>521.78</v>
      </c>
      <c r="H5" s="138">
        <f>E4+E5-G5+E6+E7</f>
        <v>0</v>
      </c>
    </row>
    <row r="6" spans="1:8" x14ac:dyDescent="0.25">
      <c r="A6" s="1346"/>
      <c r="B6" s="1368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</row>
    <row r="9" spans="1:8" ht="15.75" thickTop="1" x14ac:dyDescent="0.25">
      <c r="A9" s="73"/>
      <c r="B9" s="971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1"/>
      <c r="C10" s="15"/>
      <c r="D10" s="92"/>
      <c r="E10" s="208"/>
      <c r="F10" s="1151">
        <f t="shared" ref="F10:F29" si="0">D10</f>
        <v>0</v>
      </c>
      <c r="G10" s="1152"/>
      <c r="H10" s="996"/>
    </row>
    <row r="11" spans="1:8" x14ac:dyDescent="0.25">
      <c r="A11" s="55" t="s">
        <v>32</v>
      </c>
      <c r="B11" s="971"/>
      <c r="C11" s="263"/>
      <c r="D11" s="92"/>
      <c r="E11" s="208"/>
      <c r="F11" s="1151">
        <f t="shared" si="0"/>
        <v>0</v>
      </c>
      <c r="G11" s="1152"/>
      <c r="H11" s="996"/>
    </row>
    <row r="12" spans="1:8" x14ac:dyDescent="0.25">
      <c r="A12" s="85"/>
      <c r="B12" s="971"/>
      <c r="C12" s="15"/>
      <c r="D12" s="92"/>
      <c r="E12" s="208"/>
      <c r="F12" s="1151">
        <f t="shared" si="0"/>
        <v>0</v>
      </c>
      <c r="G12" s="1152"/>
      <c r="H12" s="996"/>
    </row>
    <row r="13" spans="1:8" x14ac:dyDescent="0.25">
      <c r="B13" s="971"/>
      <c r="C13" s="263"/>
      <c r="D13" s="92"/>
      <c r="E13" s="208"/>
      <c r="F13" s="1151">
        <f t="shared" si="0"/>
        <v>0</v>
      </c>
      <c r="G13" s="1152"/>
      <c r="H13" s="996"/>
    </row>
    <row r="14" spans="1:8" x14ac:dyDescent="0.25">
      <c r="A14" s="55" t="s">
        <v>33</v>
      </c>
      <c r="B14" s="971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1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1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1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1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1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1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1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1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1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1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1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1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1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1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1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66" t="s">
        <v>19</v>
      </c>
      <c r="D34" s="136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35" t="s">
        <v>271</v>
      </c>
      <c r="B1" s="1335"/>
      <c r="C1" s="1335"/>
      <c r="D1" s="1335"/>
      <c r="E1" s="1335"/>
      <c r="F1" s="1335"/>
      <c r="G1" s="1335"/>
      <c r="H1" s="11">
        <v>1</v>
      </c>
      <c r="K1" s="1335" t="str">
        <f>A1</f>
        <v>INVENTARIO    DEL MES DE MAYO 2022</v>
      </c>
      <c r="L1" s="1335"/>
      <c r="M1" s="1335"/>
      <c r="N1" s="1335"/>
      <c r="O1" s="1335"/>
      <c r="P1" s="1335"/>
      <c r="Q1" s="1335"/>
      <c r="R1" s="11">
        <v>2</v>
      </c>
      <c r="U1" s="1330" t="s">
        <v>279</v>
      </c>
      <c r="V1" s="1330"/>
      <c r="W1" s="1330"/>
      <c r="X1" s="1330"/>
      <c r="Y1" s="1330"/>
      <c r="Z1" s="1330"/>
      <c r="AA1" s="1330"/>
      <c r="AB1" s="11">
        <v>3</v>
      </c>
      <c r="AE1" s="1330" t="str">
        <f>U1</f>
        <v>ENTRADA DEL MES DE JUNIO 2022</v>
      </c>
      <c r="AF1" s="1330"/>
      <c r="AG1" s="1330"/>
      <c r="AH1" s="1330"/>
      <c r="AI1" s="1330"/>
      <c r="AJ1" s="1330"/>
      <c r="AK1" s="133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08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8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69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70" t="s">
        <v>70</v>
      </c>
      <c r="M5" s="562"/>
      <c r="N5" s="248"/>
      <c r="O5" s="267"/>
      <c r="P5" s="253"/>
      <c r="Q5" s="260"/>
      <c r="U5" s="250" t="s">
        <v>66</v>
      </c>
      <c r="V5" s="1370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69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69"/>
      <c r="C6" s="12"/>
      <c r="D6" s="12"/>
      <c r="E6" s="947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71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71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69"/>
      <c r="AG6" s="12"/>
      <c r="AH6" s="12"/>
      <c r="AI6" s="947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6">
        <v>20</v>
      </c>
      <c r="E10" s="857">
        <v>44714</v>
      </c>
      <c r="F10" s="856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6">
        <v>20</v>
      </c>
      <c r="O10" s="857">
        <v>44711</v>
      </c>
      <c r="P10" s="856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6">
        <v>10</v>
      </c>
      <c r="E11" s="857">
        <v>44721</v>
      </c>
      <c r="F11" s="856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6">
        <v>20</v>
      </c>
      <c r="O11" s="857">
        <v>44714</v>
      </c>
      <c r="P11" s="856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6">
        <v>10</v>
      </c>
      <c r="E12" s="857">
        <v>44729</v>
      </c>
      <c r="F12" s="856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6">
        <v>10</v>
      </c>
      <c r="O12" s="857">
        <v>44721</v>
      </c>
      <c r="P12" s="856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6">
        <v>10</v>
      </c>
      <c r="E13" s="857">
        <v>44730</v>
      </c>
      <c r="F13" s="856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6">
        <v>10</v>
      </c>
      <c r="O13" s="857">
        <v>44723</v>
      </c>
      <c r="P13" s="1143">
        <f>N13</f>
        <v>10</v>
      </c>
      <c r="Q13" s="1144" t="s">
        <v>584</v>
      </c>
      <c r="R13" s="1145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6">
        <v>20</v>
      </c>
      <c r="E14" s="857">
        <v>44734</v>
      </c>
      <c r="F14" s="856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6"/>
      <c r="O14" s="857"/>
      <c r="P14" s="1143">
        <f>N14</f>
        <v>0</v>
      </c>
      <c r="Q14" s="1144"/>
      <c r="R14" s="1145"/>
      <c r="S14" s="1146">
        <f t="shared" si="9"/>
        <v>0</v>
      </c>
      <c r="U14" s="73"/>
      <c r="V14" s="83">
        <f t="shared" si="4"/>
        <v>8</v>
      </c>
      <c r="W14" s="15"/>
      <c r="X14" s="856"/>
      <c r="Y14" s="857"/>
      <c r="Z14" s="856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6">
        <v>10</v>
      </c>
      <c r="E15" s="857">
        <v>44736</v>
      </c>
      <c r="F15" s="856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6"/>
      <c r="O15" s="857"/>
      <c r="P15" s="1143">
        <f t="shared" si="8"/>
        <v>0</v>
      </c>
      <c r="Q15" s="1144"/>
      <c r="R15" s="1145"/>
      <c r="S15" s="1146">
        <f t="shared" si="9"/>
        <v>0</v>
      </c>
      <c r="U15" s="73" t="s">
        <v>22</v>
      </c>
      <c r="V15" s="83">
        <f t="shared" si="4"/>
        <v>8</v>
      </c>
      <c r="W15" s="15"/>
      <c r="X15" s="856"/>
      <c r="Y15" s="857"/>
      <c r="Z15" s="856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6"/>
      <c r="E16" s="857"/>
      <c r="F16" s="856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6"/>
      <c r="O16" s="857"/>
      <c r="P16" s="1143">
        <f t="shared" si="8"/>
        <v>0</v>
      </c>
      <c r="Q16" s="1144"/>
      <c r="R16" s="1145"/>
      <c r="S16" s="1146">
        <f t="shared" si="9"/>
        <v>0</v>
      </c>
      <c r="V16" s="83">
        <f t="shared" si="4"/>
        <v>8</v>
      </c>
      <c r="W16" s="15"/>
      <c r="X16" s="856"/>
      <c r="Y16" s="857"/>
      <c r="Z16" s="856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6"/>
      <c r="E17" s="857"/>
      <c r="F17" s="856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6"/>
      <c r="O17" s="857"/>
      <c r="P17" s="1143">
        <f t="shared" si="8"/>
        <v>0</v>
      </c>
      <c r="Q17" s="1144"/>
      <c r="R17" s="1145"/>
      <c r="S17" s="1146">
        <f t="shared" si="9"/>
        <v>0</v>
      </c>
      <c r="V17" s="83">
        <f t="shared" si="4"/>
        <v>8</v>
      </c>
      <c r="W17" s="15"/>
      <c r="X17" s="856"/>
      <c r="Y17" s="857"/>
      <c r="Z17" s="856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6"/>
      <c r="E18" s="857"/>
      <c r="F18" s="856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6"/>
      <c r="O18" s="857"/>
      <c r="P18" s="1143">
        <f t="shared" si="8"/>
        <v>0</v>
      </c>
      <c r="Q18" s="1144"/>
      <c r="R18" s="1145"/>
      <c r="S18" s="1146">
        <f t="shared" si="9"/>
        <v>0</v>
      </c>
      <c r="U18" s="122"/>
      <c r="V18" s="83">
        <f t="shared" si="4"/>
        <v>8</v>
      </c>
      <c r="W18" s="15"/>
      <c r="X18" s="856"/>
      <c r="Y18" s="857"/>
      <c r="Z18" s="856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6"/>
      <c r="O19" s="857"/>
      <c r="P19" s="856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6"/>
      <c r="Y19" s="857"/>
      <c r="Z19" s="856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6"/>
      <c r="O20" s="857"/>
      <c r="P20" s="856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6"/>
      <c r="Y20" s="857"/>
      <c r="Z20" s="856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6"/>
      <c r="O21" s="857"/>
      <c r="P21" s="856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6"/>
      <c r="Y21" s="857"/>
      <c r="Z21" s="856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6"/>
      <c r="O22" s="857"/>
      <c r="P22" s="856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6"/>
      <c r="Y22" s="857"/>
      <c r="Z22" s="856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6"/>
      <c r="O23" s="857"/>
      <c r="P23" s="856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6"/>
      <c r="Y23" s="857"/>
      <c r="Z23" s="856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32" t="s">
        <v>11</v>
      </c>
      <c r="D83" s="1333"/>
      <c r="E83" s="57">
        <f>E5+E6-F78+E7</f>
        <v>10</v>
      </c>
      <c r="F83" s="73"/>
      <c r="M83" s="1332" t="s">
        <v>11</v>
      </c>
      <c r="N83" s="1333"/>
      <c r="O83" s="57">
        <f>O5+O6-P78+O7</f>
        <v>-100</v>
      </c>
      <c r="P83" s="73"/>
      <c r="W83" s="1332" t="s">
        <v>11</v>
      </c>
      <c r="X83" s="1333"/>
      <c r="Y83" s="57">
        <f>Y5+Y6-Z78+Y7</f>
        <v>80</v>
      </c>
      <c r="Z83" s="73"/>
      <c r="AG83" s="1332" t="s">
        <v>11</v>
      </c>
      <c r="AH83" s="1333"/>
      <c r="AI83" s="57">
        <f>AI5+AI6-AJ78+AI7</f>
        <v>190</v>
      </c>
      <c r="AJ83" s="73"/>
    </row>
  </sheetData>
  <sortState ref="W9:AB13">
    <sortCondition ref="AA9:AA13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30" t="s">
        <v>295</v>
      </c>
      <c r="B1" s="1330"/>
      <c r="C1" s="1330"/>
      <c r="D1" s="1330"/>
      <c r="E1" s="1330"/>
      <c r="F1" s="1330"/>
      <c r="G1" s="1330"/>
      <c r="H1" s="11">
        <v>1</v>
      </c>
      <c r="L1" s="1330" t="s">
        <v>755</v>
      </c>
      <c r="M1" s="1330"/>
      <c r="N1" s="1330"/>
      <c r="O1" s="1330"/>
      <c r="P1" s="1330"/>
      <c r="Q1" s="1330"/>
      <c r="R1" s="1330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46" t="s">
        <v>361</v>
      </c>
      <c r="B5" s="1339" t="s">
        <v>362</v>
      </c>
      <c r="C5" s="212"/>
      <c r="D5" s="154">
        <v>44723</v>
      </c>
      <c r="E5" s="132">
        <v>18209.29</v>
      </c>
      <c r="F5" s="243">
        <v>21</v>
      </c>
      <c r="G5" s="1150">
        <v>18680.490000000002</v>
      </c>
      <c r="H5" s="138">
        <f>E4+E5-G5+E6+E7</f>
        <v>-471.20000000000073</v>
      </c>
      <c r="L5" s="1346" t="s">
        <v>361</v>
      </c>
      <c r="M5" s="1339" t="s">
        <v>362</v>
      </c>
      <c r="N5" s="212"/>
      <c r="O5" s="154">
        <v>44743</v>
      </c>
      <c r="P5" s="132">
        <v>18435.66</v>
      </c>
      <c r="Q5" s="243">
        <v>21</v>
      </c>
      <c r="R5" s="1150">
        <v>18704.8</v>
      </c>
      <c r="S5" s="138">
        <f>P4+P5-R5+P6+P7</f>
        <v>-269.13999999999942</v>
      </c>
    </row>
    <row r="6" spans="1:20" x14ac:dyDescent="0.25">
      <c r="A6" s="1346"/>
      <c r="B6" s="1339"/>
      <c r="C6" s="212"/>
      <c r="D6" s="154"/>
      <c r="E6" s="105"/>
      <c r="F6" s="243"/>
      <c r="G6" s="240"/>
      <c r="L6" s="1346"/>
      <c r="M6" s="1339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5" t="s">
        <v>9</v>
      </c>
      <c r="G8" s="1046" t="s">
        <v>16</v>
      </c>
      <c r="H8" s="24"/>
      <c r="I8" s="1195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5" t="s">
        <v>9</v>
      </c>
      <c r="R8" s="1046" t="s">
        <v>16</v>
      </c>
      <c r="S8" s="24"/>
    </row>
    <row r="9" spans="1:20" ht="16.5" thickTop="1" x14ac:dyDescent="0.25">
      <c r="A9" s="73"/>
      <c r="B9" s="971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6">
        <f>H9*F9</f>
        <v>27866.400000000001</v>
      </c>
      <c r="L9" s="73"/>
      <c r="M9" s="971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200">
        <f>S9*Q9</f>
        <v>31703</v>
      </c>
    </row>
    <row r="10" spans="1:20" ht="15.75" x14ac:dyDescent="0.25">
      <c r="B10" s="971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7">
        <f t="shared" ref="I10:I30" si="0">H10*F10</f>
        <v>29964.199999999997</v>
      </c>
      <c r="M10" s="971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201">
        <f t="shared" ref="T10:T30" si="1">S10*Q10</f>
        <v>31864</v>
      </c>
    </row>
    <row r="11" spans="1:20" ht="15.75" x14ac:dyDescent="0.25">
      <c r="A11" s="55" t="s">
        <v>32</v>
      </c>
      <c r="B11" s="971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7">
        <f t="shared" si="0"/>
        <v>26265</v>
      </c>
      <c r="L11" s="55" t="s">
        <v>32</v>
      </c>
      <c r="M11" s="971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201">
        <f t="shared" si="1"/>
        <v>31195.5</v>
      </c>
    </row>
    <row r="12" spans="1:20" ht="15.75" x14ac:dyDescent="0.25">
      <c r="A12" s="85"/>
      <c r="B12" s="971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7">
        <f t="shared" si="0"/>
        <v>30858.400000000001</v>
      </c>
      <c r="L12" s="85"/>
      <c r="M12" s="971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201">
        <f t="shared" si="1"/>
        <v>31290</v>
      </c>
    </row>
    <row r="13" spans="1:20" ht="15.75" x14ac:dyDescent="0.25">
      <c r="B13" s="971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7">
        <f t="shared" si="0"/>
        <v>29780.6</v>
      </c>
      <c r="M13" s="971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201">
        <f t="shared" si="1"/>
        <v>31451</v>
      </c>
    </row>
    <row r="14" spans="1:20" ht="15.75" x14ac:dyDescent="0.25">
      <c r="A14" s="55" t="s">
        <v>33</v>
      </c>
      <c r="B14" s="971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7">
        <f t="shared" si="0"/>
        <v>28607.599999999999</v>
      </c>
      <c r="L14" s="55" t="s">
        <v>33</v>
      </c>
      <c r="M14" s="971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201">
        <f t="shared" si="1"/>
        <v>31895.5</v>
      </c>
    </row>
    <row r="15" spans="1:20" ht="15.75" x14ac:dyDescent="0.25">
      <c r="B15" s="971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7">
        <f t="shared" si="0"/>
        <v>30521.800000000003</v>
      </c>
      <c r="M15" s="971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201">
        <f t="shared" si="1"/>
        <v>32434.5</v>
      </c>
    </row>
    <row r="16" spans="1:20" ht="15.75" x14ac:dyDescent="0.25">
      <c r="B16" s="971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7">
        <f t="shared" si="0"/>
        <v>31076</v>
      </c>
      <c r="M16" s="971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201">
        <f t="shared" si="1"/>
        <v>30464</v>
      </c>
    </row>
    <row r="17" spans="2:20" ht="15.75" x14ac:dyDescent="0.25">
      <c r="B17" s="971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7">
        <f t="shared" si="0"/>
        <v>32680.800000000003</v>
      </c>
      <c r="M17" s="971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201">
        <f t="shared" si="1"/>
        <v>31006.5</v>
      </c>
    </row>
    <row r="18" spans="2:20" ht="15.75" x14ac:dyDescent="0.25">
      <c r="B18" s="971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7">
        <f t="shared" si="0"/>
        <v>30090</v>
      </c>
      <c r="M18" s="971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201">
        <f t="shared" si="1"/>
        <v>29641.5</v>
      </c>
    </row>
    <row r="19" spans="2:20" ht="15.75" x14ac:dyDescent="0.25">
      <c r="B19" s="971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7">
        <f t="shared" si="0"/>
        <v>30120.6</v>
      </c>
      <c r="M19" s="971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201">
        <f t="shared" si="1"/>
        <v>29799</v>
      </c>
    </row>
    <row r="20" spans="2:20" ht="15.75" x14ac:dyDescent="0.25">
      <c r="B20" s="971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7">
        <f t="shared" si="0"/>
        <v>28145.199999999997</v>
      </c>
      <c r="M20" s="971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201">
        <f t="shared" si="1"/>
        <v>30656.5</v>
      </c>
    </row>
    <row r="21" spans="2:20" ht="15.75" x14ac:dyDescent="0.25">
      <c r="B21" s="971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7">
        <f t="shared" si="0"/>
        <v>32986.800000000003</v>
      </c>
      <c r="M21" s="971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201">
        <f t="shared" si="1"/>
        <v>30751</v>
      </c>
    </row>
    <row r="22" spans="2:20" ht="15.75" x14ac:dyDescent="0.25">
      <c r="B22" s="971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7">
        <f t="shared" si="0"/>
        <v>30613.599999999999</v>
      </c>
      <c r="M22" s="971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201">
        <f t="shared" si="1"/>
        <v>32210.5</v>
      </c>
    </row>
    <row r="23" spans="2:20" ht="15.75" x14ac:dyDescent="0.25">
      <c r="B23" s="971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7">
        <f t="shared" si="0"/>
        <v>31783.199999999997</v>
      </c>
      <c r="M23" s="971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201">
        <f t="shared" si="1"/>
        <v>30338</v>
      </c>
    </row>
    <row r="24" spans="2:20" ht="15.75" x14ac:dyDescent="0.25">
      <c r="B24" s="971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7">
        <f t="shared" si="0"/>
        <v>29658.199999999997</v>
      </c>
      <c r="M24" s="971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201">
        <f t="shared" si="1"/>
        <v>30751</v>
      </c>
    </row>
    <row r="25" spans="2:20" ht="15.75" x14ac:dyDescent="0.25">
      <c r="B25" s="971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7">
        <f t="shared" si="0"/>
        <v>29658.199999999997</v>
      </c>
      <c r="M25" s="971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201">
        <f t="shared" si="1"/>
        <v>30688</v>
      </c>
    </row>
    <row r="26" spans="2:20" ht="15.75" x14ac:dyDescent="0.25">
      <c r="B26" s="971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7">
        <f t="shared" si="0"/>
        <v>31137.199999999997</v>
      </c>
      <c r="M26" s="971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201">
        <f t="shared" si="1"/>
        <v>31195.5</v>
      </c>
    </row>
    <row r="27" spans="2:20" ht="15.75" x14ac:dyDescent="0.25">
      <c r="B27" s="971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7">
        <f t="shared" si="0"/>
        <v>32062</v>
      </c>
      <c r="M27" s="971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201">
        <f t="shared" si="1"/>
        <v>31384.5</v>
      </c>
    </row>
    <row r="28" spans="2:20" ht="15.75" x14ac:dyDescent="0.25">
      <c r="B28" s="971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7">
        <f t="shared" si="0"/>
        <v>30426.6</v>
      </c>
      <c r="M28" s="971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201">
        <f t="shared" si="1"/>
        <v>32340</v>
      </c>
    </row>
    <row r="29" spans="2:20" ht="16.5" thickBot="1" x14ac:dyDescent="0.3">
      <c r="B29" s="971"/>
      <c r="C29" s="263">
        <v>21</v>
      </c>
      <c r="D29" s="383">
        <v>906.89</v>
      </c>
      <c r="E29" s="208">
        <v>44723</v>
      </c>
      <c r="F29" s="1176">
        <v>906.7</v>
      </c>
      <c r="G29" s="70" t="s">
        <v>587</v>
      </c>
      <c r="H29" s="266">
        <v>34</v>
      </c>
      <c r="I29" s="1198">
        <f t="shared" si="0"/>
        <v>30827.800000000003</v>
      </c>
      <c r="M29" s="971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201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2">
        <f t="shared" si="1"/>
        <v>0</v>
      </c>
    </row>
    <row r="31" spans="2:20" ht="16.5" thickTop="1" x14ac:dyDescent="0.25">
      <c r="C31" s="15">
        <f>SUM(C9:C30)</f>
        <v>231</v>
      </c>
      <c r="D31" s="783">
        <f>SUM(D9:D30)</f>
        <v>18680.489999999998</v>
      </c>
      <c r="E31" s="13"/>
      <c r="F31" s="6">
        <f>SUM(F9:F30)</f>
        <v>18680.3</v>
      </c>
      <c r="G31" s="31"/>
      <c r="H31" s="17"/>
      <c r="I31" s="1199">
        <f>SUM(I9:I30)</f>
        <v>635130.19999999995</v>
      </c>
      <c r="N31" s="15">
        <f>SUM(N9:N30)</f>
        <v>231</v>
      </c>
      <c r="O31" s="783">
        <f>SUM(O9:O30)</f>
        <v>18704.799999999996</v>
      </c>
      <c r="P31" s="13"/>
      <c r="Q31" s="6">
        <f>SUM(Q9:Q30)</f>
        <v>18704.799999999996</v>
      </c>
      <c r="R31" s="31"/>
      <c r="S31" s="17"/>
      <c r="T31" s="1199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66" t="s">
        <v>19</v>
      </c>
      <c r="D34" s="1367"/>
      <c r="E34" s="39">
        <f>D31-F31</f>
        <v>0.18999999999869033</v>
      </c>
      <c r="F34" s="6"/>
      <c r="G34" s="6"/>
      <c r="H34" s="17"/>
      <c r="N34" s="1366" t="s">
        <v>19</v>
      </c>
      <c r="O34" s="1367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74" t="s">
        <v>269</v>
      </c>
      <c r="B1" s="1374"/>
      <c r="C1" s="1374"/>
      <c r="D1" s="1374"/>
      <c r="E1" s="1374"/>
      <c r="F1" s="1374"/>
      <c r="G1" s="1374"/>
      <c r="H1" s="99">
        <v>1</v>
      </c>
      <c r="L1" s="1380" t="s">
        <v>294</v>
      </c>
      <c r="M1" s="1380"/>
      <c r="N1" s="1380"/>
      <c r="O1" s="1380"/>
      <c r="P1" s="1380"/>
      <c r="Q1" s="1380"/>
      <c r="R1" s="1380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8"/>
      <c r="B4" s="938"/>
      <c r="C4" s="290"/>
      <c r="D4" s="429"/>
      <c r="E4" s="338"/>
      <c r="F4" s="315"/>
      <c r="G4" s="73"/>
      <c r="L4" s="938"/>
      <c r="M4" s="938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75" t="s">
        <v>52</v>
      </c>
      <c r="B5" s="1376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75" t="s">
        <v>52</v>
      </c>
      <c r="M5" s="1376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75"/>
      <c r="B6" s="1377"/>
      <c r="C6" s="290"/>
      <c r="D6" s="429"/>
      <c r="E6" s="338">
        <v>237.21</v>
      </c>
      <c r="F6" s="315">
        <v>9</v>
      </c>
      <c r="G6" s="243"/>
      <c r="H6" s="240"/>
      <c r="I6" s="240"/>
      <c r="L6" s="1375"/>
      <c r="M6" s="1377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75"/>
      <c r="B7" s="1377"/>
      <c r="C7" s="290"/>
      <c r="D7" s="429"/>
      <c r="E7" s="338"/>
      <c r="F7" s="315"/>
      <c r="G7" s="243"/>
      <c r="H7" s="240"/>
      <c r="I7" s="647"/>
      <c r="J7" s="510"/>
      <c r="L7" s="1375"/>
      <c r="M7" s="1377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2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78" t="s">
        <v>47</v>
      </c>
      <c r="J8" s="1372" t="s">
        <v>4</v>
      </c>
      <c r="L8" s="240"/>
      <c r="M8" s="598"/>
      <c r="N8" s="290"/>
      <c r="O8" s="429"/>
      <c r="P8" s="312"/>
      <c r="Q8" s="313"/>
      <c r="R8" s="243"/>
      <c r="S8" s="240"/>
      <c r="T8" s="1378" t="s">
        <v>47</v>
      </c>
      <c r="U8" s="1372" t="s">
        <v>4</v>
      </c>
    </row>
    <row r="9" spans="1:22" ht="16.5" customHeight="1" thickTop="1" thickBot="1" x14ac:dyDescent="0.3">
      <c r="A9" s="92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79"/>
      <c r="J9" s="1373"/>
      <c r="L9" s="92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79"/>
      <c r="U9" s="1373"/>
    </row>
    <row r="10" spans="1:22" ht="15.75" thickTop="1" x14ac:dyDescent="0.25">
      <c r="A10" s="922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2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2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2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3" t="s">
        <v>32</v>
      </c>
      <c r="B12" s="83"/>
      <c r="C12" s="15">
        <v>40</v>
      </c>
      <c r="D12" s="1047">
        <v>1040.33</v>
      </c>
      <c r="E12" s="1048">
        <v>44711</v>
      </c>
      <c r="F12" s="856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3" t="s">
        <v>32</v>
      </c>
      <c r="M12" s="83"/>
      <c r="N12" s="15">
        <v>2</v>
      </c>
      <c r="O12" s="156">
        <v>55.88</v>
      </c>
      <c r="P12" s="1163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4"/>
      <c r="B13" s="83"/>
      <c r="C13" s="15">
        <v>3</v>
      </c>
      <c r="D13" s="1047">
        <v>80</v>
      </c>
      <c r="E13" s="1049">
        <v>44713</v>
      </c>
      <c r="F13" s="856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4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7"/>
      <c r="E14" s="1049"/>
      <c r="F14" s="856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5" t="s">
        <v>33</v>
      </c>
      <c r="B15" s="83"/>
      <c r="C15" s="15"/>
      <c r="D15" s="1047"/>
      <c r="E15" s="1049"/>
      <c r="F15" s="856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5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4"/>
      <c r="B16" s="83"/>
      <c r="C16" s="15">
        <v>30</v>
      </c>
      <c r="D16" s="1047"/>
      <c r="E16" s="1040"/>
      <c r="F16" s="1143">
        <v>775.66</v>
      </c>
      <c r="G16" s="1144"/>
      <c r="H16" s="1145"/>
      <c r="I16" s="1155">
        <f t="shared" si="0"/>
        <v>0</v>
      </c>
      <c r="J16" s="1156">
        <f t="shared" si="1"/>
        <v>0</v>
      </c>
      <c r="L16" s="924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7"/>
      <c r="E17" s="1049"/>
      <c r="F17" s="1143">
        <f t="shared" si="4"/>
        <v>0</v>
      </c>
      <c r="G17" s="1144"/>
      <c r="H17" s="1145"/>
      <c r="I17" s="1155">
        <f t="shared" si="0"/>
        <v>0</v>
      </c>
      <c r="J17" s="1156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2"/>
      <c r="B18" s="83"/>
      <c r="C18" s="15"/>
      <c r="D18" s="1047"/>
      <c r="E18" s="1049"/>
      <c r="F18" s="1143">
        <f t="shared" si="4"/>
        <v>0</v>
      </c>
      <c r="G18" s="1157"/>
      <c r="H18" s="1145"/>
      <c r="I18" s="1155">
        <f t="shared" si="0"/>
        <v>0</v>
      </c>
      <c r="J18" s="1156">
        <f t="shared" si="1"/>
        <v>0</v>
      </c>
      <c r="L18" s="922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2"/>
      <c r="B19" s="83"/>
      <c r="C19" s="53"/>
      <c r="D19" s="1047"/>
      <c r="E19" s="1049"/>
      <c r="F19" s="1143">
        <f t="shared" si="4"/>
        <v>0</v>
      </c>
      <c r="G19" s="1144"/>
      <c r="H19" s="1145"/>
      <c r="I19" s="1155">
        <f t="shared" si="0"/>
        <v>0</v>
      </c>
      <c r="J19" s="1156">
        <f t="shared" si="1"/>
        <v>0</v>
      </c>
      <c r="L19" s="922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2"/>
      <c r="B20" s="83"/>
      <c r="C20" s="15"/>
      <c r="D20" s="1047"/>
      <c r="E20" s="1038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2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2"/>
      <c r="B21" s="83"/>
      <c r="C21" s="15"/>
      <c r="D21" s="1047"/>
      <c r="E21" s="1038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2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2"/>
      <c r="B22" s="83"/>
      <c r="C22" s="15"/>
      <c r="D22" s="1047"/>
      <c r="E22" s="1041"/>
      <c r="F22" s="227">
        <f t="shared" si="4"/>
        <v>0</v>
      </c>
      <c r="G22" s="904"/>
      <c r="H22" s="905"/>
      <c r="I22" s="267">
        <f t="shared" si="0"/>
        <v>0</v>
      </c>
      <c r="J22" s="268">
        <f t="shared" si="1"/>
        <v>0</v>
      </c>
      <c r="L22" s="922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2"/>
      <c r="B23" s="83"/>
      <c r="C23" s="15"/>
      <c r="D23" s="1047"/>
      <c r="E23" s="1041"/>
      <c r="F23" s="227">
        <f t="shared" si="4"/>
        <v>0</v>
      </c>
      <c r="G23" s="904"/>
      <c r="H23" s="905"/>
      <c r="I23" s="267">
        <f t="shared" si="0"/>
        <v>0</v>
      </c>
      <c r="J23" s="268">
        <f t="shared" si="1"/>
        <v>0</v>
      </c>
      <c r="L23" s="922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7"/>
      <c r="E24" s="1041"/>
      <c r="F24" s="227">
        <f t="shared" si="4"/>
        <v>0</v>
      </c>
      <c r="G24" s="904"/>
      <c r="H24" s="905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7"/>
      <c r="E25" s="1041"/>
      <c r="F25" s="227">
        <f t="shared" si="4"/>
        <v>0</v>
      </c>
      <c r="G25" s="904"/>
      <c r="H25" s="905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7"/>
      <c r="E26" s="1041"/>
      <c r="F26" s="227">
        <f t="shared" si="4"/>
        <v>0</v>
      </c>
      <c r="G26" s="904"/>
      <c r="H26" s="905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7"/>
      <c r="E27" s="1041"/>
      <c r="F27" s="227">
        <f t="shared" si="4"/>
        <v>0</v>
      </c>
      <c r="G27" s="904"/>
      <c r="H27" s="905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7"/>
      <c r="E28" s="1041"/>
      <c r="F28" s="227">
        <f t="shared" si="4"/>
        <v>0</v>
      </c>
      <c r="G28" s="904"/>
      <c r="H28" s="905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7"/>
      <c r="E29" s="1041"/>
      <c r="F29" s="227">
        <f t="shared" si="4"/>
        <v>0</v>
      </c>
      <c r="G29" s="904"/>
      <c r="H29" s="905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7"/>
      <c r="E30" s="1041"/>
      <c r="F30" s="227">
        <f t="shared" si="4"/>
        <v>0</v>
      </c>
      <c r="G30" s="904"/>
      <c r="H30" s="905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7"/>
      <c r="E31" s="1041"/>
      <c r="F31" s="227">
        <f t="shared" si="4"/>
        <v>0</v>
      </c>
      <c r="G31" s="904"/>
      <c r="H31" s="905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7"/>
      <c r="E32" s="1041"/>
      <c r="F32" s="227">
        <f t="shared" si="4"/>
        <v>0</v>
      </c>
      <c r="G32" s="904"/>
      <c r="H32" s="905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7"/>
      <c r="E33" s="1041"/>
      <c r="F33" s="227">
        <f t="shared" si="4"/>
        <v>0</v>
      </c>
      <c r="G33" s="904"/>
      <c r="H33" s="905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7"/>
      <c r="E34" s="1041"/>
      <c r="F34" s="227">
        <f t="shared" si="4"/>
        <v>0</v>
      </c>
      <c r="G34" s="904"/>
      <c r="H34" s="905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7"/>
      <c r="E35" s="1041"/>
      <c r="F35" s="227">
        <f t="shared" si="4"/>
        <v>0</v>
      </c>
      <c r="G35" s="904"/>
      <c r="H35" s="905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7"/>
      <c r="E36" s="1041"/>
      <c r="F36" s="227">
        <f t="shared" si="4"/>
        <v>0</v>
      </c>
      <c r="G36" s="904"/>
      <c r="H36" s="905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7"/>
      <c r="E37" s="1041"/>
      <c r="F37" s="227">
        <f t="shared" si="4"/>
        <v>0</v>
      </c>
      <c r="G37" s="904"/>
      <c r="H37" s="905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7"/>
      <c r="E38" s="1041"/>
      <c r="F38" s="227">
        <f t="shared" si="4"/>
        <v>0</v>
      </c>
      <c r="G38" s="904"/>
      <c r="H38" s="905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7"/>
      <c r="E39" s="1041"/>
      <c r="F39" s="227">
        <f t="shared" si="4"/>
        <v>0</v>
      </c>
      <c r="G39" s="904"/>
      <c r="H39" s="905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6"/>
      <c r="H48" s="977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6"/>
      <c r="S48" s="977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6"/>
      <c r="H49" s="977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6"/>
      <c r="S49" s="977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6"/>
      <c r="H50" s="977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6"/>
      <c r="S50" s="977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6"/>
      <c r="H51" s="977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6"/>
      <c r="S51" s="977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60" t="s">
        <v>11</v>
      </c>
      <c r="D56" s="1361"/>
      <c r="E56" s="146">
        <f>E5+E4+E6+-F53+E7</f>
        <v>4.5474735088646412E-13</v>
      </c>
      <c r="F56" s="5"/>
      <c r="L56" s="47"/>
      <c r="N56" s="1360" t="s">
        <v>11</v>
      </c>
      <c r="O56" s="1361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74" t="s">
        <v>271</v>
      </c>
      <c r="B1" s="1374"/>
      <c r="C1" s="1374"/>
      <c r="D1" s="1374"/>
      <c r="E1" s="1374"/>
      <c r="F1" s="1374"/>
      <c r="G1" s="1374"/>
      <c r="H1" s="99">
        <v>1</v>
      </c>
      <c r="L1" s="1380" t="s">
        <v>271</v>
      </c>
      <c r="M1" s="1380"/>
      <c r="N1" s="1380"/>
      <c r="O1" s="1380"/>
      <c r="P1" s="1380"/>
      <c r="Q1" s="1380"/>
      <c r="R1" s="1380"/>
      <c r="S1" s="99">
        <v>2</v>
      </c>
      <c r="W1" s="1380" t="s">
        <v>271</v>
      </c>
      <c r="X1" s="1380"/>
      <c r="Y1" s="1380"/>
      <c r="Z1" s="1380"/>
      <c r="AA1" s="1380"/>
      <c r="AB1" s="1380"/>
      <c r="AC1" s="1380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83" t="s">
        <v>222</v>
      </c>
      <c r="B5" s="1381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83" t="s">
        <v>357</v>
      </c>
      <c r="M5" s="1381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2" t="s">
        <v>67</v>
      </c>
      <c r="X5" s="1381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83"/>
      <c r="B6" s="1382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83"/>
      <c r="M6" s="1382"/>
      <c r="N6" s="290"/>
      <c r="O6" s="429"/>
      <c r="P6" s="338"/>
      <c r="Q6" s="315"/>
      <c r="R6" s="243"/>
      <c r="S6" s="240"/>
      <c r="T6" s="240"/>
      <c r="W6" s="1132"/>
      <c r="X6" s="1382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83"/>
      <c r="B7" s="1382"/>
      <c r="C7" s="290"/>
      <c r="D7" s="429"/>
      <c r="E7" s="338"/>
      <c r="F7" s="315"/>
      <c r="G7" s="243"/>
      <c r="H7" s="240"/>
      <c r="I7" s="647"/>
      <c r="J7" s="510"/>
      <c r="L7" s="1383"/>
      <c r="M7" s="1382"/>
      <c r="N7" s="290"/>
      <c r="O7" s="429"/>
      <c r="P7" s="338"/>
      <c r="Q7" s="315"/>
      <c r="R7" s="243"/>
      <c r="S7" s="240"/>
      <c r="T7" s="647"/>
      <c r="U7" s="510"/>
      <c r="W7" s="1132"/>
      <c r="X7" s="1382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78" t="s">
        <v>47</v>
      </c>
      <c r="J8" s="1372" t="s">
        <v>4</v>
      </c>
      <c r="L8" s="240"/>
      <c r="M8" s="598"/>
      <c r="N8" s="290"/>
      <c r="O8" s="311"/>
      <c r="P8" s="427"/>
      <c r="Q8" s="428"/>
      <c r="R8" s="243"/>
      <c r="S8" s="240"/>
      <c r="T8" s="1378" t="s">
        <v>47</v>
      </c>
      <c r="U8" s="1372" t="s">
        <v>4</v>
      </c>
      <c r="W8" s="240"/>
      <c r="X8" s="598"/>
      <c r="Y8" s="290"/>
      <c r="Z8" s="311"/>
      <c r="AA8" s="427"/>
      <c r="AB8" s="428"/>
      <c r="AC8" s="243"/>
      <c r="AD8" s="240"/>
      <c r="AE8" s="1378" t="s">
        <v>47</v>
      </c>
      <c r="AF8" s="137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79"/>
      <c r="J9" s="137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79"/>
      <c r="U9" s="137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79"/>
      <c r="AF9" s="1373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9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9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9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5">
        <f t="shared" ref="I12:I37" si="3">I11-F12</f>
        <v>104.93999999999997</v>
      </c>
      <c r="J12" s="1242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7">
        <v>10.57</v>
      </c>
      <c r="E13" s="1049">
        <v>44711</v>
      </c>
      <c r="F13" s="856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7">
        <v>52.24</v>
      </c>
      <c r="E14" s="1049">
        <v>44711</v>
      </c>
      <c r="F14" s="856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51">
        <f t="shared" si="2"/>
        <v>0</v>
      </c>
      <c r="AC14" s="1152"/>
      <c r="AD14" s="996"/>
      <c r="AE14" s="1155">
        <f t="shared" si="7"/>
        <v>0</v>
      </c>
      <c r="AF14" s="1156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7">
        <v>21.31</v>
      </c>
      <c r="E15" s="1049">
        <v>44711</v>
      </c>
      <c r="F15" s="856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51">
        <f t="shared" si="2"/>
        <v>0</v>
      </c>
      <c r="AC15" s="1152"/>
      <c r="AD15" s="996"/>
      <c r="AE15" s="1155">
        <f t="shared" si="7"/>
        <v>0</v>
      </c>
      <c r="AF15" s="1156">
        <f t="shared" si="8"/>
        <v>0</v>
      </c>
    </row>
    <row r="16" spans="1:32" x14ac:dyDescent="0.25">
      <c r="A16" s="81"/>
      <c r="B16" s="83"/>
      <c r="C16" s="15">
        <v>2</v>
      </c>
      <c r="D16" s="1047">
        <v>20.82</v>
      </c>
      <c r="E16" s="1038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51">
        <f t="shared" si="2"/>
        <v>0</v>
      </c>
      <c r="AC16" s="1152"/>
      <c r="AD16" s="996"/>
      <c r="AE16" s="1155">
        <f t="shared" si="7"/>
        <v>0</v>
      </c>
      <c r="AF16" s="1156">
        <f t="shared" si="8"/>
        <v>0</v>
      </c>
    </row>
    <row r="17" spans="1:32" x14ac:dyDescent="0.25">
      <c r="A17" s="83"/>
      <c r="B17" s="83"/>
      <c r="C17" s="15"/>
      <c r="D17" s="1047">
        <v>0</v>
      </c>
      <c r="E17" s="1050"/>
      <c r="F17" s="227">
        <f t="shared" si="0"/>
        <v>0</v>
      </c>
      <c r="G17" s="1144"/>
      <c r="H17" s="1145"/>
      <c r="I17" s="1155">
        <f t="shared" si="3"/>
        <v>0</v>
      </c>
      <c r="J17" s="1156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51">
        <f t="shared" si="2"/>
        <v>0</v>
      </c>
      <c r="AC17" s="1152"/>
      <c r="AD17" s="996"/>
      <c r="AE17" s="1155">
        <f t="shared" si="7"/>
        <v>0</v>
      </c>
      <c r="AF17" s="1156">
        <f t="shared" si="8"/>
        <v>0</v>
      </c>
    </row>
    <row r="18" spans="1:32" x14ac:dyDescent="0.25">
      <c r="A18" s="2"/>
      <c r="B18" s="83"/>
      <c r="C18" s="15"/>
      <c r="D18" s="1047">
        <f t="shared" ref="D18:D36" si="9">C18*B18</f>
        <v>0</v>
      </c>
      <c r="E18" s="1050"/>
      <c r="F18" s="227">
        <f t="shared" si="0"/>
        <v>0</v>
      </c>
      <c r="G18" s="1157"/>
      <c r="H18" s="1145"/>
      <c r="I18" s="1155">
        <f t="shared" si="3"/>
        <v>0</v>
      </c>
      <c r="J18" s="1156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7">
        <f t="shared" si="9"/>
        <v>0</v>
      </c>
      <c r="E19" s="1050"/>
      <c r="F19" s="227">
        <f t="shared" si="0"/>
        <v>0</v>
      </c>
      <c r="G19" s="1144"/>
      <c r="H19" s="1145"/>
      <c r="I19" s="1155">
        <f t="shared" si="3"/>
        <v>0</v>
      </c>
      <c r="J19" s="1156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7">
        <f t="shared" si="9"/>
        <v>0</v>
      </c>
      <c r="E20" s="1038"/>
      <c r="F20" s="227">
        <f t="shared" si="0"/>
        <v>0</v>
      </c>
      <c r="G20" s="1144"/>
      <c r="H20" s="1145"/>
      <c r="I20" s="1155">
        <f t="shared" si="3"/>
        <v>0</v>
      </c>
      <c r="J20" s="1156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7">
        <f t="shared" si="9"/>
        <v>0</v>
      </c>
      <c r="E21" s="1038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51">
        <f t="shared" si="1"/>
        <v>0</v>
      </c>
      <c r="R21" s="1152"/>
      <c r="S21" s="996"/>
      <c r="T21" s="1155">
        <f t="shared" si="5"/>
        <v>0</v>
      </c>
      <c r="U21" s="1156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7">
        <f t="shared" si="9"/>
        <v>0</v>
      </c>
      <c r="E22" s="1041"/>
      <c r="F22" s="227">
        <f t="shared" si="0"/>
        <v>0</v>
      </c>
      <c r="G22" s="904"/>
      <c r="H22" s="905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51">
        <f t="shared" si="1"/>
        <v>0</v>
      </c>
      <c r="R22" s="1152"/>
      <c r="S22" s="996"/>
      <c r="T22" s="1155">
        <f t="shared" si="5"/>
        <v>0</v>
      </c>
      <c r="U22" s="1156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7">
        <f t="shared" si="9"/>
        <v>0</v>
      </c>
      <c r="E23" s="1041"/>
      <c r="F23" s="227">
        <f t="shared" si="0"/>
        <v>0</v>
      </c>
      <c r="G23" s="904"/>
      <c r="H23" s="905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51">
        <f t="shared" si="1"/>
        <v>0</v>
      </c>
      <c r="R23" s="1152"/>
      <c r="S23" s="996"/>
      <c r="T23" s="1155">
        <f t="shared" si="5"/>
        <v>0</v>
      </c>
      <c r="U23" s="1156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7">
        <f t="shared" si="9"/>
        <v>0</v>
      </c>
      <c r="E24" s="1041"/>
      <c r="F24" s="227">
        <f t="shared" si="0"/>
        <v>0</v>
      </c>
      <c r="G24" s="904"/>
      <c r="H24" s="905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51">
        <f t="shared" si="1"/>
        <v>0</v>
      </c>
      <c r="R24" s="1152"/>
      <c r="S24" s="996"/>
      <c r="T24" s="1155">
        <f t="shared" si="5"/>
        <v>0</v>
      </c>
      <c r="U24" s="1156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7">
        <f t="shared" si="9"/>
        <v>0</v>
      </c>
      <c r="E25" s="1041"/>
      <c r="F25" s="227">
        <f t="shared" si="0"/>
        <v>0</v>
      </c>
      <c r="G25" s="904"/>
      <c r="H25" s="905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7">
        <f t="shared" si="9"/>
        <v>0</v>
      </c>
      <c r="E26" s="1041"/>
      <c r="F26" s="227">
        <f t="shared" si="0"/>
        <v>0</v>
      </c>
      <c r="G26" s="904"/>
      <c r="H26" s="905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7">
        <f t="shared" si="9"/>
        <v>0</v>
      </c>
      <c r="E27" s="1041"/>
      <c r="F27" s="227">
        <f t="shared" si="0"/>
        <v>0</v>
      </c>
      <c r="G27" s="904"/>
      <c r="H27" s="905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7">
        <f t="shared" si="9"/>
        <v>0</v>
      </c>
      <c r="E28" s="1041"/>
      <c r="F28" s="227">
        <f t="shared" si="0"/>
        <v>0</v>
      </c>
      <c r="G28" s="904"/>
      <c r="H28" s="905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1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1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1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1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1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1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1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1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1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1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1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1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1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1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1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1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1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1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1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1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1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1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4"/>
      <c r="E37" s="981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4">
        <v>0</v>
      </c>
      <c r="P37" s="981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4"/>
      <c r="AA37" s="981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60" t="s">
        <v>11</v>
      </c>
      <c r="D42" s="1361"/>
      <c r="E42" s="146">
        <f>E5+E4+E6+-F39</f>
        <v>156.01999999999998</v>
      </c>
      <c r="F42" s="5"/>
      <c r="L42" s="47"/>
      <c r="N42" s="1360" t="s">
        <v>11</v>
      </c>
      <c r="O42" s="1361"/>
      <c r="P42" s="146">
        <f>P5+P4+P6+-Q39</f>
        <v>0</v>
      </c>
      <c r="Q42" s="5"/>
      <c r="W42" s="47"/>
      <c r="Y42" s="1360" t="s">
        <v>11</v>
      </c>
      <c r="Z42" s="1361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0"/>
      <c r="B1" s="1330"/>
      <c r="C1" s="1330"/>
      <c r="D1" s="1330"/>
      <c r="E1" s="1330"/>
      <c r="F1" s="1330"/>
      <c r="G1" s="133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0"/>
      <c r="F4" s="313"/>
    </row>
    <row r="5" spans="1:10" ht="15" customHeight="1" x14ac:dyDescent="0.25">
      <c r="A5" s="1386"/>
      <c r="B5" s="1388" t="s">
        <v>81</v>
      </c>
      <c r="C5" s="247"/>
      <c r="D5" s="311"/>
      <c r="E5" s="761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86"/>
      <c r="B6" s="1389"/>
      <c r="C6" s="247"/>
      <c r="D6" s="311"/>
      <c r="E6" s="761"/>
      <c r="F6" s="315"/>
      <c r="G6" s="302"/>
      <c r="H6" s="58"/>
    </row>
    <row r="7" spans="1:10" ht="16.5" customHeight="1" thickTop="1" thickBot="1" x14ac:dyDescent="0.3">
      <c r="A7" s="1387"/>
      <c r="B7" s="1390"/>
      <c r="C7" s="247"/>
      <c r="D7" s="311"/>
      <c r="E7" s="760"/>
      <c r="F7" s="313"/>
      <c r="G7" s="240"/>
      <c r="I7" s="1391" t="s">
        <v>3</v>
      </c>
      <c r="J7" s="138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92"/>
      <c r="J8" s="1385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9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9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9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1"/>
      <c r="H15" s="799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1"/>
      <c r="H16" s="799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1"/>
      <c r="H17" s="799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2"/>
      <c r="H18" s="79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1"/>
      <c r="H19" s="79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9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9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9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60" t="s">
        <v>11</v>
      </c>
      <c r="D101" s="1361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0"/>
      <c r="B1" s="1330"/>
      <c r="C1" s="1330"/>
      <c r="D1" s="1330"/>
      <c r="E1" s="1330"/>
      <c r="F1" s="1330"/>
      <c r="G1" s="133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0"/>
      <c r="F4" s="313"/>
    </row>
    <row r="5" spans="1:11" ht="16.5" thickBot="1" x14ac:dyDescent="0.3">
      <c r="A5" s="1386"/>
      <c r="B5" s="1388" t="s">
        <v>84</v>
      </c>
      <c r="C5" s="902"/>
      <c r="D5" s="926"/>
      <c r="E5" s="761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87"/>
      <c r="B6" s="1390"/>
      <c r="C6" s="247"/>
      <c r="D6" s="311"/>
      <c r="E6" s="760"/>
      <c r="F6" s="313"/>
      <c r="G6" s="240"/>
      <c r="I6" s="1391" t="s">
        <v>3</v>
      </c>
      <c r="J6" s="13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2"/>
      <c r="J7" s="1385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60" t="s">
        <v>11</v>
      </c>
      <c r="D100" s="1361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0"/>
      <c r="B1" s="1330"/>
      <c r="C1" s="1330"/>
      <c r="D1" s="1330"/>
      <c r="E1" s="1330"/>
      <c r="F1" s="1330"/>
      <c r="G1" s="133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56"/>
      <c r="B5" s="1393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57"/>
      <c r="B6" s="1394"/>
      <c r="C6" s="247"/>
      <c r="D6" s="311"/>
      <c r="E6" s="314"/>
      <c r="F6" s="315"/>
      <c r="G6" s="240"/>
      <c r="I6" s="1391" t="s">
        <v>3</v>
      </c>
      <c r="J6" s="13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2"/>
      <c r="J7" s="1385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60" t="s">
        <v>11</v>
      </c>
      <c r="D33" s="1361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30" t="s">
        <v>267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31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31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51">
        <f t="shared" si="0"/>
        <v>0</v>
      </c>
      <c r="G10" s="1152"/>
      <c r="H10" s="996"/>
      <c r="I10" s="1146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51">
        <f>D11</f>
        <v>0</v>
      </c>
      <c r="G11" s="1152"/>
      <c r="H11" s="996"/>
      <c r="I11" s="1146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51">
        <f>D12</f>
        <v>0</v>
      </c>
      <c r="G12" s="1152"/>
      <c r="H12" s="996"/>
      <c r="I12" s="114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51">
        <f t="shared" ref="F13:F73" si="3">D13</f>
        <v>0</v>
      </c>
      <c r="G13" s="1152"/>
      <c r="H13" s="996"/>
      <c r="I13" s="114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2" t="s">
        <v>11</v>
      </c>
      <c r="D83" s="133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30"/>
      <c r="B1" s="1330"/>
      <c r="C1" s="1330"/>
      <c r="D1" s="1330"/>
      <c r="E1" s="1330"/>
      <c r="F1" s="1330"/>
      <c r="G1" s="133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395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396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397"/>
      <c r="C6" s="247"/>
      <c r="D6" s="245"/>
      <c r="E6" s="446"/>
      <c r="F6" s="268"/>
      <c r="G6" s="240"/>
      <c r="H6" s="240"/>
      <c r="I6" s="1391" t="s">
        <v>3</v>
      </c>
      <c r="J6" s="138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92"/>
      <c r="J7" s="1398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2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60" t="s">
        <v>11</v>
      </c>
      <c r="D36" s="1361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99" t="s">
        <v>278</v>
      </c>
      <c r="B1" s="1399"/>
      <c r="C1" s="1399"/>
      <c r="D1" s="1399"/>
      <c r="E1" s="1399"/>
      <c r="F1" s="1399"/>
      <c r="G1" s="1399"/>
      <c r="H1" s="356">
        <v>1</v>
      </c>
      <c r="I1" s="567"/>
      <c r="L1" s="1323" t="s">
        <v>127</v>
      </c>
      <c r="M1" s="1323"/>
      <c r="N1" s="1323"/>
      <c r="O1" s="1323"/>
      <c r="P1" s="1323"/>
      <c r="Q1" s="1323"/>
      <c r="R1" s="1323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9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2"/>
      <c r="S4" s="153"/>
      <c r="T4" s="572"/>
    </row>
    <row r="5" spans="1:21" ht="15" customHeight="1" x14ac:dyDescent="0.25">
      <c r="A5" s="907"/>
      <c r="B5" s="1400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9"/>
      <c r="M5" s="1400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01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01"/>
      <c r="N6" s="565">
        <v>72</v>
      </c>
      <c r="O6" s="248">
        <v>44734</v>
      </c>
      <c r="P6" s="1214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3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3"/>
      <c r="B12" s="195">
        <f t="shared" si="4"/>
        <v>123</v>
      </c>
      <c r="C12" s="15">
        <v>1</v>
      </c>
      <c r="D12" s="975">
        <v>29.64</v>
      </c>
      <c r="E12" s="991">
        <v>44686</v>
      </c>
      <c r="F12" s="992">
        <f t="shared" si="0"/>
        <v>29.64</v>
      </c>
      <c r="G12" s="979" t="s">
        <v>137</v>
      </c>
      <c r="H12" s="980">
        <v>70</v>
      </c>
      <c r="I12" s="322">
        <f t="shared" si="5"/>
        <v>3379.71</v>
      </c>
      <c r="J12" s="60">
        <f t="shared" si="1"/>
        <v>2074.8000000000002</v>
      </c>
      <c r="L12" s="903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5">
        <v>113.83</v>
      </c>
      <c r="E13" s="991">
        <v>44686</v>
      </c>
      <c r="F13" s="992">
        <f t="shared" si="0"/>
        <v>113.83</v>
      </c>
      <c r="G13" s="979" t="s">
        <v>140</v>
      </c>
      <c r="H13" s="980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5">
        <v>204.56</v>
      </c>
      <c r="E14" s="991">
        <v>44687</v>
      </c>
      <c r="F14" s="992">
        <f t="shared" si="0"/>
        <v>204.56</v>
      </c>
      <c r="G14" s="979" t="s">
        <v>139</v>
      </c>
      <c r="H14" s="980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5">
        <v>220.31</v>
      </c>
      <c r="E15" s="993">
        <v>44688</v>
      </c>
      <c r="F15" s="1014">
        <f t="shared" si="0"/>
        <v>220.31</v>
      </c>
      <c r="G15" s="1015" t="s">
        <v>147</v>
      </c>
      <c r="H15" s="980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5">
        <v>113.24</v>
      </c>
      <c r="E16" s="993">
        <v>44690</v>
      </c>
      <c r="F16" s="992">
        <f t="shared" si="0"/>
        <v>113.24</v>
      </c>
      <c r="G16" s="979" t="s">
        <v>156</v>
      </c>
      <c r="H16" s="980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5">
        <v>30.96</v>
      </c>
      <c r="E17" s="993">
        <v>44692</v>
      </c>
      <c r="F17" s="992">
        <f t="shared" si="0"/>
        <v>30.96</v>
      </c>
      <c r="G17" s="979" t="s">
        <v>161</v>
      </c>
      <c r="H17" s="980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5">
        <v>208.82</v>
      </c>
      <c r="E18" s="993">
        <v>44692</v>
      </c>
      <c r="F18" s="992">
        <f t="shared" si="0"/>
        <v>208.82</v>
      </c>
      <c r="G18" s="979" t="s">
        <v>165</v>
      </c>
      <c r="H18" s="980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5">
        <v>107.91</v>
      </c>
      <c r="E19" s="993">
        <v>44694</v>
      </c>
      <c r="F19" s="1014">
        <f t="shared" si="0"/>
        <v>107.91</v>
      </c>
      <c r="G19" s="1015" t="s">
        <v>186</v>
      </c>
      <c r="H19" s="980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5">
        <v>57.07</v>
      </c>
      <c r="E20" s="993">
        <v>44695</v>
      </c>
      <c r="F20" s="992">
        <f t="shared" si="0"/>
        <v>57.07</v>
      </c>
      <c r="G20" s="979" t="s">
        <v>181</v>
      </c>
      <c r="H20" s="980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5">
        <v>268.63</v>
      </c>
      <c r="E21" s="993">
        <v>44695</v>
      </c>
      <c r="F21" s="992">
        <f t="shared" si="0"/>
        <v>268.63</v>
      </c>
      <c r="G21" s="976" t="s">
        <v>190</v>
      </c>
      <c r="H21" s="977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5">
        <v>56.54</v>
      </c>
      <c r="E22" s="993">
        <v>44697</v>
      </c>
      <c r="F22" s="992">
        <f t="shared" si="0"/>
        <v>56.54</v>
      </c>
      <c r="G22" s="976" t="s">
        <v>196</v>
      </c>
      <c r="H22" s="977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5">
        <v>170.62</v>
      </c>
      <c r="E23" s="982">
        <v>44697</v>
      </c>
      <c r="F23" s="992">
        <f t="shared" si="0"/>
        <v>170.62</v>
      </c>
      <c r="G23" s="976" t="s">
        <v>197</v>
      </c>
      <c r="H23" s="977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5">
        <v>150.04</v>
      </c>
      <c r="E24" s="982">
        <v>44697</v>
      </c>
      <c r="F24" s="992">
        <f t="shared" si="0"/>
        <v>150.04</v>
      </c>
      <c r="G24" s="976" t="s">
        <v>201</v>
      </c>
      <c r="H24" s="977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5">
        <v>49.88</v>
      </c>
      <c r="E25" s="982">
        <v>44699</v>
      </c>
      <c r="F25" s="992">
        <f t="shared" si="0"/>
        <v>49.88</v>
      </c>
      <c r="G25" s="976" t="s">
        <v>207</v>
      </c>
      <c r="H25" s="977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5">
        <v>107.74</v>
      </c>
      <c r="E26" s="982">
        <v>44699</v>
      </c>
      <c r="F26" s="992">
        <f t="shared" si="0"/>
        <v>107.74</v>
      </c>
      <c r="G26" s="976" t="s">
        <v>208</v>
      </c>
      <c r="H26" s="977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5">
        <v>103.23</v>
      </c>
      <c r="E27" s="982">
        <v>44702</v>
      </c>
      <c r="F27" s="992">
        <f t="shared" si="0"/>
        <v>103.23</v>
      </c>
      <c r="G27" s="976" t="s">
        <v>217</v>
      </c>
      <c r="H27" s="977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4">
        <v>44712</v>
      </c>
      <c r="F28" s="1051">
        <f t="shared" si="0"/>
        <v>112.51</v>
      </c>
      <c r="G28" s="904" t="s">
        <v>480</v>
      </c>
      <c r="H28" s="905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4">
        <v>44716</v>
      </c>
      <c r="F29" s="1051">
        <f t="shared" si="0"/>
        <v>61.64</v>
      </c>
      <c r="G29" s="904" t="s">
        <v>533</v>
      </c>
      <c r="H29" s="905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4">
        <v>44718</v>
      </c>
      <c r="F30" s="1051">
        <f t="shared" si="0"/>
        <v>161.49</v>
      </c>
      <c r="G30" s="904" t="s">
        <v>538</v>
      </c>
      <c r="H30" s="905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4">
        <v>44719</v>
      </c>
      <c r="F31" s="1051">
        <f t="shared" si="0"/>
        <v>53.64</v>
      </c>
      <c r="G31" s="904" t="s">
        <v>546</v>
      </c>
      <c r="H31" s="905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4">
        <v>44723</v>
      </c>
      <c r="F32" s="1051">
        <f t="shared" si="0"/>
        <v>55.56</v>
      </c>
      <c r="G32" s="904" t="s">
        <v>553</v>
      </c>
      <c r="H32" s="905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4">
        <v>44725</v>
      </c>
      <c r="F33" s="1051">
        <f t="shared" si="0"/>
        <v>169.1</v>
      </c>
      <c r="G33" s="904" t="s">
        <v>594</v>
      </c>
      <c r="H33" s="905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4">
        <v>44730</v>
      </c>
      <c r="F34" s="1051">
        <f t="shared" si="0"/>
        <v>375.08</v>
      </c>
      <c r="G34" s="904" t="s">
        <v>633</v>
      </c>
      <c r="H34" s="905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4">
        <v>44730</v>
      </c>
      <c r="F35" s="1051">
        <f t="shared" si="0"/>
        <v>110.91</v>
      </c>
      <c r="G35" s="904" t="s">
        <v>636</v>
      </c>
      <c r="H35" s="905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4">
        <v>44730</v>
      </c>
      <c r="F36" s="1051">
        <f t="shared" si="0"/>
        <v>119.18</v>
      </c>
      <c r="G36" s="904" t="s">
        <v>639</v>
      </c>
      <c r="H36" s="905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4"/>
      <c r="F37" s="1184">
        <f t="shared" si="0"/>
        <v>0</v>
      </c>
      <c r="G37" s="1144"/>
      <c r="H37" s="1145"/>
      <c r="I37" s="1153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9">
        <v>197.22</v>
      </c>
      <c r="G38" s="1165"/>
      <c r="H38" s="1166"/>
      <c r="I38" s="1153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19" t="s">
        <v>21</v>
      </c>
      <c r="E41" s="1320"/>
      <c r="F41" s="141">
        <f>G5-F39</f>
        <v>0</v>
      </c>
      <c r="M41" s="197"/>
      <c r="O41" s="1319" t="s">
        <v>21</v>
      </c>
      <c r="P41" s="1320"/>
      <c r="Q41" s="141">
        <f>R5-Q39</f>
        <v>0</v>
      </c>
    </row>
    <row r="42" spans="1:21" ht="15.75" thickBot="1" x14ac:dyDescent="0.3">
      <c r="A42" s="125"/>
      <c r="D42" s="787" t="s">
        <v>4</v>
      </c>
      <c r="E42" s="788"/>
      <c r="F42" s="49">
        <v>0</v>
      </c>
      <c r="L42" s="125"/>
      <c r="O42" s="1000" t="s">
        <v>4</v>
      </c>
      <c r="P42" s="100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28"/>
      <c r="B5" s="1325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28"/>
      <c r="B6" s="1325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7"/>
      <c r="B10" s="195">
        <f>B9-C10</f>
        <v>0</v>
      </c>
      <c r="C10" s="263"/>
      <c r="D10" s="264"/>
      <c r="E10" s="72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6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6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32" t="s">
        <v>11</v>
      </c>
      <c r="D60" s="133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35" t="s">
        <v>269</v>
      </c>
      <c r="B1" s="1335"/>
      <c r="C1" s="1335"/>
      <c r="D1" s="1335"/>
      <c r="E1" s="1335"/>
      <c r="F1" s="1335"/>
      <c r="G1" s="1335"/>
      <c r="H1" s="11">
        <v>1</v>
      </c>
      <c r="K1" s="1330" t="s">
        <v>279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81" t="s">
        <v>52</v>
      </c>
      <c r="B4" s="734"/>
      <c r="C4" s="128"/>
      <c r="D4" s="135"/>
      <c r="E4" s="86">
        <v>18.02</v>
      </c>
      <c r="F4" s="73">
        <v>0</v>
      </c>
      <c r="G4" s="963"/>
      <c r="K4" s="1281" t="s">
        <v>52</v>
      </c>
      <c r="L4" s="734"/>
      <c r="M4" s="128"/>
      <c r="N4" s="135"/>
      <c r="O4" s="86">
        <v>59.18</v>
      </c>
      <c r="P4" s="73">
        <v>0</v>
      </c>
      <c r="Q4" s="1084"/>
    </row>
    <row r="5" spans="1:19" ht="15" customHeight="1" x14ac:dyDescent="0.25">
      <c r="A5" s="1402"/>
      <c r="B5" s="1403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02"/>
      <c r="L5" s="1403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82"/>
      <c r="B6" s="1404"/>
      <c r="C6" s="902">
        <v>32</v>
      </c>
      <c r="D6" s="245">
        <v>44707</v>
      </c>
      <c r="E6" s="246">
        <v>3030.44</v>
      </c>
      <c r="F6" s="243">
        <v>102</v>
      </c>
      <c r="G6" s="73"/>
      <c r="K6" s="1282"/>
      <c r="L6" s="1404"/>
      <c r="M6" s="902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5" t="s">
        <v>67</v>
      </c>
      <c r="C7" s="1003">
        <v>27.5</v>
      </c>
      <c r="D7" s="135">
        <v>44709</v>
      </c>
      <c r="E7" s="105">
        <v>519.1</v>
      </c>
      <c r="F7" s="73">
        <v>21</v>
      </c>
      <c r="G7" s="73"/>
      <c r="K7" s="835" t="s">
        <v>52</v>
      </c>
      <c r="M7" s="1003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7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7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7"/>
      <c r="B10" s="284">
        <f>F4+F5+F6+F7+F8-C10</f>
        <v>161</v>
      </c>
      <c r="C10" s="15">
        <f>6+1</f>
        <v>7</v>
      </c>
      <c r="D10" s="92">
        <f>173.53+31.51</f>
        <v>205.04</v>
      </c>
      <c r="E10" s="872">
        <v>44695</v>
      </c>
      <c r="F10" s="828">
        <f>D10</f>
        <v>205.04</v>
      </c>
      <c r="G10" s="829" t="s">
        <v>191</v>
      </c>
      <c r="H10" s="238">
        <v>34</v>
      </c>
      <c r="I10" s="270">
        <f>E6+E5+E4-F10+E7+E8</f>
        <v>4648.8400000000011</v>
      </c>
      <c r="K10" s="917"/>
      <c r="L10" s="284">
        <f>P4+P5+P6+P7+P8-M10</f>
        <v>152</v>
      </c>
      <c r="M10" s="15">
        <v>1</v>
      </c>
      <c r="N10" s="92">
        <v>30.66</v>
      </c>
      <c r="O10" s="872">
        <v>44740</v>
      </c>
      <c r="P10" s="828">
        <f>N10</f>
        <v>30.66</v>
      </c>
      <c r="Q10" s="829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6">
        <v>1</v>
      </c>
      <c r="D11" s="431">
        <v>30.58</v>
      </c>
      <c r="E11" s="874">
        <v>44698</v>
      </c>
      <c r="F11" s="873">
        <f t="shared" ref="F11:F60" si="0">D11</f>
        <v>30.58</v>
      </c>
      <c r="G11" s="875" t="s">
        <v>188</v>
      </c>
      <c r="H11" s="876">
        <v>34</v>
      </c>
      <c r="I11" s="270">
        <f>I10-F11</f>
        <v>4618.2600000000011</v>
      </c>
      <c r="K11" s="242"/>
      <c r="L11" s="457">
        <f>L10-M11</f>
        <v>150</v>
      </c>
      <c r="M11" s="766">
        <v>2</v>
      </c>
      <c r="N11" s="431">
        <v>57.96</v>
      </c>
      <c r="O11" s="874">
        <v>44745</v>
      </c>
      <c r="P11" s="873">
        <f t="shared" ref="P11:P41" si="1">N11</f>
        <v>57.96</v>
      </c>
      <c r="Q11" s="875" t="s">
        <v>763</v>
      </c>
      <c r="R11" s="876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6">
        <v>7</v>
      </c>
      <c r="D12" s="431">
        <v>203.1</v>
      </c>
      <c r="E12" s="874">
        <v>44698</v>
      </c>
      <c r="F12" s="873">
        <f t="shared" si="0"/>
        <v>203.1</v>
      </c>
      <c r="G12" s="875" t="s">
        <v>200</v>
      </c>
      <c r="H12" s="876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6"/>
      <c r="N12" s="431"/>
      <c r="O12" s="874"/>
      <c r="P12" s="873">
        <f t="shared" si="1"/>
        <v>0</v>
      </c>
      <c r="Q12" s="875"/>
      <c r="R12" s="876"/>
      <c r="S12" s="270">
        <f t="shared" ref="S12:S13" si="5">S11-P12</f>
        <v>4351.9500000000007</v>
      </c>
    </row>
    <row r="13" spans="1:19" x14ac:dyDescent="0.25">
      <c r="A13" s="917"/>
      <c r="B13" s="457">
        <f t="shared" si="2"/>
        <v>150</v>
      </c>
      <c r="C13" s="430">
        <v>3</v>
      </c>
      <c r="D13" s="566">
        <v>86.09</v>
      </c>
      <c r="E13" s="874">
        <v>44699</v>
      </c>
      <c r="F13" s="873">
        <f t="shared" si="0"/>
        <v>86.09</v>
      </c>
      <c r="G13" s="875" t="s">
        <v>183</v>
      </c>
      <c r="H13" s="876">
        <v>34</v>
      </c>
      <c r="I13" s="270">
        <f t="shared" si="3"/>
        <v>4329.0700000000006</v>
      </c>
      <c r="K13" s="917"/>
      <c r="L13" s="457">
        <f t="shared" si="4"/>
        <v>150</v>
      </c>
      <c r="M13" s="430"/>
      <c r="N13" s="566"/>
      <c r="O13" s="874"/>
      <c r="P13" s="873">
        <f t="shared" si="1"/>
        <v>0</v>
      </c>
      <c r="Q13" s="875"/>
      <c r="R13" s="876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4">
        <v>44701</v>
      </c>
      <c r="F14" s="873">
        <f t="shared" si="0"/>
        <v>119.65</v>
      </c>
      <c r="G14" s="875" t="s">
        <v>212</v>
      </c>
      <c r="H14" s="876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4"/>
      <c r="P14" s="873">
        <f t="shared" si="1"/>
        <v>0</v>
      </c>
      <c r="Q14" s="875"/>
      <c r="R14" s="876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4">
        <v>44702</v>
      </c>
      <c r="F15" s="873">
        <f t="shared" si="0"/>
        <v>23.43</v>
      </c>
      <c r="G15" s="875" t="s">
        <v>214</v>
      </c>
      <c r="H15" s="876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4"/>
      <c r="P15" s="873">
        <f t="shared" si="1"/>
        <v>0</v>
      </c>
      <c r="Q15" s="875"/>
      <c r="R15" s="876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4">
        <v>44702</v>
      </c>
      <c r="F16" s="873">
        <f t="shared" si="0"/>
        <v>142.37</v>
      </c>
      <c r="G16" s="875" t="s">
        <v>217</v>
      </c>
      <c r="H16" s="876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4"/>
      <c r="P16" s="873">
        <f t="shared" si="1"/>
        <v>0</v>
      </c>
      <c r="Q16" s="875"/>
      <c r="R16" s="876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4">
        <v>44704</v>
      </c>
      <c r="F17" s="873">
        <f t="shared" si="0"/>
        <v>206.24</v>
      </c>
      <c r="G17" s="875" t="s">
        <v>235</v>
      </c>
      <c r="H17" s="876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4"/>
      <c r="P17" s="873">
        <f t="shared" si="1"/>
        <v>0</v>
      </c>
      <c r="Q17" s="875"/>
      <c r="R17" s="876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4">
        <v>44707</v>
      </c>
      <c r="F18" s="873">
        <f t="shared" si="0"/>
        <v>200.93</v>
      </c>
      <c r="G18" s="875" t="s">
        <v>246</v>
      </c>
      <c r="H18" s="876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4"/>
      <c r="P18" s="873">
        <f t="shared" si="1"/>
        <v>0</v>
      </c>
      <c r="Q18" s="875"/>
      <c r="R18" s="876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4">
        <v>44708</v>
      </c>
      <c r="F19" s="873">
        <f t="shared" si="0"/>
        <v>59.51</v>
      </c>
      <c r="G19" s="875" t="s">
        <v>255</v>
      </c>
      <c r="H19" s="876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4"/>
      <c r="P19" s="873">
        <f t="shared" si="1"/>
        <v>0</v>
      </c>
      <c r="Q19" s="875"/>
      <c r="R19" s="876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4">
        <v>44709</v>
      </c>
      <c r="F20" s="873">
        <f t="shared" si="0"/>
        <v>30.19</v>
      </c>
      <c r="G20" s="875" t="s">
        <v>258</v>
      </c>
      <c r="H20" s="876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4"/>
      <c r="P20" s="873">
        <f t="shared" si="1"/>
        <v>0</v>
      </c>
      <c r="Q20" s="875"/>
      <c r="R20" s="876"/>
      <c r="S20" s="270">
        <f t="shared" si="7"/>
        <v>4351.9500000000007</v>
      </c>
    </row>
    <row r="21" spans="1:19" x14ac:dyDescent="0.25">
      <c r="A21" s="240"/>
      <c r="B21" s="1226">
        <f t="shared" si="2"/>
        <v>122</v>
      </c>
      <c r="C21" s="430">
        <v>1</v>
      </c>
      <c r="D21" s="566">
        <v>28.88</v>
      </c>
      <c r="E21" s="874">
        <v>44709</v>
      </c>
      <c r="F21" s="873">
        <f t="shared" si="0"/>
        <v>28.88</v>
      </c>
      <c r="G21" s="877" t="s">
        <v>259</v>
      </c>
      <c r="H21" s="878">
        <v>34</v>
      </c>
      <c r="I21" s="1225">
        <f t="shared" si="6"/>
        <v>3517.8700000000008</v>
      </c>
      <c r="K21" s="240"/>
      <c r="L21" s="457">
        <f t="shared" si="4"/>
        <v>150</v>
      </c>
      <c r="M21" s="430"/>
      <c r="N21" s="566"/>
      <c r="O21" s="874"/>
      <c r="P21" s="873">
        <f t="shared" si="1"/>
        <v>0</v>
      </c>
      <c r="Q21" s="877"/>
      <c r="R21" s="878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2">
        <v>189.33</v>
      </c>
      <c r="E22" s="1053">
        <v>44711</v>
      </c>
      <c r="F22" s="1054">
        <f t="shared" si="0"/>
        <v>189.33</v>
      </c>
      <c r="G22" s="1055" t="s">
        <v>472</v>
      </c>
      <c r="H22" s="1056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7"/>
      <c r="R22" s="1088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2">
        <v>30.04</v>
      </c>
      <c r="E23" s="1053">
        <v>44712</v>
      </c>
      <c r="F23" s="1054">
        <f t="shared" si="0"/>
        <v>30.04</v>
      </c>
      <c r="G23" s="1055" t="s">
        <v>481</v>
      </c>
      <c r="H23" s="1056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7"/>
      <c r="R23" s="1088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2">
        <v>29.46</v>
      </c>
      <c r="E24" s="1053">
        <v>44712</v>
      </c>
      <c r="F24" s="1054">
        <f t="shared" si="0"/>
        <v>29.46</v>
      </c>
      <c r="G24" s="1055" t="s">
        <v>484</v>
      </c>
      <c r="H24" s="1056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7"/>
      <c r="R24" s="1088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2">
        <v>120.83</v>
      </c>
      <c r="E25" s="1053">
        <v>44713</v>
      </c>
      <c r="F25" s="1054">
        <f t="shared" si="0"/>
        <v>120.83</v>
      </c>
      <c r="G25" s="1055" t="s">
        <v>499</v>
      </c>
      <c r="H25" s="1056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7"/>
      <c r="R25" s="1088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2">
        <v>29.66</v>
      </c>
      <c r="E26" s="1053">
        <v>44715</v>
      </c>
      <c r="F26" s="1054">
        <f t="shared" si="0"/>
        <v>29.66</v>
      </c>
      <c r="G26" s="1055" t="s">
        <v>513</v>
      </c>
      <c r="H26" s="1056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7"/>
      <c r="R26" s="1088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2">
        <v>204.12</v>
      </c>
      <c r="E27" s="1053">
        <v>44715</v>
      </c>
      <c r="F27" s="1054">
        <f t="shared" si="0"/>
        <v>204.12</v>
      </c>
      <c r="G27" s="1055" t="s">
        <v>515</v>
      </c>
      <c r="H27" s="1056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7"/>
      <c r="R27" s="1089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2">
        <v>28.43</v>
      </c>
      <c r="E28" s="1053">
        <v>44715</v>
      </c>
      <c r="F28" s="1054">
        <f t="shared" si="0"/>
        <v>28.43</v>
      </c>
      <c r="G28" s="1055" t="s">
        <v>517</v>
      </c>
      <c r="H28" s="1056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7"/>
      <c r="R28" s="1089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2">
        <v>271.56</v>
      </c>
      <c r="E29" s="1053">
        <v>44718</v>
      </c>
      <c r="F29" s="1054">
        <f t="shared" si="0"/>
        <v>271.56</v>
      </c>
      <c r="G29" s="1055" t="s">
        <v>539</v>
      </c>
      <c r="H29" s="1056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7"/>
      <c r="R29" s="1089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2">
        <v>204.91</v>
      </c>
      <c r="E30" s="1053">
        <v>44719</v>
      </c>
      <c r="F30" s="1054">
        <f t="shared" si="0"/>
        <v>204.91</v>
      </c>
      <c r="G30" s="1055" t="s">
        <v>545</v>
      </c>
      <c r="H30" s="1056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7"/>
      <c r="R30" s="1089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2">
        <v>209.4</v>
      </c>
      <c r="E31" s="1170">
        <v>44721</v>
      </c>
      <c r="F31" s="1054">
        <f t="shared" si="0"/>
        <v>209.4</v>
      </c>
      <c r="G31" s="1055" t="s">
        <v>568</v>
      </c>
      <c r="H31" s="1056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90"/>
      <c r="P31" s="431">
        <f t="shared" si="1"/>
        <v>0</v>
      </c>
      <c r="Q31" s="1091"/>
      <c r="R31" s="1089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2">
        <v>239.76</v>
      </c>
      <c r="E32" s="1170">
        <v>44722</v>
      </c>
      <c r="F32" s="1054">
        <f t="shared" si="0"/>
        <v>239.76</v>
      </c>
      <c r="G32" s="1055" t="s">
        <v>575</v>
      </c>
      <c r="H32" s="1056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90"/>
      <c r="P32" s="431">
        <f t="shared" si="1"/>
        <v>0</v>
      </c>
      <c r="Q32" s="1091"/>
      <c r="R32" s="1089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2">
        <v>63.9</v>
      </c>
      <c r="E33" s="1170">
        <v>44723</v>
      </c>
      <c r="F33" s="1054">
        <f t="shared" si="0"/>
        <v>63.9</v>
      </c>
      <c r="G33" s="1057" t="s">
        <v>553</v>
      </c>
      <c r="H33" s="1056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90"/>
      <c r="P33" s="431">
        <f t="shared" si="1"/>
        <v>0</v>
      </c>
      <c r="Q33" s="1091"/>
      <c r="R33" s="1089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2">
        <v>61.09</v>
      </c>
      <c r="E34" s="1170">
        <v>44723</v>
      </c>
      <c r="F34" s="1054">
        <f t="shared" si="0"/>
        <v>61.09</v>
      </c>
      <c r="G34" s="1055" t="s">
        <v>590</v>
      </c>
      <c r="H34" s="1056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90"/>
      <c r="P34" s="431">
        <f t="shared" si="1"/>
        <v>0</v>
      </c>
      <c r="Q34" s="1091"/>
      <c r="R34" s="1089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2">
        <v>29.71</v>
      </c>
      <c r="E35" s="1170">
        <v>44725</v>
      </c>
      <c r="F35" s="1054">
        <f t="shared" si="0"/>
        <v>29.71</v>
      </c>
      <c r="G35" s="1055" t="s">
        <v>591</v>
      </c>
      <c r="H35" s="1056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90"/>
      <c r="P35" s="431">
        <f t="shared" si="1"/>
        <v>0</v>
      </c>
      <c r="Q35" s="1091"/>
      <c r="R35" s="1089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2">
        <v>61.78</v>
      </c>
      <c r="E36" s="1170">
        <v>44725</v>
      </c>
      <c r="F36" s="1054">
        <f t="shared" si="0"/>
        <v>61.78</v>
      </c>
      <c r="G36" s="1055" t="s">
        <v>595</v>
      </c>
      <c r="H36" s="1056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90"/>
      <c r="P36" s="431">
        <f t="shared" si="1"/>
        <v>0</v>
      </c>
      <c r="Q36" s="1091"/>
      <c r="R36" s="1089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2">
        <v>149.54</v>
      </c>
      <c r="E37" s="1170">
        <v>44726</v>
      </c>
      <c r="F37" s="1054">
        <f t="shared" si="0"/>
        <v>149.54</v>
      </c>
      <c r="G37" s="1055" t="s">
        <v>597</v>
      </c>
      <c r="H37" s="1056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90"/>
      <c r="P37" s="431">
        <f t="shared" si="1"/>
        <v>0</v>
      </c>
      <c r="Q37" s="1091"/>
      <c r="R37" s="1089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2">
        <v>91.41</v>
      </c>
      <c r="E38" s="1170">
        <v>44729</v>
      </c>
      <c r="F38" s="1054">
        <f t="shared" si="0"/>
        <v>91.41</v>
      </c>
      <c r="G38" s="1055" t="s">
        <v>625</v>
      </c>
      <c r="H38" s="1056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90"/>
      <c r="P38" s="431">
        <f t="shared" si="1"/>
        <v>0</v>
      </c>
      <c r="Q38" s="1091"/>
      <c r="R38" s="1089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2">
        <v>30.52</v>
      </c>
      <c r="E39" s="1170">
        <v>44730</v>
      </c>
      <c r="F39" s="1054">
        <f t="shared" si="0"/>
        <v>30.52</v>
      </c>
      <c r="G39" s="1055" t="s">
        <v>630</v>
      </c>
      <c r="H39" s="1056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90"/>
      <c r="P39" s="431">
        <f t="shared" si="1"/>
        <v>0</v>
      </c>
      <c r="Q39" s="1091"/>
      <c r="R39" s="1089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2">
        <v>29.18</v>
      </c>
      <c r="E40" s="1170">
        <v>44730</v>
      </c>
      <c r="F40" s="1054">
        <f t="shared" si="0"/>
        <v>29.18</v>
      </c>
      <c r="G40" s="1055" t="s">
        <v>631</v>
      </c>
      <c r="H40" s="1056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90"/>
      <c r="P40" s="431">
        <f t="shared" si="1"/>
        <v>0</v>
      </c>
      <c r="Q40" s="1091"/>
      <c r="R40" s="1089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2">
        <v>60.91</v>
      </c>
      <c r="E41" s="1170">
        <v>44730</v>
      </c>
      <c r="F41" s="1054">
        <f t="shared" si="0"/>
        <v>60.91</v>
      </c>
      <c r="G41" s="1055" t="s">
        <v>632</v>
      </c>
      <c r="H41" s="1056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9"/>
      <c r="P41" s="873">
        <f t="shared" si="1"/>
        <v>0</v>
      </c>
      <c r="Q41" s="880"/>
      <c r="R41" s="880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2">
        <v>31.27</v>
      </c>
      <c r="E42" s="1170">
        <v>44730</v>
      </c>
      <c r="F42" s="1054">
        <f t="shared" si="0"/>
        <v>31.27</v>
      </c>
      <c r="G42" s="1055" t="s">
        <v>634</v>
      </c>
      <c r="H42" s="1056">
        <v>34</v>
      </c>
      <c r="I42" s="132">
        <f t="shared" si="6"/>
        <v>1351.0600000000013</v>
      </c>
      <c r="L42" s="457"/>
      <c r="M42" s="430"/>
      <c r="N42" s="566"/>
      <c r="O42" s="879"/>
      <c r="P42" s="873"/>
      <c r="Q42" s="880"/>
      <c r="R42" s="880"/>
      <c r="S42" s="132"/>
    </row>
    <row r="43" spans="2:19" x14ac:dyDescent="0.25">
      <c r="B43" s="457">
        <f t="shared" si="2"/>
        <v>48</v>
      </c>
      <c r="C43" s="430">
        <v>1</v>
      </c>
      <c r="D43" s="1052">
        <v>18.260000000000002</v>
      </c>
      <c r="E43" s="1170">
        <v>44730</v>
      </c>
      <c r="F43" s="1054">
        <f t="shared" si="0"/>
        <v>18.260000000000002</v>
      </c>
      <c r="G43" s="1055" t="s">
        <v>635</v>
      </c>
      <c r="H43" s="1056">
        <v>34</v>
      </c>
      <c r="I43" s="132">
        <f t="shared" si="6"/>
        <v>1332.8000000000013</v>
      </c>
      <c r="L43" s="457"/>
      <c r="M43" s="430"/>
      <c r="N43" s="566"/>
      <c r="O43" s="879"/>
      <c r="P43" s="873"/>
      <c r="Q43" s="880"/>
      <c r="R43" s="880"/>
      <c r="S43" s="132"/>
    </row>
    <row r="44" spans="2:19" x14ac:dyDescent="0.25">
      <c r="B44" s="457">
        <f t="shared" si="2"/>
        <v>41</v>
      </c>
      <c r="C44" s="430">
        <v>7</v>
      </c>
      <c r="D44" s="1052">
        <v>148.66</v>
      </c>
      <c r="E44" s="1170">
        <v>44730</v>
      </c>
      <c r="F44" s="1054">
        <f t="shared" si="0"/>
        <v>148.66</v>
      </c>
      <c r="G44" s="1055" t="s">
        <v>639</v>
      </c>
      <c r="H44" s="1056">
        <v>34</v>
      </c>
      <c r="I44" s="132">
        <f t="shared" si="6"/>
        <v>1184.1400000000012</v>
      </c>
      <c r="L44" s="457"/>
      <c r="M44" s="430"/>
      <c r="N44" s="566"/>
      <c r="O44" s="879"/>
      <c r="P44" s="873"/>
      <c r="Q44" s="880"/>
      <c r="R44" s="880"/>
      <c r="S44" s="132"/>
    </row>
    <row r="45" spans="2:19" x14ac:dyDescent="0.25">
      <c r="B45" s="457">
        <f t="shared" si="2"/>
        <v>34</v>
      </c>
      <c r="C45" s="430">
        <v>7</v>
      </c>
      <c r="D45" s="1052">
        <v>210.94</v>
      </c>
      <c r="E45" s="1170">
        <v>44732</v>
      </c>
      <c r="F45" s="1054">
        <f t="shared" si="0"/>
        <v>210.94</v>
      </c>
      <c r="G45" s="1055" t="s">
        <v>643</v>
      </c>
      <c r="H45" s="1056">
        <v>34</v>
      </c>
      <c r="I45" s="132">
        <f t="shared" si="6"/>
        <v>973.20000000000118</v>
      </c>
      <c r="L45" s="457"/>
      <c r="M45" s="430"/>
      <c r="N45" s="566"/>
      <c r="O45" s="879"/>
      <c r="P45" s="873"/>
      <c r="Q45" s="880"/>
      <c r="R45" s="880"/>
      <c r="S45" s="132"/>
    </row>
    <row r="46" spans="2:19" x14ac:dyDescent="0.25">
      <c r="B46" s="457">
        <f t="shared" si="2"/>
        <v>33</v>
      </c>
      <c r="C46" s="430">
        <v>1</v>
      </c>
      <c r="D46" s="1052">
        <v>29.25</v>
      </c>
      <c r="E46" s="1170">
        <v>44733</v>
      </c>
      <c r="F46" s="1054">
        <f t="shared" si="0"/>
        <v>29.25</v>
      </c>
      <c r="G46" s="1055" t="s">
        <v>652</v>
      </c>
      <c r="H46" s="1056">
        <v>34</v>
      </c>
      <c r="I46" s="132">
        <f t="shared" si="6"/>
        <v>943.95000000000118</v>
      </c>
      <c r="L46" s="457"/>
      <c r="M46" s="430"/>
      <c r="N46" s="566"/>
      <c r="O46" s="879"/>
      <c r="P46" s="873"/>
      <c r="Q46" s="880"/>
      <c r="R46" s="880"/>
      <c r="S46" s="132"/>
    </row>
    <row r="47" spans="2:19" x14ac:dyDescent="0.25">
      <c r="B47" s="457">
        <f t="shared" si="2"/>
        <v>31</v>
      </c>
      <c r="C47" s="430">
        <v>2</v>
      </c>
      <c r="D47" s="1052">
        <v>62.37</v>
      </c>
      <c r="E47" s="1170">
        <v>44733</v>
      </c>
      <c r="F47" s="1054">
        <f t="shared" si="0"/>
        <v>62.37</v>
      </c>
      <c r="G47" s="1055" t="s">
        <v>653</v>
      </c>
      <c r="H47" s="1056">
        <v>34</v>
      </c>
      <c r="I47" s="132">
        <f t="shared" si="6"/>
        <v>881.58000000000118</v>
      </c>
      <c r="L47" s="457"/>
      <c r="M47" s="430"/>
      <c r="N47" s="566"/>
      <c r="O47" s="879"/>
      <c r="P47" s="873"/>
      <c r="Q47" s="880"/>
      <c r="R47" s="880"/>
      <c r="S47" s="132"/>
    </row>
    <row r="48" spans="2:19" x14ac:dyDescent="0.25">
      <c r="B48" s="457">
        <f t="shared" si="2"/>
        <v>24</v>
      </c>
      <c r="C48" s="430">
        <v>7</v>
      </c>
      <c r="D48" s="1052">
        <v>211.86</v>
      </c>
      <c r="E48" s="1170">
        <v>44735</v>
      </c>
      <c r="F48" s="1054">
        <f t="shared" si="0"/>
        <v>211.86</v>
      </c>
      <c r="G48" s="1055" t="s">
        <v>670</v>
      </c>
      <c r="H48" s="1056">
        <v>34</v>
      </c>
      <c r="I48" s="132">
        <f t="shared" si="6"/>
        <v>669.72000000000116</v>
      </c>
      <c r="L48" s="457"/>
      <c r="M48" s="430"/>
      <c r="N48" s="566"/>
      <c r="O48" s="879"/>
      <c r="P48" s="873"/>
      <c r="Q48" s="880"/>
      <c r="R48" s="880"/>
      <c r="S48" s="132"/>
    </row>
    <row r="49" spans="1:19" x14ac:dyDescent="0.25">
      <c r="B49" s="457">
        <f t="shared" si="2"/>
        <v>21</v>
      </c>
      <c r="C49" s="430">
        <v>3</v>
      </c>
      <c r="D49" s="1052">
        <v>91.44</v>
      </c>
      <c r="E49" s="1170">
        <v>44736</v>
      </c>
      <c r="F49" s="1054">
        <f t="shared" si="0"/>
        <v>91.44</v>
      </c>
      <c r="G49" s="1055" t="s">
        <v>680</v>
      </c>
      <c r="H49" s="1056">
        <v>34</v>
      </c>
      <c r="I49" s="132">
        <f t="shared" si="6"/>
        <v>578.28000000000111</v>
      </c>
      <c r="L49" s="457"/>
      <c r="M49" s="430"/>
      <c r="N49" s="566"/>
      <c r="O49" s="879"/>
      <c r="P49" s="873"/>
      <c r="Q49" s="880"/>
      <c r="R49" s="880"/>
      <c r="S49" s="132"/>
    </row>
    <row r="50" spans="1:19" x14ac:dyDescent="0.25">
      <c r="B50" s="457">
        <f t="shared" si="2"/>
        <v>20</v>
      </c>
      <c r="C50" s="430">
        <v>1</v>
      </c>
      <c r="D50" s="1052">
        <v>27.6</v>
      </c>
      <c r="E50" s="1170">
        <v>44737</v>
      </c>
      <c r="F50" s="1054">
        <f t="shared" si="0"/>
        <v>27.6</v>
      </c>
      <c r="G50" s="1055" t="s">
        <v>689</v>
      </c>
      <c r="H50" s="1056">
        <v>34</v>
      </c>
      <c r="I50" s="132">
        <f t="shared" si="6"/>
        <v>550.68000000000109</v>
      </c>
      <c r="L50" s="457"/>
      <c r="M50" s="430"/>
      <c r="N50" s="566"/>
      <c r="O50" s="879"/>
      <c r="P50" s="873"/>
      <c r="Q50" s="880"/>
      <c r="R50" s="880"/>
      <c r="S50" s="132"/>
    </row>
    <row r="51" spans="1:19" x14ac:dyDescent="0.25">
      <c r="B51" s="457">
        <f t="shared" si="2"/>
        <v>15</v>
      </c>
      <c r="C51" s="430">
        <v>5</v>
      </c>
      <c r="D51" s="1052">
        <v>116.7</v>
      </c>
      <c r="E51" s="1170">
        <v>44737</v>
      </c>
      <c r="F51" s="1054">
        <f t="shared" si="0"/>
        <v>116.7</v>
      </c>
      <c r="G51" s="1055" t="s">
        <v>693</v>
      </c>
      <c r="H51" s="1056">
        <v>34</v>
      </c>
      <c r="I51" s="132">
        <f t="shared" si="6"/>
        <v>433.9800000000011</v>
      </c>
      <c r="L51" s="457"/>
      <c r="M51" s="430"/>
      <c r="N51" s="566"/>
      <c r="O51" s="879"/>
      <c r="P51" s="873"/>
      <c r="Q51" s="880"/>
      <c r="R51" s="880"/>
      <c r="S51" s="132"/>
    </row>
    <row r="52" spans="1:19" x14ac:dyDescent="0.25">
      <c r="B52" s="457">
        <f t="shared" si="2"/>
        <v>6</v>
      </c>
      <c r="C52" s="430">
        <v>9</v>
      </c>
      <c r="D52" s="1052">
        <v>216</v>
      </c>
      <c r="E52" s="1170">
        <v>44737</v>
      </c>
      <c r="F52" s="1054">
        <f t="shared" si="0"/>
        <v>216</v>
      </c>
      <c r="G52" s="1055" t="s">
        <v>694</v>
      </c>
      <c r="H52" s="1056">
        <v>34</v>
      </c>
      <c r="I52" s="132">
        <f t="shared" si="6"/>
        <v>217.9800000000011</v>
      </c>
      <c r="L52" s="457"/>
      <c r="M52" s="430"/>
      <c r="N52" s="566"/>
      <c r="O52" s="879"/>
      <c r="P52" s="873"/>
      <c r="Q52" s="880"/>
      <c r="R52" s="880"/>
      <c r="S52" s="132"/>
    </row>
    <row r="53" spans="1:19" x14ac:dyDescent="0.25">
      <c r="B53" s="457">
        <f t="shared" si="2"/>
        <v>0</v>
      </c>
      <c r="C53" s="430">
        <v>6</v>
      </c>
      <c r="D53" s="1052">
        <v>158.80000000000001</v>
      </c>
      <c r="E53" s="1170">
        <v>44740</v>
      </c>
      <c r="F53" s="1054">
        <f t="shared" si="0"/>
        <v>158.80000000000001</v>
      </c>
      <c r="G53" s="1055" t="s">
        <v>713</v>
      </c>
      <c r="H53" s="1056">
        <v>34</v>
      </c>
      <c r="I53" s="132">
        <f t="shared" si="6"/>
        <v>59.180000000001087</v>
      </c>
      <c r="L53" s="457"/>
      <c r="M53" s="430"/>
      <c r="N53" s="566"/>
      <c r="O53" s="879"/>
      <c r="P53" s="873"/>
      <c r="Q53" s="880"/>
      <c r="R53" s="880"/>
      <c r="S53" s="132"/>
    </row>
    <row r="54" spans="1:19" x14ac:dyDescent="0.25">
      <c r="B54" s="457">
        <f t="shared" si="2"/>
        <v>0</v>
      </c>
      <c r="C54" s="430"/>
      <c r="D54" s="1052"/>
      <c r="E54" s="1170"/>
      <c r="F54" s="1054">
        <f t="shared" si="0"/>
        <v>0</v>
      </c>
      <c r="G54" s="1055"/>
      <c r="H54" s="1056"/>
      <c r="I54" s="132">
        <f t="shared" si="6"/>
        <v>59.180000000001087</v>
      </c>
      <c r="L54" s="457"/>
      <c r="M54" s="430"/>
      <c r="N54" s="566"/>
      <c r="O54" s="879"/>
      <c r="P54" s="873"/>
      <c r="Q54" s="880"/>
      <c r="R54" s="880"/>
      <c r="S54" s="132"/>
    </row>
    <row r="55" spans="1:19" x14ac:dyDescent="0.25">
      <c r="B55" s="457">
        <f t="shared" si="2"/>
        <v>0</v>
      </c>
      <c r="C55" s="430"/>
      <c r="D55" s="1052"/>
      <c r="E55" s="1170"/>
      <c r="F55" s="1186">
        <f t="shared" si="0"/>
        <v>0</v>
      </c>
      <c r="G55" s="1187"/>
      <c r="H55" s="1188"/>
      <c r="I55" s="1150">
        <f t="shared" si="6"/>
        <v>59.180000000001087</v>
      </c>
      <c r="L55" s="457"/>
      <c r="M55" s="430"/>
      <c r="N55" s="566"/>
      <c r="O55" s="879"/>
      <c r="P55" s="873"/>
      <c r="Q55" s="880"/>
      <c r="R55" s="880"/>
      <c r="S55" s="132"/>
    </row>
    <row r="56" spans="1:19" x14ac:dyDescent="0.25">
      <c r="B56" s="457">
        <f t="shared" si="2"/>
        <v>0</v>
      </c>
      <c r="C56" s="1189"/>
      <c r="D56" s="1186"/>
      <c r="E56" s="1190"/>
      <c r="F56" s="1186">
        <v>59.18</v>
      </c>
      <c r="G56" s="1187"/>
      <c r="H56" s="1188"/>
      <c r="I56" s="1150">
        <f t="shared" si="6"/>
        <v>1.0871303857129533E-12</v>
      </c>
      <c r="L56" s="457"/>
      <c r="M56" s="430"/>
      <c r="N56" s="566"/>
      <c r="O56" s="879"/>
      <c r="P56" s="873"/>
      <c r="Q56" s="880"/>
      <c r="R56" s="880"/>
      <c r="S56" s="132"/>
    </row>
    <row r="57" spans="1:19" x14ac:dyDescent="0.25">
      <c r="B57" s="457">
        <f t="shared" si="2"/>
        <v>0</v>
      </c>
      <c r="C57" s="430"/>
      <c r="D57" s="1052"/>
      <c r="E57" s="1170"/>
      <c r="F57" s="1186">
        <f t="shared" si="0"/>
        <v>0</v>
      </c>
      <c r="G57" s="1187"/>
      <c r="H57" s="1188"/>
      <c r="I57" s="1150">
        <f t="shared" si="6"/>
        <v>1.0871303857129533E-12</v>
      </c>
      <c r="L57" s="457"/>
      <c r="M57" s="430"/>
      <c r="N57" s="566"/>
      <c r="O57" s="879"/>
      <c r="P57" s="873"/>
      <c r="Q57" s="880"/>
      <c r="R57" s="880"/>
      <c r="S57" s="132"/>
    </row>
    <row r="58" spans="1:19" x14ac:dyDescent="0.25">
      <c r="B58" s="457">
        <f t="shared" si="2"/>
        <v>0</v>
      </c>
      <c r="C58" s="430"/>
      <c r="D58" s="1052"/>
      <c r="E58" s="1170"/>
      <c r="F58" s="1186">
        <f t="shared" si="0"/>
        <v>0</v>
      </c>
      <c r="G58" s="1187"/>
      <c r="H58" s="1188"/>
      <c r="I58" s="1150">
        <f t="shared" si="6"/>
        <v>1.0871303857129533E-12</v>
      </c>
      <c r="L58" s="457"/>
      <c r="M58" s="430"/>
      <c r="N58" s="566"/>
      <c r="O58" s="879"/>
      <c r="P58" s="873"/>
      <c r="Q58" s="880"/>
      <c r="R58" s="880"/>
      <c r="S58" s="132"/>
    </row>
    <row r="59" spans="1:19" x14ac:dyDescent="0.25">
      <c r="B59" s="457">
        <f t="shared" si="2"/>
        <v>0</v>
      </c>
      <c r="C59" s="430"/>
      <c r="D59" s="1052"/>
      <c r="E59" s="1170"/>
      <c r="F59" s="1054">
        <f t="shared" si="0"/>
        <v>0</v>
      </c>
      <c r="G59" s="1055"/>
      <c r="H59" s="1056"/>
      <c r="I59" s="132">
        <f t="shared" si="6"/>
        <v>1.0871303857129533E-12</v>
      </c>
      <c r="L59" s="457"/>
      <c r="M59" s="430"/>
      <c r="N59" s="566"/>
      <c r="O59" s="879"/>
      <c r="P59" s="873"/>
      <c r="Q59" s="880"/>
      <c r="R59" s="880"/>
      <c r="S59" s="132"/>
    </row>
    <row r="60" spans="1:19" x14ac:dyDescent="0.25">
      <c r="B60" s="457">
        <f t="shared" si="2"/>
        <v>0</v>
      </c>
      <c r="C60" s="430"/>
      <c r="D60" s="1052"/>
      <c r="E60" s="1170"/>
      <c r="F60" s="1054">
        <f t="shared" si="0"/>
        <v>0</v>
      </c>
      <c r="G60" s="1055"/>
      <c r="H60" s="1056"/>
      <c r="I60" s="132">
        <f t="shared" si="6"/>
        <v>1.0871303857129533E-12</v>
      </c>
      <c r="L60" s="457"/>
      <c r="M60" s="430"/>
      <c r="N60" s="566"/>
      <c r="O60" s="879"/>
      <c r="P60" s="873"/>
      <c r="Q60" s="880"/>
      <c r="R60" s="880"/>
      <c r="S60" s="132"/>
    </row>
    <row r="61" spans="1:19" ht="15.75" thickBot="1" x14ac:dyDescent="0.3">
      <c r="B61" s="74"/>
      <c r="C61" s="432"/>
      <c r="D61" s="888"/>
      <c r="E61" s="1182"/>
      <c r="F61" s="453"/>
      <c r="G61" s="1185"/>
      <c r="H61" s="1183"/>
      <c r="I61" s="373"/>
      <c r="L61" s="74"/>
      <c r="M61" s="432"/>
      <c r="N61" s="888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9" t="s">
        <v>21</v>
      </c>
      <c r="E63" s="960"/>
      <c r="F63" s="141">
        <f>E6+E5+E4-F62</f>
        <v>-519.09999999999945</v>
      </c>
      <c r="G63" s="75"/>
      <c r="H63" s="75"/>
      <c r="K63" s="75"/>
      <c r="L63" s="75"/>
      <c r="M63" s="75"/>
      <c r="N63" s="1080" t="s">
        <v>21</v>
      </c>
      <c r="O63" s="1081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1" t="s">
        <v>4</v>
      </c>
      <c r="E64" s="962"/>
      <c r="F64" s="49">
        <f>F5+F4-C10+F6+F7</f>
        <v>161</v>
      </c>
      <c r="G64" s="75"/>
      <c r="H64" s="75"/>
      <c r="K64" s="75"/>
      <c r="L64" s="75"/>
      <c r="M64" s="75"/>
      <c r="N64" s="1082" t="s">
        <v>4</v>
      </c>
      <c r="O64" s="1083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0" t="s">
        <v>279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5" t="s">
        <v>359</v>
      </c>
      <c r="C4" s="102"/>
      <c r="D4" s="135"/>
      <c r="E4" s="86"/>
      <c r="F4" s="73"/>
      <c r="G4" s="690"/>
    </row>
    <row r="5" spans="1:9" x14ac:dyDescent="0.25">
      <c r="A5" s="1346" t="s">
        <v>358</v>
      </c>
      <c r="B5" s="1406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46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9">
        <f t="shared" si="0"/>
        <v>0</v>
      </c>
      <c r="G9" s="1160"/>
      <c r="H9" s="996"/>
      <c r="I9" s="1150">
        <f>I8-D9</f>
        <v>0</v>
      </c>
    </row>
    <row r="10" spans="1:9" x14ac:dyDescent="0.25">
      <c r="A10" s="75"/>
      <c r="B10" s="2"/>
      <c r="C10" s="15"/>
      <c r="D10" s="650"/>
      <c r="E10" s="328"/>
      <c r="F10" s="1159">
        <f t="shared" si="0"/>
        <v>0</v>
      </c>
      <c r="G10" s="1160"/>
      <c r="H10" s="996"/>
      <c r="I10" s="1150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9">
        <f t="shared" si="0"/>
        <v>0</v>
      </c>
      <c r="G11" s="1160"/>
      <c r="H11" s="996"/>
      <c r="I11" s="1150">
        <f t="shared" si="1"/>
        <v>0</v>
      </c>
    </row>
    <row r="12" spans="1:9" x14ac:dyDescent="0.25">
      <c r="A12" s="75"/>
      <c r="B12" s="2"/>
      <c r="C12" s="15"/>
      <c r="D12" s="650"/>
      <c r="E12" s="328"/>
      <c r="F12" s="1159">
        <f t="shared" si="0"/>
        <v>0</v>
      </c>
      <c r="G12" s="1160"/>
      <c r="H12" s="996"/>
      <c r="I12" s="1150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5" t="s">
        <v>56</v>
      </c>
      <c r="C4" s="102"/>
      <c r="D4" s="135"/>
      <c r="E4" s="86"/>
      <c r="F4" s="73"/>
      <c r="G4" s="532"/>
    </row>
    <row r="5" spans="1:9" x14ac:dyDescent="0.25">
      <c r="A5" s="242"/>
      <c r="B5" s="140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7"/>
      <c r="B8" s="94"/>
      <c r="C8" s="15"/>
      <c r="D8" s="14"/>
      <c r="E8" s="939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2"/>
      <c r="D9" s="948"/>
      <c r="E9" s="939"/>
      <c r="F9" s="279">
        <f t="shared" si="0"/>
        <v>0</v>
      </c>
      <c r="G9" s="884"/>
      <c r="H9" s="565"/>
      <c r="I9" s="262">
        <f>I8-D9</f>
        <v>0</v>
      </c>
    </row>
    <row r="10" spans="1:9" x14ac:dyDescent="0.25">
      <c r="A10" s="242"/>
      <c r="B10" s="2"/>
      <c r="C10" s="882"/>
      <c r="D10" s="949"/>
      <c r="E10" s="939"/>
      <c r="F10" s="279">
        <f t="shared" si="0"/>
        <v>0</v>
      </c>
      <c r="G10" s="884"/>
      <c r="H10" s="322"/>
      <c r="I10" s="262">
        <f t="shared" ref="I10:I28" si="1">I9-D10</f>
        <v>0</v>
      </c>
    </row>
    <row r="11" spans="1:9" x14ac:dyDescent="0.25">
      <c r="A11" s="917"/>
      <c r="B11" s="2"/>
      <c r="C11" s="882"/>
      <c r="D11" s="949"/>
      <c r="E11" s="939"/>
      <c r="F11" s="279">
        <f t="shared" si="0"/>
        <v>0</v>
      </c>
      <c r="G11" s="884"/>
      <c r="H11" s="322"/>
      <c r="I11" s="262">
        <f t="shared" si="1"/>
        <v>0</v>
      </c>
    </row>
    <row r="12" spans="1:9" x14ac:dyDescent="0.25">
      <c r="A12" s="242"/>
      <c r="B12" s="2"/>
      <c r="C12" s="882"/>
      <c r="D12" s="949"/>
      <c r="E12" s="939"/>
      <c r="F12" s="279">
        <f t="shared" si="0"/>
        <v>0</v>
      </c>
      <c r="G12" s="884"/>
      <c r="H12" s="322"/>
      <c r="I12" s="262">
        <f t="shared" si="1"/>
        <v>0</v>
      </c>
    </row>
    <row r="13" spans="1:9" x14ac:dyDescent="0.25">
      <c r="A13" s="242"/>
      <c r="B13" s="2"/>
      <c r="C13" s="882"/>
      <c r="D13" s="949"/>
      <c r="E13" s="939"/>
      <c r="F13" s="279">
        <f t="shared" si="0"/>
        <v>0</v>
      </c>
      <c r="G13" s="884"/>
      <c r="H13" s="322"/>
      <c r="I13" s="262">
        <f t="shared" si="1"/>
        <v>0</v>
      </c>
    </row>
    <row r="14" spans="1:9" x14ac:dyDescent="0.25">
      <c r="A14" s="240"/>
      <c r="B14" s="2"/>
      <c r="C14" s="882"/>
      <c r="D14" s="949"/>
      <c r="E14" s="939"/>
      <c r="F14" s="279">
        <f t="shared" si="0"/>
        <v>0</v>
      </c>
      <c r="G14" s="884"/>
      <c r="H14" s="322"/>
      <c r="I14" s="262">
        <f t="shared" si="1"/>
        <v>0</v>
      </c>
    </row>
    <row r="15" spans="1:9" x14ac:dyDescent="0.25">
      <c r="A15" s="240"/>
      <c r="B15" s="2"/>
      <c r="C15" s="882"/>
      <c r="D15" s="949"/>
      <c r="E15" s="939"/>
      <c r="F15" s="279">
        <f t="shared" si="0"/>
        <v>0</v>
      </c>
      <c r="G15" s="884"/>
      <c r="H15" s="322"/>
      <c r="I15" s="262">
        <f t="shared" si="1"/>
        <v>0</v>
      </c>
    </row>
    <row r="16" spans="1:9" x14ac:dyDescent="0.25">
      <c r="A16" s="240"/>
      <c r="B16" s="2"/>
      <c r="C16" s="882"/>
      <c r="D16" s="950"/>
      <c r="E16" s="939"/>
      <c r="F16" s="279">
        <f t="shared" si="0"/>
        <v>0</v>
      </c>
      <c r="G16" s="885"/>
      <c r="H16" s="565"/>
      <c r="I16" s="262">
        <f t="shared" si="1"/>
        <v>0</v>
      </c>
    </row>
    <row r="17" spans="1:9" x14ac:dyDescent="0.25">
      <c r="A17" s="240"/>
      <c r="B17" s="2"/>
      <c r="C17" s="53"/>
      <c r="D17" s="950"/>
      <c r="E17" s="939"/>
      <c r="F17" s="279">
        <f t="shared" si="0"/>
        <v>0</v>
      </c>
      <c r="G17" s="885"/>
      <c r="H17" s="565"/>
      <c r="I17" s="262">
        <f t="shared" si="1"/>
        <v>0</v>
      </c>
    </row>
    <row r="18" spans="1:9" x14ac:dyDescent="0.25">
      <c r="A18" s="240"/>
      <c r="B18" s="2"/>
      <c r="C18" s="882"/>
      <c r="D18" s="950"/>
      <c r="E18" s="939"/>
      <c r="F18" s="279">
        <f t="shared" si="0"/>
        <v>0</v>
      </c>
      <c r="G18" s="885"/>
      <c r="H18" s="565"/>
      <c r="I18" s="262">
        <f t="shared" si="1"/>
        <v>0</v>
      </c>
    </row>
    <row r="19" spans="1:9" x14ac:dyDescent="0.25">
      <c r="B19" s="2"/>
      <c r="C19" s="882"/>
      <c r="D19" s="950"/>
      <c r="E19" s="939"/>
      <c r="F19" s="279">
        <f t="shared" si="0"/>
        <v>0</v>
      </c>
      <c r="G19" s="885"/>
      <c r="H19" s="565"/>
      <c r="I19" s="262">
        <f t="shared" si="1"/>
        <v>0</v>
      </c>
    </row>
    <row r="20" spans="1:9" x14ac:dyDescent="0.25">
      <c r="B20" s="2"/>
      <c r="C20" s="882"/>
      <c r="D20" s="950"/>
      <c r="E20" s="939"/>
      <c r="F20" s="279">
        <f t="shared" si="0"/>
        <v>0</v>
      </c>
      <c r="G20" s="885"/>
      <c r="H20" s="565"/>
      <c r="I20" s="262">
        <f t="shared" si="1"/>
        <v>0</v>
      </c>
    </row>
    <row r="21" spans="1:9" x14ac:dyDescent="0.25">
      <c r="B21" s="2"/>
      <c r="C21" s="882"/>
      <c r="D21" s="950"/>
      <c r="E21" s="939"/>
      <c r="F21" s="279">
        <f t="shared" si="0"/>
        <v>0</v>
      </c>
      <c r="G21" s="885"/>
      <c r="I21" s="262">
        <f t="shared" si="1"/>
        <v>0</v>
      </c>
    </row>
    <row r="22" spans="1:9" x14ac:dyDescent="0.25">
      <c r="B22" s="2"/>
      <c r="C22" s="882"/>
      <c r="D22" s="950"/>
      <c r="E22" s="939"/>
      <c r="F22" s="279">
        <f t="shared" si="0"/>
        <v>0</v>
      </c>
      <c r="G22" s="885"/>
      <c r="I22" s="262">
        <f t="shared" si="1"/>
        <v>0</v>
      </c>
    </row>
    <row r="23" spans="1:9" x14ac:dyDescent="0.25">
      <c r="B23" s="2"/>
      <c r="C23" s="882"/>
      <c r="D23" s="950"/>
      <c r="E23" s="939"/>
      <c r="F23" s="279">
        <f t="shared" si="0"/>
        <v>0</v>
      </c>
      <c r="G23" s="885"/>
      <c r="I23" s="262">
        <f t="shared" si="1"/>
        <v>0</v>
      </c>
    </row>
    <row r="24" spans="1:9" x14ac:dyDescent="0.25">
      <c r="B24" s="2"/>
      <c r="C24" s="882"/>
      <c r="D24" s="950"/>
      <c r="E24" s="939"/>
      <c r="F24" s="279">
        <f t="shared" si="0"/>
        <v>0</v>
      </c>
      <c r="G24" s="885"/>
      <c r="I24" s="262">
        <f t="shared" si="1"/>
        <v>0</v>
      </c>
    </row>
    <row r="25" spans="1:9" x14ac:dyDescent="0.25">
      <c r="B25" s="2"/>
      <c r="C25" s="882"/>
      <c r="D25" s="950"/>
      <c r="E25" s="939"/>
      <c r="F25" s="279">
        <f t="shared" si="0"/>
        <v>0</v>
      </c>
      <c r="G25" s="885"/>
      <c r="I25" s="262">
        <f t="shared" si="1"/>
        <v>0</v>
      </c>
    </row>
    <row r="26" spans="1:9" x14ac:dyDescent="0.25">
      <c r="B26" s="109"/>
      <c r="C26" s="882"/>
      <c r="D26" s="950"/>
      <c r="E26" s="939"/>
      <c r="F26" s="279">
        <f t="shared" si="0"/>
        <v>0</v>
      </c>
      <c r="G26" s="88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5" t="s">
        <v>88</v>
      </c>
      <c r="C4" s="102"/>
      <c r="D4" s="135"/>
      <c r="E4" s="86"/>
      <c r="F4" s="73"/>
      <c r="G4" s="811"/>
    </row>
    <row r="5" spans="1:9" x14ac:dyDescent="0.25">
      <c r="A5" s="75"/>
      <c r="B5" s="140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9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8">
        <f t="shared" si="0"/>
        <v>0</v>
      </c>
      <c r="G27" s="830"/>
      <c r="H27" s="831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7" t="s">
        <v>21</v>
      </c>
      <c r="E33" s="80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9" t="s">
        <v>4</v>
      </c>
      <c r="E34" s="81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0"/>
      <c r="B1" s="1330"/>
      <c r="C1" s="1330"/>
      <c r="D1" s="1330"/>
      <c r="E1" s="1330"/>
      <c r="F1" s="1330"/>
      <c r="G1" s="13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07" t="s">
        <v>91</v>
      </c>
      <c r="C4" s="102"/>
      <c r="D4" s="135"/>
      <c r="E4" s="86"/>
      <c r="F4" s="73"/>
      <c r="G4" s="870"/>
    </row>
    <row r="5" spans="1:10" x14ac:dyDescent="0.25">
      <c r="A5" s="75"/>
      <c r="B5" s="1408"/>
      <c r="C5" s="102"/>
      <c r="D5" s="135"/>
      <c r="E5" s="86"/>
      <c r="F5" s="73"/>
      <c r="G5" s="881">
        <f>F32</f>
        <v>0</v>
      </c>
      <c r="H5" s="138">
        <f>E5-G5</f>
        <v>0</v>
      </c>
    </row>
    <row r="6" spans="1:10" ht="15.75" thickBot="1" x14ac:dyDescent="0.3">
      <c r="B6" s="87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2"/>
      <c r="D9" s="105"/>
      <c r="E9" s="883"/>
      <c r="F9" s="279">
        <f t="shared" si="0"/>
        <v>0</v>
      </c>
      <c r="G9" s="884"/>
      <c r="H9" s="71"/>
      <c r="I9" s="262">
        <f>I8-D9</f>
        <v>0</v>
      </c>
    </row>
    <row r="10" spans="1:10" x14ac:dyDescent="0.25">
      <c r="A10" s="75"/>
      <c r="B10" s="2"/>
      <c r="C10" s="882"/>
      <c r="D10" s="275"/>
      <c r="E10" s="883"/>
      <c r="F10" s="279">
        <f t="shared" si="0"/>
        <v>0</v>
      </c>
      <c r="G10" s="884"/>
      <c r="H10" s="71"/>
      <c r="I10" s="262">
        <f t="shared" ref="I10:I28" si="1">I9-D10</f>
        <v>0</v>
      </c>
    </row>
    <row r="11" spans="1:10" x14ac:dyDescent="0.25">
      <c r="A11" s="55"/>
      <c r="B11" s="2"/>
      <c r="C11" s="882"/>
      <c r="D11" s="275"/>
      <c r="E11" s="883"/>
      <c r="F11" s="279">
        <f t="shared" si="0"/>
        <v>0</v>
      </c>
      <c r="G11" s="884"/>
      <c r="H11" s="71"/>
      <c r="I11" s="262">
        <f t="shared" si="1"/>
        <v>0</v>
      </c>
    </row>
    <row r="12" spans="1:10" x14ac:dyDescent="0.25">
      <c r="A12" s="75"/>
      <c r="B12" s="2"/>
      <c r="C12" s="882"/>
      <c r="D12" s="275"/>
      <c r="E12" s="883"/>
      <c r="F12" s="279">
        <f t="shared" si="0"/>
        <v>0</v>
      </c>
      <c r="G12" s="884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2"/>
      <c r="D13" s="275"/>
      <c r="E13" s="883"/>
      <c r="F13" s="279">
        <f t="shared" si="0"/>
        <v>0</v>
      </c>
      <c r="G13" s="884"/>
      <c r="H13" s="266"/>
      <c r="I13" s="262">
        <f t="shared" si="1"/>
        <v>0</v>
      </c>
      <c r="J13" s="240"/>
    </row>
    <row r="14" spans="1:10" x14ac:dyDescent="0.25">
      <c r="B14" s="2"/>
      <c r="C14" s="882"/>
      <c r="D14" s="275"/>
      <c r="E14" s="883"/>
      <c r="F14" s="279">
        <f t="shared" si="0"/>
        <v>0</v>
      </c>
      <c r="G14" s="884"/>
      <c r="H14" s="266"/>
      <c r="I14" s="262">
        <f t="shared" si="1"/>
        <v>0</v>
      </c>
      <c r="J14" s="240"/>
    </row>
    <row r="15" spans="1:10" x14ac:dyDescent="0.25">
      <c r="B15" s="2"/>
      <c r="C15" s="882"/>
      <c r="D15" s="275"/>
      <c r="E15" s="883"/>
      <c r="F15" s="279">
        <f t="shared" si="0"/>
        <v>0</v>
      </c>
      <c r="G15" s="884"/>
      <c r="H15" s="266"/>
      <c r="I15" s="262">
        <f t="shared" si="1"/>
        <v>0</v>
      </c>
      <c r="J15" s="240"/>
    </row>
    <row r="16" spans="1:10" x14ac:dyDescent="0.25">
      <c r="B16" s="2"/>
      <c r="C16" s="882"/>
      <c r="D16" s="105"/>
      <c r="E16" s="883"/>
      <c r="F16" s="279">
        <f t="shared" si="0"/>
        <v>0</v>
      </c>
      <c r="G16" s="88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3"/>
      <c r="F17" s="279">
        <f t="shared" si="0"/>
        <v>0</v>
      </c>
      <c r="G17" s="884"/>
      <c r="H17" s="266"/>
      <c r="I17" s="262">
        <f t="shared" si="1"/>
        <v>0</v>
      </c>
      <c r="J17" s="240"/>
    </row>
    <row r="18" spans="1:10" x14ac:dyDescent="0.25">
      <c r="B18" s="2"/>
      <c r="C18" s="882"/>
      <c r="D18" s="105"/>
      <c r="E18" s="883"/>
      <c r="F18" s="279">
        <f t="shared" si="0"/>
        <v>0</v>
      </c>
      <c r="G18" s="884"/>
      <c r="H18" s="266"/>
      <c r="I18" s="262">
        <f t="shared" si="1"/>
        <v>0</v>
      </c>
      <c r="J18" s="240"/>
    </row>
    <row r="19" spans="1:10" x14ac:dyDescent="0.25">
      <c r="B19" s="2"/>
      <c r="C19" s="882"/>
      <c r="D19" s="105"/>
      <c r="E19" s="883"/>
      <c r="F19" s="279">
        <f t="shared" si="0"/>
        <v>0</v>
      </c>
      <c r="G19" s="884"/>
      <c r="H19" s="266"/>
      <c r="I19" s="262">
        <f t="shared" si="1"/>
        <v>0</v>
      </c>
      <c r="J19" s="240"/>
    </row>
    <row r="20" spans="1:10" x14ac:dyDescent="0.25">
      <c r="B20" s="2"/>
      <c r="C20" s="882"/>
      <c r="D20" s="105"/>
      <c r="E20" s="883"/>
      <c r="F20" s="279">
        <f t="shared" si="0"/>
        <v>0</v>
      </c>
      <c r="G20" s="885"/>
      <c r="H20" s="71"/>
      <c r="I20" s="262">
        <f t="shared" si="1"/>
        <v>0</v>
      </c>
    </row>
    <row r="21" spans="1:10" x14ac:dyDescent="0.25">
      <c r="B21" s="2"/>
      <c r="C21" s="882"/>
      <c r="D21" s="105"/>
      <c r="E21" s="883"/>
      <c r="F21" s="279">
        <f t="shared" si="0"/>
        <v>0</v>
      </c>
      <c r="G21" s="885"/>
      <c r="H21" s="71"/>
      <c r="I21" s="262">
        <f t="shared" si="1"/>
        <v>0</v>
      </c>
    </row>
    <row r="22" spans="1:10" x14ac:dyDescent="0.25">
      <c r="B22" s="2"/>
      <c r="C22" s="882"/>
      <c r="D22" s="105"/>
      <c r="E22" s="883"/>
      <c r="F22" s="279">
        <f t="shared" si="0"/>
        <v>0</v>
      </c>
      <c r="G22" s="885"/>
      <c r="H22" s="71"/>
      <c r="I22" s="262">
        <f t="shared" si="1"/>
        <v>0</v>
      </c>
    </row>
    <row r="23" spans="1:10" x14ac:dyDescent="0.25">
      <c r="B23" s="2"/>
      <c r="C23" s="882"/>
      <c r="D23" s="105"/>
      <c r="E23" s="883"/>
      <c r="F23" s="279">
        <f t="shared" si="0"/>
        <v>0</v>
      </c>
      <c r="G23" s="885"/>
      <c r="H23" s="71"/>
      <c r="I23" s="262">
        <f t="shared" si="1"/>
        <v>0</v>
      </c>
    </row>
    <row r="24" spans="1:10" x14ac:dyDescent="0.25">
      <c r="B24" s="2"/>
      <c r="C24" s="882"/>
      <c r="D24" s="105"/>
      <c r="E24" s="883"/>
      <c r="F24" s="279">
        <f t="shared" si="0"/>
        <v>0</v>
      </c>
      <c r="G24" s="885"/>
      <c r="H24" s="71"/>
      <c r="I24" s="262">
        <f t="shared" si="1"/>
        <v>0</v>
      </c>
    </row>
    <row r="25" spans="1:10" x14ac:dyDescent="0.25">
      <c r="B25" s="2"/>
      <c r="C25" s="882"/>
      <c r="D25" s="105"/>
      <c r="E25" s="883"/>
      <c r="F25" s="279">
        <f t="shared" si="0"/>
        <v>0</v>
      </c>
      <c r="G25" s="885"/>
      <c r="H25" s="71"/>
      <c r="I25" s="262">
        <f t="shared" si="1"/>
        <v>0</v>
      </c>
    </row>
    <row r="26" spans="1:10" x14ac:dyDescent="0.25">
      <c r="B26" s="109"/>
      <c r="C26" s="882"/>
      <c r="D26" s="105"/>
      <c r="E26" s="883"/>
      <c r="F26" s="279">
        <f t="shared" si="0"/>
        <v>0</v>
      </c>
      <c r="G26" s="88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6" t="s">
        <v>21</v>
      </c>
      <c r="E33" s="86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8" t="s">
        <v>4</v>
      </c>
      <c r="E34" s="8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0" t="s">
        <v>279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5" t="s">
        <v>425</v>
      </c>
      <c r="C4" s="102"/>
      <c r="D4" s="135"/>
      <c r="E4" s="86"/>
      <c r="F4" s="73"/>
      <c r="G4" s="1119"/>
    </row>
    <row r="5" spans="1:9" x14ac:dyDescent="0.25">
      <c r="A5" s="1346" t="s">
        <v>424</v>
      </c>
      <c r="B5" s="1406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46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59">
        <f t="shared" si="0"/>
        <v>0</v>
      </c>
      <c r="G9" s="1160"/>
      <c r="H9" s="996"/>
      <c r="I9" s="1150">
        <f>I8-D9</f>
        <v>0</v>
      </c>
    </row>
    <row r="10" spans="1:9" x14ac:dyDescent="0.25">
      <c r="A10" s="75"/>
      <c r="B10" s="2"/>
      <c r="C10" s="15"/>
      <c r="D10" s="650"/>
      <c r="E10" s="328"/>
      <c r="F10" s="1159">
        <f t="shared" si="0"/>
        <v>0</v>
      </c>
      <c r="G10" s="1160"/>
      <c r="H10" s="996"/>
      <c r="I10" s="1150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59">
        <f t="shared" si="0"/>
        <v>0</v>
      </c>
      <c r="G11" s="1160"/>
      <c r="H11" s="996"/>
      <c r="I11" s="1150">
        <f t="shared" si="1"/>
        <v>0</v>
      </c>
    </row>
    <row r="12" spans="1:9" x14ac:dyDescent="0.25">
      <c r="A12" s="75"/>
      <c r="B12" s="2"/>
      <c r="C12" s="15"/>
      <c r="D12" s="650"/>
      <c r="E12" s="328"/>
      <c r="F12" s="1159">
        <f t="shared" si="0"/>
        <v>0</v>
      </c>
      <c r="G12" s="1160"/>
      <c r="H12" s="996"/>
      <c r="I12" s="1150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4" t="s">
        <v>21</v>
      </c>
      <c r="E33" s="111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6" t="s">
        <v>4</v>
      </c>
      <c r="E34" s="111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0" t="s">
        <v>279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9" t="s">
        <v>449</v>
      </c>
      <c r="C4" s="102"/>
      <c r="D4" s="135"/>
      <c r="E4" s="86"/>
      <c r="F4" s="73"/>
      <c r="G4" s="1131"/>
    </row>
    <row r="5" spans="1:9" x14ac:dyDescent="0.25">
      <c r="A5" s="1346" t="s">
        <v>52</v>
      </c>
      <c r="B5" s="1410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46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7" t="s">
        <v>21</v>
      </c>
      <c r="E33" s="1128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9" t="s">
        <v>4</v>
      </c>
      <c r="E34" s="1130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30" t="s">
        <v>267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34" t="s">
        <v>769</v>
      </c>
      <c r="C5" s="562"/>
      <c r="D5" s="248"/>
      <c r="E5" s="267"/>
      <c r="F5" s="253"/>
      <c r="G5" s="260"/>
    </row>
    <row r="6" spans="1:9" ht="20.25" x14ac:dyDescent="0.3">
      <c r="A6" s="1243" t="s">
        <v>770</v>
      </c>
      <c r="B6" s="1334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5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4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32" t="s">
        <v>11</v>
      </c>
      <c r="D83" s="1333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5" t="s">
        <v>268</v>
      </c>
      <c r="B1" s="1335"/>
      <c r="C1" s="1335"/>
      <c r="D1" s="1335"/>
      <c r="E1" s="1335"/>
      <c r="F1" s="1335"/>
      <c r="G1" s="1335"/>
      <c r="H1" s="11">
        <v>1</v>
      </c>
      <c r="K1" s="1330" t="s">
        <v>268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36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36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36"/>
      <c r="C6" s="733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36"/>
      <c r="M6" s="733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3">
        <v>44694</v>
      </c>
      <c r="F11" s="334">
        <f>D11</f>
        <v>37.5</v>
      </c>
      <c r="G11" s="1034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6">
        <v>171.43</v>
      </c>
      <c r="E12" s="857">
        <v>44711</v>
      </c>
      <c r="F12" s="856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6">
        <v>58.07</v>
      </c>
      <c r="E13" s="857">
        <v>44711</v>
      </c>
      <c r="F13" s="856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6"/>
      <c r="E14" s="857"/>
      <c r="F14" s="1143">
        <f t="shared" si="6"/>
        <v>0</v>
      </c>
      <c r="G14" s="1144"/>
      <c r="H14" s="1145"/>
      <c r="I14" s="1146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6"/>
      <c r="E15" s="857"/>
      <c r="F15" s="1143">
        <f t="shared" si="6"/>
        <v>0</v>
      </c>
      <c r="G15" s="1144"/>
      <c r="H15" s="1145"/>
      <c r="I15" s="1146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6"/>
      <c r="E16" s="857"/>
      <c r="F16" s="1143">
        <f t="shared" si="6"/>
        <v>0</v>
      </c>
      <c r="G16" s="1144"/>
      <c r="H16" s="1145"/>
      <c r="I16" s="1146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6"/>
      <c r="E17" s="857"/>
      <c r="F17" s="1143">
        <f t="shared" si="6"/>
        <v>0</v>
      </c>
      <c r="G17" s="1144"/>
      <c r="H17" s="1145"/>
      <c r="I17" s="1146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6"/>
      <c r="E18" s="857"/>
      <c r="F18" s="856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6"/>
      <c r="E19" s="857"/>
      <c r="F19" s="856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6"/>
      <c r="E20" s="857"/>
      <c r="F20" s="856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6"/>
      <c r="E21" s="857"/>
      <c r="F21" s="856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6"/>
      <c r="E22" s="857"/>
      <c r="F22" s="856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6"/>
      <c r="E23" s="857"/>
      <c r="F23" s="856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6"/>
      <c r="E24" s="857"/>
      <c r="F24" s="856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6"/>
      <c r="E25" s="857"/>
      <c r="F25" s="856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6"/>
      <c r="E26" s="857"/>
      <c r="F26" s="856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6"/>
      <c r="E27" s="857"/>
      <c r="F27" s="856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6"/>
      <c r="E28" s="857"/>
      <c r="F28" s="856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3"/>
      <c r="F29" s="334">
        <f t="shared" si="6"/>
        <v>0</v>
      </c>
      <c r="G29" s="1034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3"/>
      <c r="F30" s="334">
        <f t="shared" si="6"/>
        <v>0</v>
      </c>
      <c r="G30" s="1034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3"/>
      <c r="F31" s="334">
        <f t="shared" si="6"/>
        <v>0</v>
      </c>
      <c r="G31" s="1034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32" t="s">
        <v>11</v>
      </c>
      <c r="D53" s="1333"/>
      <c r="E53" s="57">
        <f>E5+E6-F48+E7</f>
        <v>0</v>
      </c>
      <c r="F53" s="73"/>
      <c r="M53" s="1332" t="s">
        <v>11</v>
      </c>
      <c r="N53" s="1333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35" t="s">
        <v>270</v>
      </c>
      <c r="B1" s="1335"/>
      <c r="C1" s="1335"/>
      <c r="D1" s="1335"/>
      <c r="E1" s="1335"/>
      <c r="F1" s="1335"/>
      <c r="G1" s="1335"/>
      <c r="H1" s="11">
        <v>1</v>
      </c>
      <c r="K1" s="1335" t="str">
        <f>A1</f>
        <v>INVENTARIO DEL MES DE    M AYO      2022</v>
      </c>
      <c r="L1" s="1335"/>
      <c r="M1" s="1335"/>
      <c r="N1" s="1335"/>
      <c r="O1" s="1335"/>
      <c r="P1" s="1335"/>
      <c r="Q1" s="1335"/>
      <c r="R1" s="11">
        <v>2</v>
      </c>
      <c r="U1" s="1330" t="s">
        <v>269</v>
      </c>
      <c r="V1" s="1330"/>
      <c r="W1" s="1330"/>
      <c r="X1" s="1330"/>
      <c r="Y1" s="1330"/>
      <c r="Z1" s="1330"/>
      <c r="AA1" s="133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9"/>
      <c r="D4" s="248"/>
      <c r="E4" s="259"/>
      <c r="F4" s="253"/>
      <c r="G4" s="160"/>
      <c r="H4" s="160"/>
      <c r="K4" s="12"/>
      <c r="L4" s="12"/>
      <c r="M4" s="749"/>
      <c r="N4" s="248"/>
      <c r="O4" s="259"/>
      <c r="P4" s="253"/>
      <c r="Q4" s="160"/>
      <c r="R4" s="160"/>
      <c r="U4" s="12"/>
      <c r="V4" s="12"/>
      <c r="W4" s="749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37" t="s">
        <v>74</v>
      </c>
      <c r="C5" s="73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37" t="s">
        <v>74</v>
      </c>
      <c r="M5" s="95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37" t="s">
        <v>74</v>
      </c>
      <c r="W5" s="95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37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37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37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6">
        <v>304.91000000000003</v>
      </c>
      <c r="F7" s="253">
        <v>25</v>
      </c>
      <c r="G7" s="240"/>
      <c r="K7" s="240"/>
      <c r="L7" s="272"/>
      <c r="M7" s="562"/>
      <c r="N7" s="248"/>
      <c r="O7" s="746"/>
      <c r="P7" s="253"/>
      <c r="Q7" s="240"/>
      <c r="U7" s="240"/>
      <c r="V7" s="272"/>
      <c r="W7" s="562"/>
      <c r="X7" s="248"/>
      <c r="Y7" s="74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60"/>
      <c r="B10" s="83">
        <f>B9-C10</f>
        <v>40</v>
      </c>
      <c r="C10" s="243">
        <v>15</v>
      </c>
      <c r="D10" s="856">
        <v>186.49</v>
      </c>
      <c r="E10" s="857">
        <v>44624</v>
      </c>
      <c r="F10" s="856">
        <f t="shared" si="0"/>
        <v>186.49</v>
      </c>
      <c r="G10" s="421" t="s">
        <v>96</v>
      </c>
      <c r="H10" s="1180">
        <v>125</v>
      </c>
      <c r="I10" s="275">
        <f>I9-F10</f>
        <v>490.3599999999999</v>
      </c>
      <c r="K10" s="860"/>
      <c r="L10" s="83">
        <f>L9-M10</f>
        <v>1</v>
      </c>
      <c r="M10" s="243">
        <v>1</v>
      </c>
      <c r="N10" s="334">
        <v>11.89</v>
      </c>
      <c r="O10" s="1033">
        <v>44726</v>
      </c>
      <c r="P10" s="334">
        <f t="shared" si="1"/>
        <v>11.89</v>
      </c>
      <c r="Q10" s="1034" t="s">
        <v>601</v>
      </c>
      <c r="R10" s="301">
        <v>100</v>
      </c>
      <c r="S10" s="275">
        <f>S9-P10</f>
        <v>11.290000000000006</v>
      </c>
      <c r="U10" s="860"/>
      <c r="V10" s="83">
        <f>V9-W10</f>
        <v>12</v>
      </c>
      <c r="W10" s="243">
        <v>10</v>
      </c>
      <c r="X10" s="334">
        <v>115.27</v>
      </c>
      <c r="Y10" s="1033">
        <v>44729</v>
      </c>
      <c r="Z10" s="334">
        <f t="shared" si="2"/>
        <v>115.27</v>
      </c>
      <c r="AA10" s="1034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6">
        <v>122.76</v>
      </c>
      <c r="E11" s="857">
        <v>44638</v>
      </c>
      <c r="F11" s="856">
        <f t="shared" si="0"/>
        <v>122.76</v>
      </c>
      <c r="G11" s="421" t="s">
        <v>98</v>
      </c>
      <c r="H11" s="1180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3"/>
      <c r="P11" s="1177">
        <f t="shared" si="1"/>
        <v>0</v>
      </c>
      <c r="Q11" s="1178"/>
      <c r="R11" s="1158"/>
      <c r="S11" s="1146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3">
        <v>44744</v>
      </c>
      <c r="Z11" s="334">
        <f t="shared" si="2"/>
        <v>114.92</v>
      </c>
      <c r="AA11" s="1034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40">
        <v>184.1</v>
      </c>
      <c r="E12" s="941">
        <v>44664</v>
      </c>
      <c r="F12" s="940">
        <f t="shared" si="0"/>
        <v>184.1</v>
      </c>
      <c r="G12" s="942" t="s">
        <v>109</v>
      </c>
      <c r="H12" s="1181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3"/>
      <c r="P12" s="1177">
        <f t="shared" si="1"/>
        <v>0</v>
      </c>
      <c r="Q12" s="1178"/>
      <c r="R12" s="1158"/>
      <c r="S12" s="1146">
        <f t="shared" si="6"/>
        <v>11.290000000000006</v>
      </c>
      <c r="U12" s="195"/>
      <c r="V12" s="296">
        <f t="shared" si="7"/>
        <v>2</v>
      </c>
      <c r="W12" s="243"/>
      <c r="X12" s="334"/>
      <c r="Y12" s="1033"/>
      <c r="Z12" s="334">
        <f t="shared" si="2"/>
        <v>0</v>
      </c>
      <c r="AA12" s="1034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0">
        <v>122.14</v>
      </c>
      <c r="E13" s="941">
        <v>44667</v>
      </c>
      <c r="F13" s="940">
        <f t="shared" si="0"/>
        <v>122.14</v>
      </c>
      <c r="G13" s="942" t="s">
        <v>111</v>
      </c>
      <c r="H13" s="1181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3"/>
      <c r="P13" s="1177">
        <v>11.29</v>
      </c>
      <c r="Q13" s="1178"/>
      <c r="R13" s="1158"/>
      <c r="S13" s="1146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3"/>
      <c r="Z13" s="334">
        <f t="shared" si="2"/>
        <v>0</v>
      </c>
      <c r="AA13" s="1034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3"/>
      <c r="F14" s="334">
        <f t="shared" si="0"/>
        <v>0</v>
      </c>
      <c r="G14" s="1034"/>
      <c r="H14" s="1179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3"/>
      <c r="P14" s="1177">
        <f t="shared" si="1"/>
        <v>0</v>
      </c>
      <c r="Q14" s="1178"/>
      <c r="R14" s="1158"/>
      <c r="S14" s="1146">
        <f t="shared" si="6"/>
        <v>0</v>
      </c>
      <c r="U14" s="73"/>
      <c r="V14" s="296">
        <f t="shared" si="7"/>
        <v>2</v>
      </c>
      <c r="W14" s="243"/>
      <c r="X14" s="334"/>
      <c r="Y14" s="1033"/>
      <c r="Z14" s="334">
        <f t="shared" si="2"/>
        <v>0</v>
      </c>
      <c r="AA14" s="1034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3"/>
      <c r="F15" s="334">
        <f t="shared" si="0"/>
        <v>0</v>
      </c>
      <c r="G15" s="1034"/>
      <c r="H15" s="1179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3"/>
      <c r="P15" s="1177">
        <f t="shared" si="1"/>
        <v>0</v>
      </c>
      <c r="Q15" s="1178"/>
      <c r="R15" s="1158"/>
      <c r="S15" s="1146">
        <f t="shared" si="6"/>
        <v>0</v>
      </c>
      <c r="U15" s="73"/>
      <c r="V15" s="296">
        <f t="shared" si="7"/>
        <v>2</v>
      </c>
      <c r="W15" s="243"/>
      <c r="X15" s="334"/>
      <c r="Y15" s="1033"/>
      <c r="Z15" s="334">
        <f t="shared" si="2"/>
        <v>0</v>
      </c>
      <c r="AA15" s="1034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3"/>
      <c r="F16" s="334">
        <f t="shared" si="0"/>
        <v>0</v>
      </c>
      <c r="G16" s="1034"/>
      <c r="H16" s="1179"/>
      <c r="I16" s="275">
        <f t="shared" si="4"/>
        <v>61.359999999999914</v>
      </c>
      <c r="L16" s="296">
        <f t="shared" si="5"/>
        <v>0</v>
      </c>
      <c r="M16" s="73"/>
      <c r="N16" s="334"/>
      <c r="O16" s="1033"/>
      <c r="P16" s="334">
        <f t="shared" si="1"/>
        <v>0</v>
      </c>
      <c r="Q16" s="1034"/>
      <c r="R16" s="301"/>
      <c r="S16" s="275">
        <f t="shared" si="6"/>
        <v>0</v>
      </c>
      <c r="V16" s="296">
        <f t="shared" si="7"/>
        <v>2</v>
      </c>
      <c r="W16" s="73"/>
      <c r="X16" s="334"/>
      <c r="Y16" s="1033"/>
      <c r="Z16" s="334">
        <f t="shared" si="2"/>
        <v>0</v>
      </c>
      <c r="AA16" s="1034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3"/>
      <c r="F17" s="334">
        <v>0</v>
      </c>
      <c r="G17" s="1034"/>
      <c r="H17" s="1179"/>
      <c r="I17" s="275">
        <f t="shared" si="4"/>
        <v>61.359999999999914</v>
      </c>
      <c r="L17" s="296">
        <f t="shared" si="5"/>
        <v>0</v>
      </c>
      <c r="M17" s="73"/>
      <c r="N17" s="334"/>
      <c r="O17" s="1033"/>
      <c r="P17" s="334">
        <f t="shared" si="1"/>
        <v>0</v>
      </c>
      <c r="Q17" s="1034"/>
      <c r="R17" s="301"/>
      <c r="S17" s="275">
        <f t="shared" si="6"/>
        <v>0</v>
      </c>
      <c r="V17" s="296">
        <f t="shared" si="7"/>
        <v>2</v>
      </c>
      <c r="W17" s="73"/>
      <c r="X17" s="334"/>
      <c r="Y17" s="1033"/>
      <c r="Z17" s="334">
        <f t="shared" si="2"/>
        <v>0</v>
      </c>
      <c r="AA17" s="1034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3"/>
      <c r="F18" s="334">
        <f t="shared" si="0"/>
        <v>0</v>
      </c>
      <c r="G18" s="1034"/>
      <c r="H18" s="1179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3"/>
      <c r="P18" s="334">
        <f t="shared" si="1"/>
        <v>0</v>
      </c>
      <c r="Q18" s="1034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3"/>
      <c r="Z18" s="334">
        <f t="shared" si="2"/>
        <v>0</v>
      </c>
      <c r="AA18" s="1034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3"/>
      <c r="F19" s="334">
        <f t="shared" si="0"/>
        <v>0</v>
      </c>
      <c r="G19" s="1034"/>
      <c r="H19" s="1179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3"/>
      <c r="P19" s="334">
        <f t="shared" si="1"/>
        <v>0</v>
      </c>
      <c r="Q19" s="1034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3"/>
      <c r="Z19" s="334">
        <f t="shared" si="2"/>
        <v>0</v>
      </c>
      <c r="AA19" s="1034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3"/>
      <c r="F20" s="334">
        <f t="shared" si="0"/>
        <v>0</v>
      </c>
      <c r="G20" s="1034"/>
      <c r="H20" s="1179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3"/>
      <c r="P20" s="334">
        <f t="shared" si="1"/>
        <v>0</v>
      </c>
      <c r="Q20" s="1034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3"/>
      <c r="F21" s="334">
        <f t="shared" si="0"/>
        <v>0</v>
      </c>
      <c r="G21" s="1034"/>
      <c r="H21" s="1179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40"/>
      <c r="E22" s="941"/>
      <c r="F22" s="940">
        <f t="shared" si="0"/>
        <v>0</v>
      </c>
      <c r="G22" s="942"/>
      <c r="H22" s="1181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32" t="s">
        <v>11</v>
      </c>
      <c r="D47" s="1333"/>
      <c r="E47" s="57">
        <f>E5+E6-F42+E7</f>
        <v>61.359999999999957</v>
      </c>
      <c r="F47" s="73"/>
      <c r="M47" s="1332" t="s">
        <v>11</v>
      </c>
      <c r="N47" s="1333"/>
      <c r="O47" s="57">
        <f>O5+O6-P42+O7</f>
        <v>0</v>
      </c>
      <c r="P47" s="73"/>
      <c r="W47" s="1332" t="s">
        <v>11</v>
      </c>
      <c r="X47" s="1333"/>
      <c r="Y47" s="57">
        <f>Y5+Y6-Z42+Y7</f>
        <v>6.7099999999999795</v>
      </c>
      <c r="Z47" s="73"/>
    </row>
    <row r="50" spans="1:28" x14ac:dyDescent="0.25">
      <c r="A50" s="250"/>
      <c r="B50" s="1328"/>
      <c r="C50" s="732"/>
      <c r="D50" s="274"/>
      <c r="E50" s="259"/>
      <c r="F50" s="253"/>
      <c r="G50" s="260"/>
      <c r="H50" s="240"/>
      <c r="K50" s="250"/>
      <c r="L50" s="1328"/>
      <c r="M50" s="732"/>
      <c r="N50" s="274"/>
      <c r="O50" s="259"/>
      <c r="P50" s="253"/>
      <c r="Q50" s="260"/>
      <c r="R50" s="240"/>
      <c r="U50" s="250"/>
      <c r="V50" s="1328"/>
      <c r="W50" s="732"/>
      <c r="X50" s="274"/>
      <c r="Y50" s="259"/>
      <c r="Z50" s="253"/>
      <c r="AA50" s="260"/>
      <c r="AB50" s="240"/>
    </row>
    <row r="51" spans="1:28" x14ac:dyDescent="0.25">
      <c r="A51" s="250"/>
      <c r="B51" s="1328"/>
      <c r="C51" s="562"/>
      <c r="D51" s="248"/>
      <c r="E51" s="267"/>
      <c r="F51" s="253"/>
      <c r="G51" s="262"/>
      <c r="H51" s="240"/>
      <c r="K51" s="250"/>
      <c r="L51" s="1328"/>
      <c r="M51" s="562"/>
      <c r="N51" s="248"/>
      <c r="O51" s="267"/>
      <c r="P51" s="253"/>
      <c r="Q51" s="262"/>
      <c r="R51" s="240"/>
      <c r="U51" s="250"/>
      <c r="V51" s="1328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2"/>
      <c r="D52" s="248"/>
      <c r="E52" s="746"/>
      <c r="F52" s="294"/>
      <c r="G52" s="240"/>
      <c r="H52" s="240"/>
      <c r="K52" s="240"/>
      <c r="L52" s="272"/>
      <c r="M52" s="732"/>
      <c r="N52" s="248"/>
      <c r="O52" s="746"/>
      <c r="P52" s="294"/>
      <c r="Q52" s="240"/>
      <c r="R52" s="240"/>
      <c r="U52" s="240"/>
      <c r="V52" s="272"/>
      <c r="W52" s="732"/>
      <c r="X52" s="248"/>
      <c r="Y52" s="746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5" t="s">
        <v>271</v>
      </c>
      <c r="B1" s="1335"/>
      <c r="C1" s="1335"/>
      <c r="D1" s="1335"/>
      <c r="E1" s="1335"/>
      <c r="F1" s="1335"/>
      <c r="G1" s="1335"/>
      <c r="H1" s="11">
        <v>1</v>
      </c>
      <c r="K1" s="1330" t="s">
        <v>295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9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9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34" t="s">
        <v>108</v>
      </c>
      <c r="C5" s="732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34" t="s">
        <v>108</v>
      </c>
      <c r="M5" s="732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34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34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2">
        <v>92</v>
      </c>
      <c r="D7" s="248">
        <v>44702</v>
      </c>
      <c r="E7" s="746">
        <v>604.61</v>
      </c>
      <c r="F7" s="243">
        <v>53</v>
      </c>
      <c r="G7" s="240"/>
      <c r="K7" s="240"/>
      <c r="L7" s="272"/>
      <c r="M7" s="732"/>
      <c r="N7" s="248"/>
      <c r="O7" s="74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60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0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7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7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7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7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7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7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7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7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7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7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7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7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7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7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7">
        <f t="shared" si="2"/>
        <v>75</v>
      </c>
      <c r="C18" s="73">
        <v>10</v>
      </c>
      <c r="D18" s="334">
        <v>114.44</v>
      </c>
      <c r="E18" s="1033">
        <v>44712</v>
      </c>
      <c r="F18" s="334">
        <f t="shared" si="0"/>
        <v>114.44</v>
      </c>
      <c r="G18" s="1034" t="s">
        <v>482</v>
      </c>
      <c r="H18" s="301">
        <v>95</v>
      </c>
      <c r="I18" s="275">
        <f t="shared" si="3"/>
        <v>871.50000000000023</v>
      </c>
      <c r="K18" s="122"/>
      <c r="L18" s="997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7">
        <f t="shared" si="2"/>
        <v>60</v>
      </c>
      <c r="C19" s="15">
        <v>15</v>
      </c>
      <c r="D19" s="334">
        <v>173.13</v>
      </c>
      <c r="E19" s="1033">
        <v>44714</v>
      </c>
      <c r="F19" s="334">
        <f t="shared" si="0"/>
        <v>173.13</v>
      </c>
      <c r="G19" s="1034" t="s">
        <v>505</v>
      </c>
      <c r="H19" s="301">
        <v>95</v>
      </c>
      <c r="I19" s="275">
        <f t="shared" si="3"/>
        <v>698.37000000000023</v>
      </c>
      <c r="K19" s="122"/>
      <c r="L19" s="997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3">
        <v>44718</v>
      </c>
      <c r="F20" s="334">
        <f t="shared" si="0"/>
        <v>115.33</v>
      </c>
      <c r="G20" s="1034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3">
        <v>44720</v>
      </c>
      <c r="F21" s="334">
        <f t="shared" si="0"/>
        <v>108.72</v>
      </c>
      <c r="G21" s="1034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3">
        <v>44722</v>
      </c>
      <c r="F22" s="334">
        <f t="shared" si="0"/>
        <v>118.23</v>
      </c>
      <c r="G22" s="1034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3">
        <v>44725</v>
      </c>
      <c r="F23" s="334">
        <f t="shared" si="0"/>
        <v>177.35</v>
      </c>
      <c r="G23" s="1034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3">
        <v>44729</v>
      </c>
      <c r="F24" s="334">
        <f t="shared" si="0"/>
        <v>118.35</v>
      </c>
      <c r="G24" s="1034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3"/>
      <c r="F25" s="1177">
        <f t="shared" si="0"/>
        <v>0</v>
      </c>
      <c r="G25" s="1178"/>
      <c r="H25" s="1158"/>
      <c r="I25" s="1146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3"/>
      <c r="F26" s="1177">
        <f t="shared" si="0"/>
        <v>0</v>
      </c>
      <c r="G26" s="1178"/>
      <c r="H26" s="1158"/>
      <c r="I26" s="1146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3"/>
      <c r="F27" s="1177">
        <v>60.39</v>
      </c>
      <c r="G27" s="1178"/>
      <c r="H27" s="1158"/>
      <c r="I27" s="1146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3"/>
      <c r="F28" s="1177">
        <f t="shared" si="0"/>
        <v>0</v>
      </c>
      <c r="G28" s="1178"/>
      <c r="H28" s="1158"/>
      <c r="I28" s="1146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3"/>
      <c r="F29" s="1177">
        <f t="shared" si="0"/>
        <v>0</v>
      </c>
      <c r="G29" s="1178"/>
      <c r="H29" s="1158"/>
      <c r="I29" s="1146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3"/>
      <c r="F30" s="334">
        <f t="shared" si="0"/>
        <v>0</v>
      </c>
      <c r="G30" s="1034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3"/>
      <c r="F31" s="334">
        <f t="shared" si="0"/>
        <v>0</v>
      </c>
      <c r="G31" s="1034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3"/>
      <c r="F32" s="334">
        <f t="shared" si="0"/>
        <v>0</v>
      </c>
      <c r="G32" s="1034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32" t="s">
        <v>11</v>
      </c>
      <c r="D83" s="1333"/>
      <c r="E83" s="57">
        <f>E5+E6-F78+E7</f>
        <v>-403.74999999999989</v>
      </c>
      <c r="F83" s="73"/>
      <c r="M83" s="1332" t="s">
        <v>11</v>
      </c>
      <c r="N83" s="1333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35" t="s">
        <v>272</v>
      </c>
      <c r="B1" s="1335"/>
      <c r="C1" s="1335"/>
      <c r="D1" s="1335"/>
      <c r="E1" s="1335"/>
      <c r="F1" s="1335"/>
      <c r="G1" s="1335"/>
      <c r="H1" s="11">
        <v>1</v>
      </c>
      <c r="K1" s="1330" t="s">
        <v>279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338" t="s">
        <v>75</v>
      </c>
      <c r="C4" s="322"/>
      <c r="D4" s="248"/>
      <c r="E4" s="719"/>
      <c r="F4" s="243"/>
      <c r="G4" s="160"/>
      <c r="H4" s="160"/>
      <c r="K4" s="654"/>
      <c r="L4" s="1338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5" t="s">
        <v>102</v>
      </c>
      <c r="B5" s="1334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21" t="s">
        <v>420</v>
      </c>
      <c r="L5" s="1334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2"/>
      <c r="B6" s="1334"/>
      <c r="C6" s="574"/>
      <c r="D6" s="248"/>
      <c r="E6" s="720"/>
      <c r="F6" s="73"/>
      <c r="G6" s="262">
        <f>F79</f>
        <v>17106.909999999996</v>
      </c>
      <c r="H6" s="7">
        <f>E6-G6+E7+E5-G5+E4</f>
        <v>3.637978807091713E-12</v>
      </c>
      <c r="K6" s="862"/>
      <c r="L6" s="1334"/>
      <c r="M6" s="574"/>
      <c r="N6" s="248"/>
      <c r="O6" s="720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1"/>
      <c r="B7" s="272"/>
      <c r="C7" s="283"/>
      <c r="D7" s="274"/>
      <c r="E7" s="719"/>
      <c r="F7" s="243"/>
      <c r="G7" s="240"/>
      <c r="K7" s="861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60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0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6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6">
        <v>57.6</v>
      </c>
      <c r="E28" s="857">
        <v>44711</v>
      </c>
      <c r="F28" s="856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6">
        <v>28.62</v>
      </c>
      <c r="E29" s="857">
        <v>44713</v>
      </c>
      <c r="F29" s="856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6">
        <v>65.59</v>
      </c>
      <c r="E30" s="857">
        <v>44713</v>
      </c>
      <c r="F30" s="856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6">
        <v>844.93</v>
      </c>
      <c r="E31" s="857">
        <v>44713</v>
      </c>
      <c r="F31" s="856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6">
        <v>143.97</v>
      </c>
      <c r="E32" s="857">
        <v>44714</v>
      </c>
      <c r="F32" s="856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6">
        <v>883.8</v>
      </c>
      <c r="E33" s="857">
        <v>44715</v>
      </c>
      <c r="F33" s="856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6">
        <v>23.45</v>
      </c>
      <c r="E34" s="857">
        <v>44716</v>
      </c>
      <c r="F34" s="856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6">
        <v>841.52</v>
      </c>
      <c r="E35" s="857">
        <v>44716</v>
      </c>
      <c r="F35" s="856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6">
        <v>141.88</v>
      </c>
      <c r="E36" s="857">
        <v>44718</v>
      </c>
      <c r="F36" s="856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6">
        <v>27.08</v>
      </c>
      <c r="E37" s="857">
        <v>44718</v>
      </c>
      <c r="F37" s="856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6">
        <v>871.72</v>
      </c>
      <c r="E38" s="857">
        <v>44720</v>
      </c>
      <c r="F38" s="856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6">
        <v>25.58</v>
      </c>
      <c r="E39" s="857">
        <v>44721</v>
      </c>
      <c r="F39" s="856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6">
        <v>269.57</v>
      </c>
      <c r="E40" s="857">
        <v>44722</v>
      </c>
      <c r="F40" s="856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6">
        <v>833.79</v>
      </c>
      <c r="E41" s="857">
        <v>44722</v>
      </c>
      <c r="F41" s="856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6">
        <v>26.26</v>
      </c>
      <c r="E42" s="857">
        <v>44725</v>
      </c>
      <c r="F42" s="856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6">
        <v>62.19</v>
      </c>
      <c r="E43" s="857">
        <v>44725</v>
      </c>
      <c r="F43" s="856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6">
        <v>141.97999999999999</v>
      </c>
      <c r="E44" s="857">
        <v>44726</v>
      </c>
      <c r="F44" s="856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6">
        <v>32.299999999999997</v>
      </c>
      <c r="E45" s="857">
        <v>44727</v>
      </c>
      <c r="F45" s="856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6">
        <v>880.4</v>
      </c>
      <c r="E46" s="857">
        <v>44727</v>
      </c>
      <c r="F46" s="856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6">
        <v>29.89</v>
      </c>
      <c r="E47" s="857">
        <v>44728</v>
      </c>
      <c r="F47" s="856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6">
        <v>886.2</v>
      </c>
      <c r="E48" s="857">
        <v>44728</v>
      </c>
      <c r="F48" s="856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6">
        <v>29.35</v>
      </c>
      <c r="E49" s="857">
        <v>44730</v>
      </c>
      <c r="F49" s="856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6">
        <v>139.57</v>
      </c>
      <c r="E50" s="857">
        <v>44730</v>
      </c>
      <c r="F50" s="856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6">
        <v>879.31</v>
      </c>
      <c r="E51" s="857">
        <v>44730</v>
      </c>
      <c r="F51" s="856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4" t="s">
        <v>765</v>
      </c>
      <c r="B52" s="1219">
        <f t="shared" si="2"/>
        <v>95</v>
      </c>
      <c r="C52" s="1220">
        <v>10</v>
      </c>
      <c r="D52" s="1221">
        <v>141.19999999999999</v>
      </c>
      <c r="E52" s="1222">
        <v>44732</v>
      </c>
      <c r="F52" s="1221">
        <f t="shared" si="0"/>
        <v>141.19999999999999</v>
      </c>
      <c r="G52" s="1223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17">
        <v>30</v>
      </c>
      <c r="D53" s="1215">
        <v>788.09</v>
      </c>
      <c r="E53" s="1218">
        <v>44732</v>
      </c>
      <c r="F53" s="1215">
        <f t="shared" si="0"/>
        <v>788.09</v>
      </c>
      <c r="G53" s="1216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6">
        <v>111.63</v>
      </c>
      <c r="E54" s="857">
        <v>44732</v>
      </c>
      <c r="F54" s="856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6">
        <v>144.13999999999999</v>
      </c>
      <c r="E55" s="857">
        <v>44735</v>
      </c>
      <c r="F55" s="856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6">
        <v>53.52</v>
      </c>
      <c r="E56" s="857">
        <v>44735</v>
      </c>
      <c r="F56" s="856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6">
        <v>844.49</v>
      </c>
      <c r="E57" s="857">
        <v>44735</v>
      </c>
      <c r="F57" s="856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6"/>
      <c r="E58" s="857"/>
      <c r="F58" s="1143">
        <v>0</v>
      </c>
      <c r="G58" s="1144"/>
      <c r="H58" s="1145"/>
      <c r="I58" s="1146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6"/>
      <c r="E59" s="857"/>
      <c r="F59" s="1143">
        <v>837.93</v>
      </c>
      <c r="G59" s="1144"/>
      <c r="H59" s="1145"/>
      <c r="I59" s="1146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6"/>
      <c r="E60" s="857"/>
      <c r="F60" s="1143">
        <f t="shared" ref="F60:F74" si="7">D60</f>
        <v>0</v>
      </c>
      <c r="G60" s="1144"/>
      <c r="H60" s="1145"/>
      <c r="I60" s="1146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51">
        <f t="shared" si="7"/>
        <v>0</v>
      </c>
      <c r="G61" s="1152"/>
      <c r="H61" s="996"/>
      <c r="I61" s="1146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32" t="s">
        <v>11</v>
      </c>
      <c r="D84" s="1333"/>
      <c r="E84" s="57">
        <f>E5+E6-F79+E7</f>
        <v>3.637978807091713E-12</v>
      </c>
      <c r="F84" s="73"/>
      <c r="M84" s="1332" t="s">
        <v>11</v>
      </c>
      <c r="N84" s="1333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2022-07-14T13:37:31Z</dcterms:modified>
</cp:coreProperties>
</file>