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6" l="1"/>
  <c r="Q28" i="16" l="1"/>
  <c r="M28" i="16"/>
  <c r="M27" i="16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1" i="16"/>
  <c r="Q32" i="16"/>
  <c r="Q33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P32" i="16"/>
  <c r="P31" i="16"/>
  <c r="P30" i="16"/>
  <c r="Q30" i="16" s="1"/>
  <c r="P29" i="16"/>
  <c r="Q29" i="16" s="1"/>
  <c r="P28" i="16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<sst xmlns="http://schemas.openxmlformats.org/spreadsheetml/2006/main" count="1708" uniqueCount="920">
  <si>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</si>
  <si>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</si>
  <si>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</si>
  <si>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</si>
  <si>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</si>
  <si>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</si>
  <si>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</si>
  <si>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</si>
  <si>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</si>
  <si>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</si>
  <si>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</si>
  <si>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</si>
  <si>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</si>
  <si>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</si>
  <si>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</si>
  <si>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</si>
  <si>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</si>
  <si>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</si>
  <si>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</si>
  <si>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</si>
  <si>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</si>
  <si>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</si>
  <si>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</si>
  <si>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</si>
  <si>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</si>
  <si>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</si>
  <si>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</si>
  <si>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</si>
  <si>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</si>
  <si>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</si>
  <si>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</si>
  <si>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</si>
  <si>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</si>
  <si>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</si>
  <si>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</si>
  <si>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</si>
  <si>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</si>
  <si>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</si>
  <si>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</si>
  <si>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</si>
  <si>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</si>
  <si>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</si>
  <si>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</si>
  <si>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</si>
  <si>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</si>
  <si>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</si>
  <si>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</si>
  <si>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</si>
  <si>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</si>
  <si>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</si>
  <si>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</si>
  <si>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</si>
  <si>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</si>
  <si>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</si>
  <si>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</si>
  <si>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</si>
  <si>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</si>
  <si>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</si>
  <si>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</si>
  <si>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</si>
  <si>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</si>
  <si>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</si>
  <si>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</si>
  <si>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</si>
  <si>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</si>
  <si>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</si>
  <si>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</si>
  <si>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</si>
  <si>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</si>
  <si>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</si>
  <si>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</si>
  <si>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</si>
  <si>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</si>
  <si>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</si>
  <si>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</si>
  <si>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</si>
  <si>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</si>
  <si>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</si>
  <si>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</si>
  <si>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</si>
  <si>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</si>
  <si>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</si>
  <si>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</si>
  <si>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</si>
  <si>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</si>
  <si>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</si>
  <si>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</si>
  <si>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</si>
  <si>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</si>
  <si>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</si>
  <si>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</si>
  <si>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</si>
  <si>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</si>
  <si>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</si>
  <si>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</si>
  <si>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</si>
  <si>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</si>
  <si>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</si>
  <si>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</si>
  <si>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</si>
  <si>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</si>
  <si>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</si>
  <si>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</si>
  <si>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</si>
  <si>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</si>
  <si>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</si>
  <si>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</si>
  <si>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</si>
  <si>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</si>
  <si>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</si>
  <si>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</si>
  <si>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</si>
  <si>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</si>
  <si>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</si>
  <si>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</si>
  <si>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</si>
  <si>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</si>
  <si>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</si>
  <si>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</si>
  <si>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</si>
  <si>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</si>
  <si>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</si>
  <si>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</si>
  <si>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</si>
  <si>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</si>
  <si>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</si>
  <si>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</si>
  <si>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</si>
  <si>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</si>
  <si>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</si>
  <si>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</si>
  <si>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</si>
  <si>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</si>
  <si>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</si>
  <si>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</si>
  <si>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</si>
  <si>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</si>
  <si>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</si>
  <si>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</si>
  <si>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</si>
  <si>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</si>
  <si>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</si>
  <si>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</si>
  <si>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</si>
  <si>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</si>
  <si>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</si>
  <si>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</si>
  <si>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</si>
  <si>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</si>
  <si>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</si>
  <si>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</si>
  <si>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</si>
  <si>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</si>
  <si>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</si>
  <si>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</si>
  <si>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</si>
  <si>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</si>
  <si>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</si>
  <si>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</si>
  <si>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</si>
  <si>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</si>
  <si>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</si>
  <si>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</si>
  <si>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</si>
  <si>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</si>
  <si>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</si>
  <si>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</si>
  <si>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</si>
  <si>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</si>
  <si>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</si>
  <si>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</si>
  <si>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</si>
  <si>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</si>
  <si>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</si>
  <si>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</si>
  <si>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</si>
  <si>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</si>
  <si>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</si>
  <si>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</si>
  <si>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</si>
  <si>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</si>
  <si>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</si>
  <si>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</si>
  <si>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</si>
  <si>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</si>
  <si>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</si>
  <si>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</si>
  <si>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</si>
  <si>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</si>
  <si>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</si>
  <si>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</si>
  <si>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</si>
  <si>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</si>
  <si>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</si>
  <si>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</si>
  <si>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</si>
  <si>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</si>
  <si>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</si>
  <si>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</si>
  <si>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</si>
  <si>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</si>
  <si>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</si>
  <si>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</si>
  <si>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</si>
  <si>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</si>
  <si>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</si>
  <si>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</si>
  <si>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</si>
  <si>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</si>
  <si>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</si>
  <si>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</si>
  <si>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</si>
  <si>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</si>
  <si>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</si>
  <si>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</si>
  <si>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</si>
  <si>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</si>
  <si>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</si>
  <si>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</si>
  <si>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</si>
  <si>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</si>
  <si>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</si>
  <si>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</si>
  <si>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</si>
  <si>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</si>
  <si>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</si>
  <si>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</si>
  <si>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</si>
  <si>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</si>
  <si>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</si>
  <si>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</si>
  <si>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</si>
  <si>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</si>
  <si>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</si>
  <si>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</si>
  <si>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</si>
  <si>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</si>
  <si>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</si>
  <si>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</si>
  <si>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</si>
  <si>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</si>
  <si>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</si>
  <si>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</si>
  <si>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</si>
  <si>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</si>
  <si>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</si>
  <si>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</si>
  <si>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</si>
  <si>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</si>
  <si>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</si>
  <si>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</si>
  <si>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</si>
  <si>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</si>
  <si>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</si>
  <si>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</si>
  <si>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</si>
  <si>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</si>
  <si>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</si>
  <si>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</si>
  <si>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</si>
  <si>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</si>
  <si>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</si>
  <si>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</si>
  <si>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</si>
  <si>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</si>
  <si>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</si>
  <si>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</si>
  <si>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</si>
  <si>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</si>
  <si>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</si>
  <si>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</si>
  <si>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</si>
  <si>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</si>
  <si>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</si>
  <si>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</si>
  <si>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</si>
  <si>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</si>
  <si>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</si>
  <si>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</si>
  <si>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</si>
  <si>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</si>
  <si>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</si>
  <si>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</si>
  <si>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</si>
  <si>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</si>
  <si>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</si>
  <si>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</si>
  <si>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</si>
  <si>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</si>
  <si>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</si>
  <si>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</si>
  <si>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</si>
  <si>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</si>
  <si>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</si>
  <si>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</si>
  <si>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</si>
  <si>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</si>
  <si>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</si>
  <si>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</si>
  <si>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</si>
  <si>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</si>
  <si>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</si>
  <si>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</si>
  <si>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</si>
  <si>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</si>
  <si>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</si>
  <si>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</si>
  <si>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</si>
  <si>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</si>
  <si>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</si>
  <si>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</si>
  <si>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</si>
  <si>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</si>
  <si>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</si>
  <si>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</si>
  <si>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</si>
  <si>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</si>
  <si>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</si>
  <si>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</si>
  <si>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</si>
  <si>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</si>
  <si>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</si>
  <si>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</si>
  <si>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</si>
  <si>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</si>
  <si>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</si>
  <si>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</si>
  <si>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</si>
  <si>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</si>
  <si>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</si>
  <si>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</si>
  <si>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</si>
  <si>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</si>
  <si>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</si>
  <si>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</si>
  <si>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</si>
  <si>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</si>
  <si>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</si>
  <si>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</si>
  <si>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</si>
  <si>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</si>
  <si>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</si>
  <si>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</si>
  <si>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</si>
  <si>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</si>
  <si>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</si>
  <si>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</si>
  <si>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</si>
  <si>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</si>
  <si>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</si>
  <si>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</si>
  <si>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</si>
  <si>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</si>
  <si>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</si>
  <si>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</si>
  <si>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</si>
  <si>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</si>
  <si>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</si>
  <si>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</si>
  <si>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</si>
  <si>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</si>
  <si>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</si>
  <si>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</si>
  <si>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</si>
  <si>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</si>
  <si>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</si>
  <si>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</si>
  <si>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</si>
  <si>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</si>
  <si>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</si>
  <si>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</si>
  <si>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</si>
  <si>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</si>
  <si>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</si>
  <si>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</si>
  <si>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</si>
  <si>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</si>
  <si>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</si>
  <si>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</si>
  <si>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</si>
  <si>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</si>
  <si>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</si>
  <si>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</si>
  <si>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</si>
  <si>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</si>
  <si>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</si>
  <si>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</si>
  <si>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</si>
  <si>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</si>
  <si>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</si>
  <si>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</si>
  <si>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</si>
  <si>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</si>
  <si>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</si>
  <si>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</si>
  <si>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</si>
  <si>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</si>
  <si>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</si>
  <si>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</si>
  <si>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</si>
  <si>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</si>
  <si>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</si>
  <si>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</si>
  <si>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</si>
  <si>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</si>
  <si>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</si>
  <si>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</si>
  <si>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</si>
  <si>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</si>
  <si>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</si>
  <si>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</si>
  <si>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</si>
  <si>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</si>
  <si>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</si>
  <si>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</si>
  <si>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</si>
  <si>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</si>
  <si>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</si>
  <si>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</si>
  <si>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</si>
  <si>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</si>
  <si>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</si>
  <si>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</si>
  <si>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</si>
  <si>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</si>
  <si>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</si>
  <si>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</si>
  <si>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</si>
  <si>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</si>
  <si>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</si>
  <si>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</si>
  <si>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</si>
  <si>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</si>
  <si>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</si>
  <si>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</si>
  <si>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</si>
  <si>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</si>
  <si>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</si>
  <si>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</si>
  <si>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</si>
  <si>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</si>
  <si>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</si>
  <si>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</si>
  <si>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</si>
  <si>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</si>
  <si>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</si>
  <si>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</si>
  <si>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</si>
  <si>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</si>
  <si>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</si>
  <si>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</si>
  <si>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</si>
  <si>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</si>
  <si>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</si>
  <si>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</si>
  <si>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</si>
  <si>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</si>
  <si>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</si>
  <si>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</si>
  <si>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</si>
  <si>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</si>
  <si>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</si>
  <si>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</si>
  <si>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</si>
  <si>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</si>
  <si>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</si>
  <si>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</si>
  <si>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</si>
  <si>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</si>
  <si>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</si>
  <si>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</si>
  <si>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</si>
  <si>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</si>
  <si>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</si>
  <si>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</si>
  <si>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</si>
  <si>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</si>
  <si>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</si>
  <si>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</si>
  <si>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</si>
  <si>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</si>
  <si>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</si>
  <si>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</si>
  <si>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</si>
  <si>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</si>
  <si>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</si>
  <si>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</si>
  <si>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</si>
  <si>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</si>
  <si>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</si>
  <si>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</si>
  <si>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</si>
  <si>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</si>
  <si>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</si>
  <si>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</si>
  <si>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</si>
  <si>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</si>
  <si>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</si>
  <si>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</si>
  <si>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</si>
  <si>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</si>
  <si>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</si>
  <si>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</si>
  <si>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</si>
  <si>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</si>
  <si>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</si>
  <si>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</si>
  <si>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</si>
  <si>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</si>
  <si>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</si>
  <si>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</si>
  <si>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</si>
  <si>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</si>
  <si>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</si>
  <si>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</si>
  <si>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</si>
  <si>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</si>
  <si>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</si>
  <si>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</si>
  <si>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</si>
  <si>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</si>
  <si>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</si>
  <si>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</si>
  <si>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</si>
  <si>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</si>
  <si>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</si>
  <si>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</si>
  <si>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</si>
  <si>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</si>
  <si>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</si>
  <si>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</si>
  <si>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</si>
  <si>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</si>
  <si>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</si>
  <si>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</si>
  <si>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</si>
  <si>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</si>
  <si>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</si>
  <si>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</si>
  <si>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</si>
  <si>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</si>
  <si>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</si>
  <si>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</si>
  <si>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</si>
  <si>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</si>
  <si>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</si>
  <si>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</si>
  <si>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</si>
  <si>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</si>
  <si>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</si>
  <si>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</si>
  <si>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</si>
  <si>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</si>
  <si>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</si>
  <si>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</si>
  <si>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</si>
  <si>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</si>
  <si>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</si>
  <si>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</si>
  <si>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</si>
  <si>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</si>
  <si>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</si>
  <si>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</si>
  <si>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</si>
  <si>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</si>
  <si>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</si>
  <si>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</si>
  <si>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</si>
  <si>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</si>
  <si>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</si>
  <si>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</si>
  <si>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</si>
  <si>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</si>
  <si>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</si>
  <si>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</si>
  <si>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</si>
  <si>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</si>
  <si>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</si>
  <si>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</si>
  <si>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</si>
  <si>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</si>
  <si>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</si>
  <si>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</si>
  <si>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</si>
  <si>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</si>
  <si>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</si>
  <si>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</si>
  <si>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</si>
  <si>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</si>
  <si>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</si>
  <si>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</si>
  <si>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</si>
  <si>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</si>
  <si>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</si>
  <si>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</si>
  <si>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</si>
  <si>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</si>
  <si>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</si>
  <si>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</si>
  <si>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</si>
  <si>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</si>
  <si>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</si>
  <si>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</si>
  <si>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</si>
  <si>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</si>
  <si>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</si>
  <si>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</si>
  <si>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</si>
  <si>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</si>
  <si>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</si>
  <si>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</si>
  <si>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</si>
  <si>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</si>
  <si>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</si>
  <si>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</si>
  <si>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</si>
  <si>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</si>
  <si>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</si>
  <si>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</si>
  <si>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</si>
  <si>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</si>
  <si>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</si>
  <si>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</si>
  <si>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</si>
  <si>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</si>
  <si>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</si>
  <si>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</si>
  <si>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</si>
  <si>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</si>
  <si>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</si>
  <si>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</si>
  <si>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</si>
  <si>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</si>
  <si>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</si>
  <si>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</si>
  <si>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</si>
  <si>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</si>
  <si>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</si>
  <si>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</si>
  <si>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</si>
  <si>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</si>
  <si>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</si>
  <si>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</si>
  <si>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</si>
  <si>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</si>
  <si>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</si>
  <si>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</si>
  <si>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</si>
  <si>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</si>
  <si>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</si>
  <si>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</si>
  <si>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</si>
  <si>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</si>
  <si>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</si>
  <si>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</si>
  <si>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</si>
  <si>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</si>
  <si>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</si>
  <si>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</si>
  <si>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</si>
  <si>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</si>
  <si>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</si>
  <si>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</si>
  <si>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</si>
  <si>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</si>
  <si>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</si>
  <si>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</si>
  <si>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</si>
  <si>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</si>
  <si>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</si>
  <si>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</si>
  <si>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</si>
  <si>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</si>
  <si>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</si>
  <si>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</si>
  <si>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</si>
  <si>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</si>
  <si>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</si>
  <si>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</si>
  <si>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</si>
  <si>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</si>
  <si>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</si>
  <si>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</si>
  <si>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</si>
  <si>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</si>
  <si>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</si>
  <si>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</si>
  <si>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</si>
  <si>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</si>
  <si>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</si>
  <si>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</si>
  <si>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</si>
  <si>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</si>
  <si>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</si>
  <si>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</si>
  <si>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</si>
  <si>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</si>
  <si>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</si>
  <si>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</si>
  <si>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</si>
  <si>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</si>
  <si>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</si>
  <si>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</si>
  <si>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</si>
  <si>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</si>
  <si>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</si>
  <si>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</si>
  <si>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</si>
  <si>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</si>
  <si>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</si>
  <si>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</si>
  <si>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</si>
  <si>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</si>
  <si>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</si>
  <si>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</si>
  <si>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</si>
  <si>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</si>
  <si>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</si>
  <si>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</si>
  <si>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</si>
  <si>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</si>
  <si>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</si>
  <si>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</si>
  <si>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</si>
  <si>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</si>
  <si>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</si>
  <si>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</si>
  <si>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</si>
  <si>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</si>
  <si>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</si>
  <si>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</si>
  <si>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</si>
  <si>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</si>
  <si>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</si>
  <si>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</si>
  <si>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</si>
  <si>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</si>
  <si>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</si>
  <si>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</si>
  <si>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</si>
  <si>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</si>
  <si>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</si>
  <si>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</si>
  <si>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</si>
  <si>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</si>
  <si>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</si>
  <si>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</si>
  <si>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</si>
  <si>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</si>
  <si>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</si>
  <si>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</si>
  <si>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</si>
  <si>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</si>
  <si>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</si>
  <si>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</si>
  <si>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</si>
  <si>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</si>
  <si>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</si>
  <si>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</si>
  <si>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</si>
  <si>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</si>
  <si>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</si>
  <si>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</si>
  <si>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</si>
  <si>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</si>
  <si>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</si>
  <si>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</si>
  <si>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</si>
  <si>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</si>
  <si>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</si>
  <si>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</si>
  <si>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</si>
  <si>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</si>
  <si>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</si>
  <si>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</si>
  <si>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</si>
  <si>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</si>
  <si>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</si>
  <si>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</si>
  <si>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</si>
  <si>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</si>
  <si>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</si>
  <si>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</si>
  <si>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</si>
  <si>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</si>
  <si>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</si>
  <si>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</si>
  <si>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</si>
  <si>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</si>
  <si>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</si>
  <si>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</si>
  <si>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</si>
  <si>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</si>
  <si>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</si>
  <si>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</si>
  <si>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</si>
  <si>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</si>
  <si>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</si>
  <si>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</si>
  <si>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</si>
  <si>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</si>
  <si>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</si>
  <si>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</si>
  <si>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</si>
  <si>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</si>
  <si>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</si>
  <si>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</si>
  <si>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</si>
  <si>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</si>
  <si>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</si>
  <si>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</si>
  <si>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</si>
  <si>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</si>
  <si>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</si>
  <si>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</si>
  <si>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</si>
  <si>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</si>
  <si>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</si>
  <si>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</si>
  <si>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</si>
  <si>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</si>
  <si>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</si>
  <si>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</si>
  <si>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</si>
  <si>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</si>
  <si>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</si>
  <si>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</si>
  <si>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</si>
  <si>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</si>
  <si>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</si>
  <si>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</si>
  <si>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</si>
  <si>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</si>
  <si>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</si>
  <si>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</si>
  <si>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</si>
  <si>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</si>
  <si>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</si>
  <si>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</si>
  <si>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</si>
  <si>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</si>
  <si>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</si>
  <si>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</si>
  <si>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</si>
  <si>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</si>
  <si>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</si>
  <si>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</si>
  <si>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</si>
  <si>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</si>
  <si>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</si>
  <si>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</si>
  <si>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</si>
  <si>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</si>
  <si>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</si>
  <si>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</si>
  <si>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</si>
  <si>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</si>
  <si>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</si>
  <si>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</si>
  <si>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</si>
  <si>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</si>
  <si>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</si>
  <si>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</si>
  <si>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</si>
  <si>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</si>
  <si>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</si>
  <si>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</si>
  <si>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</si>
  <si>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</si>
  <si>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</si>
  <si>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</si>
  <si>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</si>
  <si>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</si>
  <si>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</si>
  <si>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</si>
  <si>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</si>
  <si>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</si>
  <si>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</si>
  <si>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</si>
  <si>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</si>
  <si>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</si>
  <si>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</si>
  <si>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</si>
  <si>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</si>
  <si>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</si>
  <si>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</si>
  <si>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</si>
  <si>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</si>
  <si>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</si>
  <si>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</si>
  <si>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</si>
  <si>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</si>
  <si>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</si>
  <si>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</si>
  <si>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</si>
  <si>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</si>
  <si>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</si>
  <si>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</si>
  <si>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</si>
  <si>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</si>
  <si>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</si>
  <si>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</si>
  <si>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</si>
  <si>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</si>
  <si>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</si>
  <si>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</si>
  <si>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</si>
  <si>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</si>
  <si>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</si>
  <si>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</si>
  <si>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</si>
  <si>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</si>
  <si>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</si>
  <si>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Nomian # 33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</si>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</sst>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9"/>
      <c r="C1" s="551" t="s">
        <v>26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8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R3" s="556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557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67">
        <f>SUM(M5:M40)</f>
        <v>1399609.5</v>
      </c>
      <c r="N49" s="567">
        <f>SUM(N5:N40)</f>
        <v>910600</v>
      </c>
      <c r="P49" s="111">
        <f>SUM(P5:P40)</f>
        <v>3236981.46</v>
      </c>
      <c r="Q49" s="579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8"/>
      <c r="N50" s="568"/>
      <c r="P50" s="44"/>
      <c r="Q50" s="580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45">
        <f>M49+N49</f>
        <v>2310209.5</v>
      </c>
      <c r="N53" s="54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5" t="s">
        <v>15</v>
      </c>
      <c r="I77" s="576"/>
      <c r="J77" s="154"/>
      <c r="K77" s="577">
        <f>I75+L75</f>
        <v>1552957.04</v>
      </c>
      <c r="L77" s="578"/>
      <c r="M77" s="155"/>
      <c r="N77" s="155"/>
      <c r="P77" s="44"/>
      <c r="Q77" s="19"/>
    </row>
    <row r="78" spans="1:17" x14ac:dyDescent="0.25">
      <c r="D78" s="569" t="s">
        <v>16</v>
      </c>
      <c r="E78" s="569"/>
      <c r="F78" s="156">
        <f>F75-K77-C75</f>
        <v>-123007.98000000021</v>
      </c>
      <c r="I78" s="157"/>
      <c r="J78" s="158"/>
    </row>
    <row r="79" spans="1:17" ht="18.75" x14ac:dyDescent="0.3">
      <c r="D79" s="570" t="s">
        <v>17</v>
      </c>
      <c r="E79" s="570"/>
      <c r="F79" s="101">
        <v>-1513561.68</v>
      </c>
      <c r="I79" s="571" t="s">
        <v>18</v>
      </c>
      <c r="J79" s="572"/>
      <c r="K79" s="573">
        <f>F81+F82+F83</f>
        <v>1950142.8099999996</v>
      </c>
      <c r="L79" s="57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74">
        <f>-C4</f>
        <v>-3445405.07</v>
      </c>
      <c r="L81" s="573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62" t="s">
        <v>24</v>
      </c>
      <c r="E83" s="563"/>
      <c r="F83" s="173">
        <v>3504178.07</v>
      </c>
      <c r="I83" s="564" t="s">
        <v>220</v>
      </c>
      <c r="J83" s="565"/>
      <c r="K83" s="566">
        <f>K79+K81</f>
        <v>-1495262.2600000002</v>
      </c>
      <c r="L83" s="56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90" t="s">
        <v>35</v>
      </c>
      <c r="J67" s="59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9"/>
      <c r="C1" s="551" t="s">
        <v>642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21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Q3" s="467" t="s">
        <v>509</v>
      </c>
      <c r="R3" s="60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67">
        <f>SUM(M5:M40)</f>
        <v>1601794.8800000001</v>
      </c>
      <c r="N49" s="567">
        <f>SUM(N5:N40)</f>
        <v>1523056</v>
      </c>
      <c r="P49" s="111">
        <f>SUM(P5:P40)</f>
        <v>3794729.3800000004</v>
      </c>
      <c r="Q49" s="579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8"/>
      <c r="N50" s="568"/>
      <c r="P50" s="44"/>
      <c r="Q50" s="580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45">
        <f>M49+N49</f>
        <v>3124850.88</v>
      </c>
      <c r="N53" s="54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5" t="s">
        <v>15</v>
      </c>
      <c r="I69" s="576"/>
      <c r="J69" s="154"/>
      <c r="K69" s="577">
        <f>I67+L67</f>
        <v>513056.63999999996</v>
      </c>
      <c r="L69" s="578"/>
      <c r="M69" s="155"/>
      <c r="N69" s="155"/>
      <c r="P69" s="44"/>
      <c r="Q69" s="19"/>
    </row>
    <row r="70" spans="1:17" x14ac:dyDescent="0.25">
      <c r="D70" s="569" t="s">
        <v>16</v>
      </c>
      <c r="E70" s="569"/>
      <c r="F70" s="156">
        <f>F67-K69-C67</f>
        <v>1446986.8899999997</v>
      </c>
      <c r="I70" s="157"/>
      <c r="J70" s="158"/>
    </row>
    <row r="71" spans="1:17" ht="18.75" x14ac:dyDescent="0.3">
      <c r="D71" s="570" t="s">
        <v>17</v>
      </c>
      <c r="E71" s="570"/>
      <c r="F71" s="101">
        <f>-'   COMPRAS     JUNIO     2023  '!G67</f>
        <v>-1585182.9300000004</v>
      </c>
      <c r="I71" s="571" t="s">
        <v>18</v>
      </c>
      <c r="J71" s="572"/>
      <c r="K71" s="573">
        <f>F73+F74+F75</f>
        <v>3054589.7999999993</v>
      </c>
      <c r="L71" s="573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74">
        <f>-C4</f>
        <v>-3897967.53</v>
      </c>
      <c r="L73" s="573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62" t="s">
        <v>24</v>
      </c>
      <c r="E75" s="563"/>
      <c r="F75" s="173">
        <v>3131387.04</v>
      </c>
      <c r="I75" s="564" t="s">
        <v>764</v>
      </c>
      <c r="J75" s="565"/>
      <c r="K75" s="566">
        <f>K71+K73</f>
        <v>-843377.73000000045</v>
      </c>
      <c r="L75" s="56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4" t="s">
        <v>35</v>
      </c>
      <c r="J37" s="585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6"/>
      <c r="J38" s="587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8"/>
      <c r="J39" s="589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90" t="s">
        <v>35</v>
      </c>
      <c r="J67" s="591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D54" sqref="D5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9"/>
      <c r="C1" s="551" t="s">
        <v>765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22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67">
        <f>SUM(M5:M40)</f>
        <v>2422108.7600000002</v>
      </c>
      <c r="N49" s="567">
        <f>SUM(N5:N40)</f>
        <v>1603736</v>
      </c>
      <c r="P49" s="111">
        <f>SUM(P5:P40)</f>
        <v>4927758.76</v>
      </c>
      <c r="Q49" s="579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68"/>
      <c r="N50" s="568"/>
      <c r="P50" s="44"/>
      <c r="Q50" s="580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5">
        <f>M49+N49</f>
        <v>4025844.7600000002</v>
      </c>
      <c r="N53" s="546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5" t="s">
        <v>15</v>
      </c>
      <c r="I69" s="576"/>
      <c r="J69" s="154"/>
      <c r="K69" s="577">
        <f>I67+L67</f>
        <v>594414.23</v>
      </c>
      <c r="L69" s="578"/>
      <c r="M69" s="155"/>
      <c r="N69" s="155"/>
      <c r="P69" s="44"/>
      <c r="Q69" s="19"/>
    </row>
    <row r="70" spans="1:17" x14ac:dyDescent="0.25">
      <c r="D70" s="569" t="s">
        <v>16</v>
      </c>
      <c r="E70" s="569"/>
      <c r="F70" s="156">
        <f>F67-K69-C67</f>
        <v>2892974.0700000003</v>
      </c>
      <c r="I70" s="157"/>
      <c r="J70" s="158"/>
    </row>
    <row r="71" spans="1:17" ht="18.75" x14ac:dyDescent="0.3">
      <c r="D71" s="570" t="s">
        <v>17</v>
      </c>
      <c r="E71" s="570"/>
      <c r="F71" s="101">
        <v>-931631.77</v>
      </c>
      <c r="I71" s="571" t="s">
        <v>18</v>
      </c>
      <c r="J71" s="572"/>
      <c r="K71" s="573">
        <f>F73+F74+F75</f>
        <v>4814667.01</v>
      </c>
      <c r="L71" s="573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74">
        <f>-C4</f>
        <v>-3131387.04</v>
      </c>
      <c r="L73" s="573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62" t="s">
        <v>24</v>
      </c>
      <c r="E75" s="563"/>
      <c r="F75" s="173">
        <v>2820551.31</v>
      </c>
      <c r="I75" s="564" t="s">
        <v>764</v>
      </c>
      <c r="J75" s="565"/>
      <c r="K75" s="566">
        <f>K71+K73</f>
        <v>1683279.9699999997</v>
      </c>
      <c r="L75" s="56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A16" workbookViewId="0">
      <selection activeCell="F31" sqref="F3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9"/>
      <c r="C1" s="551" t="s">
        <v>765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22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Q3" s="533"/>
      <c r="R3" s="601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3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915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916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</f>
        <v>141111.5</v>
      </c>
      <c r="N28" s="43">
        <v>34139</v>
      </c>
      <c r="P28" s="69">
        <f t="shared" si="0"/>
        <v>244324</v>
      </c>
      <c r="Q28" s="285">
        <f>P28-F28-144338</f>
        <v>-130000</v>
      </c>
      <c r="R28" s="543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917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44" t="s">
        <v>918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919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/>
      <c r="D31" s="79"/>
      <c r="E31" s="35">
        <v>45162</v>
      </c>
      <c r="F31" s="36" t="s">
        <v>10</v>
      </c>
      <c r="G31" s="37"/>
      <c r="H31" s="38">
        <v>45162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 t="e">
        <f t="shared" si="1"/>
        <v>#VALUE!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45157</v>
      </c>
      <c r="K45" s="343" t="s">
        <v>914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67">
        <f>SUM(M5:M40)</f>
        <v>2166427.23</v>
      </c>
      <c r="N49" s="567">
        <f>SUM(N5:N40)</f>
        <v>1515459</v>
      </c>
      <c r="P49" s="111">
        <f>SUM(P5:P40)</f>
        <v>4324743.54</v>
      </c>
      <c r="Q49" s="579" t="e">
        <f>SUM(Q5:Q40)</f>
        <v>#VALUE!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8"/>
      <c r="N50" s="568"/>
      <c r="P50" s="44"/>
      <c r="Q50" s="580"/>
      <c r="R50" s="112">
        <f>SUM(R5:R49)</f>
        <v>146522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5">
        <f>M49+N49</f>
        <v>3681886.23</v>
      </c>
      <c r="N53" s="54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455779</v>
      </c>
      <c r="D67" s="520"/>
      <c r="E67" s="521" t="s">
        <v>12</v>
      </c>
      <c r="F67" s="522">
        <f>SUM(F5:F61)</f>
        <v>4308294</v>
      </c>
      <c r="G67" s="523"/>
      <c r="H67" s="521" t="s">
        <v>13</v>
      </c>
      <c r="I67" s="524">
        <f>SUM(I5:I61)</f>
        <v>73975.5</v>
      </c>
      <c r="J67" s="525"/>
      <c r="K67" s="526" t="s">
        <v>14</v>
      </c>
      <c r="L67" s="527">
        <f>SUM(L5:L65)-L26</f>
        <v>184682.52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5" t="s">
        <v>15</v>
      </c>
      <c r="I69" s="576"/>
      <c r="J69" s="154"/>
      <c r="K69" s="577">
        <f>I67+L67</f>
        <v>258658.02</v>
      </c>
      <c r="L69" s="578"/>
      <c r="M69" s="155"/>
      <c r="N69" s="155"/>
      <c r="P69" s="44"/>
      <c r="Q69" s="19"/>
    </row>
    <row r="70" spans="1:17" x14ac:dyDescent="0.25">
      <c r="D70" s="569" t="s">
        <v>16</v>
      </c>
      <c r="E70" s="569"/>
      <c r="F70" s="156">
        <f>F67-K69-C67</f>
        <v>3593856.98</v>
      </c>
      <c r="I70" s="157"/>
      <c r="J70" s="158"/>
    </row>
    <row r="71" spans="1:17" ht="18.75" x14ac:dyDescent="0.3">
      <c r="D71" s="570" t="s">
        <v>17</v>
      </c>
      <c r="E71" s="570"/>
      <c r="F71" s="101">
        <v>0</v>
      </c>
      <c r="I71" s="571" t="s">
        <v>18</v>
      </c>
      <c r="J71" s="572"/>
      <c r="K71" s="573">
        <f>F73+F74+F75</f>
        <v>6740317.6400000006</v>
      </c>
      <c r="L71" s="573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3593856.98</v>
      </c>
      <c r="H73" s="168"/>
      <c r="I73" s="169" t="s">
        <v>21</v>
      </c>
      <c r="J73" s="170"/>
      <c r="K73" s="574">
        <f>-C4</f>
        <v>-2820551.31</v>
      </c>
      <c r="L73" s="573"/>
      <c r="O73" s="536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62" t="s">
        <v>24</v>
      </c>
      <c r="E75" s="563"/>
      <c r="F75" s="173">
        <v>3146460.66</v>
      </c>
      <c r="I75" s="564" t="s">
        <v>764</v>
      </c>
      <c r="J75" s="565"/>
      <c r="K75" s="566">
        <f>K71+K73</f>
        <v>3919766.3300000005</v>
      </c>
      <c r="L75" s="56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4" t="s">
        <v>35</v>
      </c>
      <c r="J37" s="585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6"/>
      <c r="J38" s="587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8"/>
      <c r="J39" s="589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0" t="s">
        <v>35</v>
      </c>
      <c r="J67" s="59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90" t="s">
        <v>35</v>
      </c>
      <c r="J67" s="59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2"/>
      <c r="J68" s="59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9"/>
      <c r="C1" s="551" t="s">
        <v>120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8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R3" s="55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557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67">
        <f>SUM(M5:M40)</f>
        <v>1964337.8699999999</v>
      </c>
      <c r="N49" s="567">
        <f>SUM(N5:N40)</f>
        <v>1314937</v>
      </c>
      <c r="P49" s="111">
        <f>SUM(P5:P40)</f>
        <v>3956557.8699999996</v>
      </c>
      <c r="Q49" s="579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8"/>
      <c r="N50" s="568"/>
      <c r="P50" s="44"/>
      <c r="Q50" s="580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45">
        <f>M49+N49</f>
        <v>3279274.87</v>
      </c>
      <c r="N53" s="54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5" t="s">
        <v>15</v>
      </c>
      <c r="I77" s="576"/>
      <c r="J77" s="154"/>
      <c r="K77" s="577">
        <f>I75+L75</f>
        <v>526980.64000000013</v>
      </c>
      <c r="L77" s="578"/>
      <c r="M77" s="155"/>
      <c r="N77" s="155"/>
      <c r="P77" s="44"/>
      <c r="Q77" s="19"/>
    </row>
    <row r="78" spans="1:17" x14ac:dyDescent="0.25">
      <c r="D78" s="569" t="s">
        <v>16</v>
      </c>
      <c r="E78" s="569"/>
      <c r="F78" s="156">
        <f>F75-K77-C75</f>
        <v>1939381.5999999999</v>
      </c>
      <c r="I78" s="157"/>
      <c r="J78" s="158"/>
    </row>
    <row r="79" spans="1:17" ht="18.75" x14ac:dyDescent="0.3">
      <c r="D79" s="570" t="s">
        <v>17</v>
      </c>
      <c r="E79" s="570"/>
      <c r="F79" s="101">
        <v>-1830849.67</v>
      </c>
      <c r="I79" s="571" t="s">
        <v>18</v>
      </c>
      <c r="J79" s="572"/>
      <c r="K79" s="573">
        <f>F81+F82+F83</f>
        <v>3946521.55</v>
      </c>
      <c r="L79" s="57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74">
        <f>-C4</f>
        <v>-3504178.07</v>
      </c>
      <c r="L81" s="57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62" t="s">
        <v>24</v>
      </c>
      <c r="E83" s="563"/>
      <c r="F83" s="173">
        <v>3720574.62</v>
      </c>
      <c r="I83" s="596" t="s">
        <v>25</v>
      </c>
      <c r="J83" s="597"/>
      <c r="K83" s="598">
        <f>K79+K81</f>
        <v>442343.48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90" t="s">
        <v>35</v>
      </c>
      <c r="J67" s="59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9"/>
      <c r="C1" s="551" t="s">
        <v>238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8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67">
        <f>SUM(M5:M40)</f>
        <v>1803019.98</v>
      </c>
      <c r="N49" s="567">
        <f>SUM(N5:N40)</f>
        <v>1138524</v>
      </c>
      <c r="P49" s="111">
        <f>SUM(P5:P40)</f>
        <v>3684795.48</v>
      </c>
      <c r="Q49" s="579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8"/>
      <c r="N50" s="568"/>
      <c r="P50" s="44"/>
      <c r="Q50" s="580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45">
        <f>M49+N49</f>
        <v>2941543.98</v>
      </c>
      <c r="N53" s="54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5" t="s">
        <v>15</v>
      </c>
      <c r="I77" s="576"/>
      <c r="J77" s="154"/>
      <c r="K77" s="577">
        <f>I75+L75</f>
        <v>646140.08000000031</v>
      </c>
      <c r="L77" s="578"/>
      <c r="M77" s="155"/>
      <c r="N77" s="155"/>
      <c r="P77" s="44"/>
      <c r="Q77" s="19"/>
    </row>
    <row r="78" spans="1:17" x14ac:dyDescent="0.25">
      <c r="D78" s="569" t="s">
        <v>16</v>
      </c>
      <c r="E78" s="569"/>
      <c r="F78" s="156">
        <f>F75-K77-C75</f>
        <v>1113109.92</v>
      </c>
      <c r="I78" s="157"/>
      <c r="J78" s="158"/>
    </row>
    <row r="79" spans="1:17" ht="18.75" x14ac:dyDescent="0.3">
      <c r="D79" s="570" t="s">
        <v>17</v>
      </c>
      <c r="E79" s="570"/>
      <c r="F79" s="101">
        <v>-1405309.97</v>
      </c>
      <c r="I79" s="571" t="s">
        <v>18</v>
      </c>
      <c r="J79" s="572"/>
      <c r="K79" s="573">
        <f>F81+F82+F83</f>
        <v>3400888.74</v>
      </c>
      <c r="L79" s="57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74">
        <f>-C4</f>
        <v>-3504178.07</v>
      </c>
      <c r="L81" s="57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62" t="s">
        <v>24</v>
      </c>
      <c r="E83" s="563"/>
      <c r="F83" s="173">
        <v>3567993.62</v>
      </c>
      <c r="I83" s="564" t="s">
        <v>220</v>
      </c>
      <c r="J83" s="565"/>
      <c r="K83" s="566">
        <f>K79+K81</f>
        <v>-103289.32999999961</v>
      </c>
      <c r="L83" s="56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81"/>
      <c r="J36" s="582"/>
      <c r="K36" s="582"/>
      <c r="L36" s="58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81"/>
      <c r="J37" s="582"/>
      <c r="K37" s="582"/>
      <c r="L37" s="58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4" t="s">
        <v>35</v>
      </c>
      <c r="J40" s="58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6"/>
      <c r="J41" s="58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8"/>
      <c r="J42" s="58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90" t="s">
        <v>35</v>
      </c>
      <c r="J67" s="59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9"/>
      <c r="C1" s="551" t="s">
        <v>368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8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67">
        <f>SUM(M5:M40)</f>
        <v>2051765.3</v>
      </c>
      <c r="N49" s="567">
        <f>SUM(N5:N40)</f>
        <v>1741324</v>
      </c>
      <c r="P49" s="111">
        <f>SUM(P5:P40)</f>
        <v>4831473.13</v>
      </c>
      <c r="Q49" s="579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8"/>
      <c r="N50" s="568"/>
      <c r="P50" s="44"/>
      <c r="Q50" s="580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45">
        <f>M49+N49</f>
        <v>3793089.3</v>
      </c>
      <c r="N53" s="546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75" t="s">
        <v>15</v>
      </c>
      <c r="I79" s="576"/>
      <c r="J79" s="154"/>
      <c r="K79" s="577">
        <f>I77+L77</f>
        <v>739761.38</v>
      </c>
      <c r="L79" s="578"/>
      <c r="M79" s="155"/>
      <c r="N79" s="155"/>
      <c r="P79" s="44"/>
      <c r="Q79" s="19"/>
    </row>
    <row r="80" spans="1:17" x14ac:dyDescent="0.25">
      <c r="D80" s="569" t="s">
        <v>16</v>
      </c>
      <c r="E80" s="569"/>
      <c r="F80" s="156">
        <f>F77-K79-C77</f>
        <v>2011425.4899999998</v>
      </c>
      <c r="I80" s="157"/>
      <c r="J80" s="158"/>
    </row>
    <row r="81" spans="2:17" ht="18.75" x14ac:dyDescent="0.3">
      <c r="D81" s="570" t="s">
        <v>17</v>
      </c>
      <c r="E81" s="570"/>
      <c r="F81" s="101">
        <v>-2021696.34</v>
      </c>
      <c r="I81" s="571" t="s">
        <v>18</v>
      </c>
      <c r="J81" s="572"/>
      <c r="K81" s="573">
        <f>F83+F84+F85</f>
        <v>2945239.9399999995</v>
      </c>
      <c r="L81" s="573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74">
        <f>-C4</f>
        <v>-3567993.62</v>
      </c>
      <c r="L83" s="573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62" t="s">
        <v>24</v>
      </c>
      <c r="E85" s="563"/>
      <c r="F85" s="173">
        <v>3065283.79</v>
      </c>
      <c r="I85" s="564" t="s">
        <v>220</v>
      </c>
      <c r="J85" s="565"/>
      <c r="K85" s="566">
        <f>K81+K83</f>
        <v>-622753.68000000063</v>
      </c>
      <c r="L85" s="566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81"/>
      <c r="J36" s="582"/>
      <c r="K36" s="582"/>
      <c r="L36" s="58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81"/>
      <c r="J37" s="582"/>
      <c r="K37" s="582"/>
      <c r="L37" s="58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4" t="s">
        <v>35</v>
      </c>
      <c r="J40" s="58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6"/>
      <c r="J41" s="58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8"/>
      <c r="J42" s="58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90" t="s">
        <v>35</v>
      </c>
      <c r="J67" s="59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4" t="s">
        <v>36</v>
      </c>
      <c r="I68" s="599"/>
      <c r="J68" s="60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9"/>
      <c r="C1" s="551" t="s">
        <v>502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8" ht="16.5" thickBot="1" x14ac:dyDescent="0.3">
      <c r="B2" s="55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3" t="s">
        <v>0</v>
      </c>
      <c r="C3" s="554"/>
      <c r="D3" s="14"/>
      <c r="E3" s="15"/>
      <c r="F3" s="16"/>
      <c r="H3" s="555" t="s">
        <v>1</v>
      </c>
      <c r="I3" s="555"/>
      <c r="K3" s="18"/>
      <c r="L3" s="19"/>
      <c r="M3" s="20"/>
      <c r="P3" s="547" t="s">
        <v>2</v>
      </c>
      <c r="Q3" s="467" t="s">
        <v>509</v>
      </c>
      <c r="R3" s="60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8" t="s">
        <v>5</v>
      </c>
      <c r="F4" s="559"/>
      <c r="H4" s="560" t="s">
        <v>6</v>
      </c>
      <c r="I4" s="561"/>
      <c r="J4" s="25"/>
      <c r="K4" s="26"/>
      <c r="L4" s="27"/>
      <c r="M4" s="28" t="s">
        <v>7</v>
      </c>
      <c r="N4" s="29" t="s">
        <v>8</v>
      </c>
      <c r="P4" s="548"/>
      <c r="Q4" s="30" t="s">
        <v>9</v>
      </c>
      <c r="R4" s="60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67">
        <f>SUM(M5:M40)</f>
        <v>1683911.56</v>
      </c>
      <c r="N49" s="567">
        <f>SUM(N5:N40)</f>
        <v>1355406.15</v>
      </c>
      <c r="P49" s="111">
        <f>SUM(P5:P40)</f>
        <v>3685318.7</v>
      </c>
      <c r="Q49" s="579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8"/>
      <c r="N50" s="568"/>
      <c r="P50" s="44"/>
      <c r="Q50" s="580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45">
        <f>M49+N49</f>
        <v>3039317.71</v>
      </c>
      <c r="N53" s="54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5" t="s">
        <v>15</v>
      </c>
      <c r="I77" s="576"/>
      <c r="J77" s="154"/>
      <c r="K77" s="577">
        <f>I75+L75</f>
        <v>484126.00999999989</v>
      </c>
      <c r="L77" s="578"/>
      <c r="M77" s="155"/>
      <c r="N77" s="155"/>
      <c r="P77" s="44"/>
      <c r="Q77" s="19"/>
    </row>
    <row r="78" spans="1:17" x14ac:dyDescent="0.25">
      <c r="D78" s="569" t="s">
        <v>16</v>
      </c>
      <c r="E78" s="569"/>
      <c r="F78" s="156">
        <f>F75-K77-C75</f>
        <v>1743477.6000000003</v>
      </c>
      <c r="I78" s="157"/>
      <c r="J78" s="158"/>
    </row>
    <row r="79" spans="1:17" ht="18.75" x14ac:dyDescent="0.3">
      <c r="D79" s="570" t="s">
        <v>17</v>
      </c>
      <c r="E79" s="570"/>
      <c r="F79" s="101">
        <v>-1542483.8</v>
      </c>
      <c r="I79" s="571" t="s">
        <v>18</v>
      </c>
      <c r="J79" s="572"/>
      <c r="K79" s="573">
        <f>F81+F82+F83</f>
        <v>4235033.33</v>
      </c>
      <c r="L79" s="57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74">
        <f>-C4</f>
        <v>-3065283.79</v>
      </c>
      <c r="L81" s="573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62" t="s">
        <v>24</v>
      </c>
      <c r="E83" s="563"/>
      <c r="F83" s="173">
        <v>3897967.53</v>
      </c>
      <c r="I83" s="596" t="s">
        <v>25</v>
      </c>
      <c r="J83" s="597"/>
      <c r="K83" s="598">
        <f>K79+K81</f>
        <v>1169749.54</v>
      </c>
      <c r="L83" s="59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2023-09-15T14:03:55Z</dcterms:modified>
</cp:coreProperties>
</file>