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8  AGOSTO 2022\"/>
    </mc:Choice>
  </mc:AlternateContent>
  <bookViews>
    <workbookView xWindow="0" yWindow="0" windowWidth="19845" windowHeight="10755"/>
  </bookViews>
  <sheets>
    <sheet name="HERRADURA  AGOSTO 2022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7" i="1" l="1"/>
  <c r="L51" i="1"/>
  <c r="I51" i="1"/>
  <c r="K53" i="1" s="1"/>
  <c r="F54" i="1" s="1"/>
  <c r="F57" i="1" s="1"/>
  <c r="K55" i="1" s="1"/>
  <c r="K59" i="1" s="1"/>
  <c r="F51" i="1"/>
  <c r="C51" i="1"/>
  <c r="R40" i="1"/>
  <c r="N40" i="1"/>
  <c r="P39" i="1"/>
  <c r="Q39" i="1" s="1"/>
  <c r="Q38" i="1"/>
  <c r="Q37" i="1"/>
  <c r="Q36" i="1"/>
  <c r="Q35" i="1"/>
  <c r="Q34" i="1"/>
  <c r="P33" i="1"/>
  <c r="Q33" i="1" s="1"/>
  <c r="P32" i="1"/>
  <c r="Q32" i="1" s="1"/>
  <c r="M32" i="1"/>
  <c r="M31" i="1"/>
  <c r="P31" i="1" s="1"/>
  <c r="Q31" i="1" s="1"/>
  <c r="M30" i="1"/>
  <c r="P30" i="1" s="1"/>
  <c r="P29" i="1"/>
  <c r="Q29" i="1" s="1"/>
  <c r="M29" i="1"/>
  <c r="M28" i="1"/>
  <c r="P28" i="1" s="1"/>
  <c r="Q28" i="1" s="1"/>
  <c r="P27" i="1"/>
  <c r="Q27" i="1" s="1"/>
  <c r="M27" i="1"/>
  <c r="M26" i="1"/>
  <c r="P26" i="1" s="1"/>
  <c r="Q26" i="1" s="1"/>
  <c r="P25" i="1"/>
  <c r="Q25" i="1" s="1"/>
  <c r="M25" i="1"/>
  <c r="M24" i="1"/>
  <c r="P24" i="1" s="1"/>
  <c r="Q24" i="1" s="1"/>
  <c r="P23" i="1"/>
  <c r="Q23" i="1" s="1"/>
  <c r="M23" i="1"/>
  <c r="M22" i="1"/>
  <c r="P22" i="1" s="1"/>
  <c r="Q22" i="1" s="1"/>
  <c r="P21" i="1"/>
  <c r="Q21" i="1" s="1"/>
  <c r="M21" i="1"/>
  <c r="M20" i="1"/>
  <c r="P20" i="1" s="1"/>
  <c r="Q20" i="1" s="1"/>
  <c r="P19" i="1"/>
  <c r="Q19" i="1" s="1"/>
  <c r="M19" i="1"/>
  <c r="M18" i="1"/>
  <c r="P18" i="1" s="1"/>
  <c r="Q18" i="1" s="1"/>
  <c r="P17" i="1"/>
  <c r="Q17" i="1" s="1"/>
  <c r="M17" i="1"/>
  <c r="M16" i="1"/>
  <c r="P16" i="1" s="1"/>
  <c r="Q16" i="1" s="1"/>
  <c r="P15" i="1"/>
  <c r="Q15" i="1" s="1"/>
  <c r="M15" i="1"/>
  <c r="M14" i="1"/>
  <c r="P14" i="1" s="1"/>
  <c r="Q14" i="1" s="1"/>
  <c r="P13" i="1"/>
  <c r="Q13" i="1" s="1"/>
  <c r="M13" i="1"/>
  <c r="M12" i="1"/>
  <c r="P12" i="1" s="1"/>
  <c r="Q12" i="1" s="1"/>
  <c r="M11" i="1"/>
  <c r="P11" i="1" s="1"/>
  <c r="P10" i="1"/>
  <c r="Q10" i="1" s="1"/>
  <c r="M10" i="1"/>
  <c r="P9" i="1"/>
  <c r="M9" i="1"/>
  <c r="P8" i="1"/>
  <c r="M8" i="1"/>
  <c r="P7" i="1"/>
  <c r="M7" i="1"/>
  <c r="P6" i="1"/>
  <c r="M6" i="1"/>
  <c r="M5" i="1"/>
  <c r="P5" i="1" s="1"/>
  <c r="Q5" i="1" s="1"/>
  <c r="Q40" i="1" l="1"/>
  <c r="M40" i="1"/>
  <c r="M53" i="1" s="1"/>
  <c r="P40" i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<sst xmlns="http://schemas.openxmlformats.org/spreadsheetml/2006/main" count="51" uniqueCount="39">
  <si>
    <t>BALANCE      ABASTO 4 CARNES    H E R R A D U R A    AGOSTO       2 0 2 2</t>
  </si>
  <si>
    <t>COMPRAS</t>
  </si>
  <si>
    <t>MARISOL ORTIZ</t>
  </si>
  <si>
    <t>CREDITO MES ANTERIOR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</si>
  <si>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</si>
  <si>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</si>
  <si>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</si>
  <si>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</si>
  <si>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</si>
  <si>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</si>
  <si>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</si>
  <si>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LONGANIZA</t>
  </si>
  <si>
    <t>ARABE</t>
  </si>
  <si>
    <t>PAPA-BOLA RES-RETAZO-ROASBEEF</t>
  </si>
  <si>
    <t>NOMINA # 32</t>
  </si>
  <si>
    <t>LONGANIZA-COMPRAS CENTRAL</t>
  </si>
  <si>
    <t>ARABE-COMPAS CENTRAL</t>
  </si>
  <si>
    <t>NOMINA # 33</t>
  </si>
  <si>
    <t>LONGAZNIZA</t>
  </si>
  <si>
    <t>COMPRAS CENTRAL</t>
  </si>
  <si>
    <t>NOMINA # 34</t>
  </si>
  <si>
    <t>NOMINA # 35</t>
  </si>
  <si>
    <t>FUMIGACION</t>
  </si>
  <si>
    <t>Bolsas Boltex</t>
  </si>
  <si>
    <t>TELMEX</t>
  </si>
  <si>
    <t>TOTAL</t>
  </si>
  <si>
    <t>TOTAL 1</t>
  </si>
  <si>
    <t>TOTAL  2</t>
  </si>
  <si>
    <t>GRAN TOTAL GASTOS</t>
  </si>
  <si>
    <t>VENTAS NETAS</t>
  </si>
  <si>
    <t xml:space="preserve">PROVEEDOREES ODELPA </t>
  </si>
  <si>
    <t>SUB TOTAL</t>
  </si>
  <si>
    <t>Sub Total 1</t>
  </si>
  <si>
    <t>INVENTARIO  INICIAL</t>
  </si>
  <si>
    <t>MAS</t>
  </si>
  <si>
    <t>CREDITOS</t>
  </si>
  <si>
    <t>INVENTARIO FINAL</t>
  </si>
  <si>
    <t>PERDIDA</t>
  </si>
  <si>
    <t xml:space="preserve">NO DEBE REMISIONES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</si>
</sst>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3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2">
    <xf numFmtId="0" fontId="0" fillId="0" borderId="0" xfId="0"/>
    <xf numFmtId="44" fontId="2" fillId="0" borderId="0" xfId="1" applyFont="1"/>
    <xf numFmtId="0" fontId="0" fillId="0" borderId="0" xfId="0" applyFont="1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9" fillId="0" borderId="7" xfId="0" applyFont="1" applyBorder="1"/>
    <xf numFmtId="164" fontId="10" fillId="0" borderId="8" xfId="0" applyNumberFormat="1" applyFont="1" applyBorder="1" applyAlignment="1">
      <alignment horizontal="center"/>
    </xf>
    <xf numFmtId="44" fontId="11" fillId="0" borderId="9" xfId="1" applyFont="1" applyBorder="1"/>
    <xf numFmtId="165" fontId="3" fillId="4" borderId="10" xfId="0" applyNumberFormat="1" applyFont="1" applyFill="1" applyBorder="1" applyAlignment="1">
      <alignment horizontal="left"/>
    </xf>
    <xf numFmtId="165" fontId="13" fillId="0" borderId="9" xfId="0" applyNumberFormat="1" applyFont="1" applyBorder="1"/>
    <xf numFmtId="0" fontId="13" fillId="0" borderId="9" xfId="0" applyFont="1" applyBorder="1"/>
    <xf numFmtId="44" fontId="13" fillId="0" borderId="9" xfId="1" applyFont="1" applyBorder="1"/>
    <xf numFmtId="44" fontId="14" fillId="5" borderId="0" xfId="1" applyFont="1" applyFill="1" applyAlignment="1">
      <alignment horizontal="center"/>
    </xf>
    <xf numFmtId="44" fontId="14" fillId="5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6" xfId="0" applyNumberFormat="1" applyFont="1" applyFill="1" applyBorder="1" applyAlignment="1">
      <alignment horizontal="center"/>
    </xf>
    <xf numFmtId="44" fontId="2" fillId="0" borderId="17" xfId="1" applyFont="1" applyFill="1" applyBorder="1"/>
    <xf numFmtId="166" fontId="16" fillId="0" borderId="10" xfId="0" applyNumberFormat="1" applyFont="1" applyFill="1" applyBorder="1" applyAlignment="1">
      <alignment horizontal="left"/>
    </xf>
    <xf numFmtId="15" fontId="2" fillId="0" borderId="18" xfId="0" applyNumberFormat="1" applyFont="1" applyFill="1" applyBorder="1"/>
    <xf numFmtId="44" fontId="2" fillId="0" borderId="19" xfId="1" applyFont="1" applyFill="1" applyBorder="1"/>
    <xf numFmtId="0" fontId="0" fillId="0" borderId="0" xfId="0" applyFill="1"/>
    <xf numFmtId="15" fontId="2" fillId="0" borderId="20" xfId="0" applyNumberFormat="1" applyFont="1" applyFill="1" applyBorder="1"/>
    <xf numFmtId="44" fontId="2" fillId="0" borderId="21" xfId="1" applyFont="1" applyFill="1" applyBorder="1"/>
    <xf numFmtId="0" fontId="17" fillId="0" borderId="0" xfId="0" applyFont="1" applyFill="1" applyAlignment="1">
      <alignment horizontal="center"/>
    </xf>
    <xf numFmtId="44" fontId="18" fillId="0" borderId="22" xfId="1" applyFont="1" applyFill="1" applyBorder="1"/>
    <xf numFmtId="44" fontId="2" fillId="0" borderId="23" xfId="1" applyFont="1" applyFill="1" applyBorder="1"/>
    <xf numFmtId="44" fontId="2" fillId="0" borderId="0" xfId="1" applyFont="1" applyFill="1" applyBorder="1"/>
    <xf numFmtId="166" fontId="19" fillId="0" borderId="10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4" xfId="0" applyFont="1" applyFill="1" applyBorder="1" applyAlignment="1">
      <alignment horizontal="center"/>
    </xf>
    <xf numFmtId="44" fontId="2" fillId="0" borderId="25" xfId="1" applyFont="1" applyFill="1" applyBorder="1"/>
    <xf numFmtId="44" fontId="3" fillId="6" borderId="0" xfId="1" applyFont="1" applyFill="1"/>
    <xf numFmtId="166" fontId="16" fillId="0" borderId="10" xfId="0" applyNumberFormat="1" applyFont="1" applyFill="1" applyBorder="1"/>
    <xf numFmtId="0" fontId="17" fillId="0" borderId="24" xfId="0" applyFont="1" applyFill="1" applyBorder="1" applyAlignment="1">
      <alignment horizontal="center"/>
    </xf>
    <xf numFmtId="44" fontId="2" fillId="6" borderId="0" xfId="1" applyFont="1" applyFill="1"/>
    <xf numFmtId="44" fontId="11" fillId="0" borderId="17" xfId="1" applyFont="1" applyFill="1" applyBorder="1"/>
    <xf numFmtId="165" fontId="20" fillId="0" borderId="0" xfId="1" applyNumberFormat="1" applyFont="1" applyFill="1" applyAlignment="1">
      <alignment horizontal="center"/>
    </xf>
    <xf numFmtId="0" fontId="2" fillId="0" borderId="24" xfId="0" applyFont="1" applyFill="1" applyBorder="1"/>
    <xf numFmtId="16" fontId="2" fillId="0" borderId="24" xfId="0" applyNumberFormat="1" applyFont="1" applyFill="1" applyBorder="1"/>
    <xf numFmtId="165" fontId="20" fillId="0" borderId="26" xfId="0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" fontId="20" fillId="0" borderId="24" xfId="0" applyNumberFormat="1" applyFont="1" applyFill="1" applyBorder="1"/>
    <xf numFmtId="0" fontId="21" fillId="0" borderId="24" xfId="0" applyFont="1" applyFill="1" applyBorder="1" applyAlignment="1">
      <alignment wrapText="1"/>
    </xf>
    <xf numFmtId="166" fontId="22" fillId="0" borderId="10" xfId="0" applyNumberFormat="1" applyFont="1" applyFill="1" applyBorder="1"/>
    <xf numFmtId="0" fontId="21" fillId="0" borderId="24" xfId="0" applyFont="1" applyFill="1" applyBorder="1"/>
    <xf numFmtId="16" fontId="23" fillId="0" borderId="26" xfId="0" applyNumberFormat="1" applyFont="1" applyFill="1" applyBorder="1"/>
    <xf numFmtId="0" fontId="21" fillId="0" borderId="27" xfId="0" applyFont="1" applyFill="1" applyBorder="1" applyAlignment="1">
      <alignment horizontal="center" wrapText="1"/>
    </xf>
    <xf numFmtId="44" fontId="2" fillId="0" borderId="28" xfId="1" applyFont="1" applyFill="1" applyBorder="1"/>
    <xf numFmtId="165" fontId="2" fillId="0" borderId="26" xfId="0" applyNumberFormat="1" applyFont="1" applyFill="1" applyBorder="1" applyAlignment="1">
      <alignment horizontal="left"/>
    </xf>
    <xf numFmtId="16" fontId="17" fillId="0" borderId="26" xfId="0" applyNumberFormat="1" applyFont="1" applyFill="1" applyBorder="1" applyAlignment="1">
      <alignment horizontal="center"/>
    </xf>
    <xf numFmtId="44" fontId="2" fillId="0" borderId="28" xfId="1" applyFont="1" applyFill="1" applyBorder="1" applyAlignment="1">
      <alignment horizontal="right"/>
    </xf>
    <xf numFmtId="165" fontId="2" fillId="0" borderId="29" xfId="1" applyNumberFormat="1" applyFont="1" applyFill="1" applyBorder="1" applyAlignment="1">
      <alignment horizontal="center"/>
    </xf>
    <xf numFmtId="0" fontId="2" fillId="0" borderId="26" xfId="0" applyFont="1" applyFill="1" applyBorder="1" applyAlignment="1">
      <alignment horizontal="left"/>
    </xf>
    <xf numFmtId="165" fontId="2" fillId="0" borderId="7" xfId="0" applyNumberFormat="1" applyFont="1" applyFill="1" applyBorder="1" applyAlignment="1">
      <alignment horizontal="center"/>
    </xf>
    <xf numFmtId="0" fontId="20" fillId="0" borderId="26" xfId="0" applyFont="1" applyFill="1" applyBorder="1" applyAlignment="1">
      <alignment horizontal="left"/>
    </xf>
    <xf numFmtId="44" fontId="2" fillId="0" borderId="30" xfId="1" applyFont="1" applyFill="1" applyBorder="1" applyAlignment="1">
      <alignment horizontal="right"/>
    </xf>
    <xf numFmtId="165" fontId="20" fillId="0" borderId="29" xfId="1" applyNumberFormat="1" applyFont="1" applyFill="1" applyBorder="1" applyAlignment="1">
      <alignment horizontal="left"/>
    </xf>
    <xf numFmtId="0" fontId="24" fillId="0" borderId="24" xfId="0" applyFont="1" applyFill="1" applyBorder="1" applyAlignment="1">
      <alignment horizontal="left"/>
    </xf>
    <xf numFmtId="44" fontId="2" fillId="0" borderId="24" xfId="1" applyFont="1" applyFill="1" applyBorder="1" applyAlignment="1">
      <alignment horizontal="right"/>
    </xf>
    <xf numFmtId="165" fontId="2" fillId="0" borderId="24" xfId="1" applyNumberFormat="1" applyFont="1" applyFill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165" fontId="2" fillId="0" borderId="24" xfId="1" applyNumberFormat="1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166" fontId="16" fillId="0" borderId="31" xfId="0" applyNumberFormat="1" applyFont="1" applyFill="1" applyBorder="1"/>
    <xf numFmtId="16" fontId="2" fillId="0" borderId="27" xfId="0" applyNumberFormat="1" applyFont="1" applyFill="1" applyBorder="1" applyAlignment="1">
      <alignment horizontal="left"/>
    </xf>
    <xf numFmtId="165" fontId="17" fillId="0" borderId="24" xfId="1" applyNumberFormat="1" applyFont="1" applyFill="1" applyBorder="1" applyAlignment="1">
      <alignment horizontal="center"/>
    </xf>
    <xf numFmtId="0" fontId="17" fillId="0" borderId="24" xfId="0" applyFont="1" applyFill="1" applyBorder="1"/>
    <xf numFmtId="44" fontId="17" fillId="0" borderId="25" xfId="1" applyFont="1" applyFill="1" applyBorder="1"/>
    <xf numFmtId="166" fontId="22" fillId="0" borderId="24" xfId="0" applyNumberFormat="1" applyFont="1" applyFill="1" applyBorder="1"/>
    <xf numFmtId="0" fontId="17" fillId="0" borderId="24" xfId="0" applyFont="1" applyFill="1" applyBorder="1" applyAlignment="1">
      <alignment horizontal="left"/>
    </xf>
    <xf numFmtId="44" fontId="17" fillId="0" borderId="24" xfId="1" applyFont="1" applyFill="1" applyBorder="1" applyAlignment="1">
      <alignment horizontal="right"/>
    </xf>
    <xf numFmtId="166" fontId="16" fillId="0" borderId="24" xfId="0" applyNumberFormat="1" applyFont="1" applyFill="1" applyBorder="1"/>
    <xf numFmtId="166" fontId="17" fillId="0" borderId="24" xfId="0" applyNumberFormat="1" applyFont="1" applyFill="1" applyBorder="1"/>
    <xf numFmtId="44" fontId="17" fillId="0" borderId="24" xfId="1" applyFont="1" applyFill="1" applyBorder="1"/>
    <xf numFmtId="0" fontId="11" fillId="0" borderId="0" xfId="0" applyFont="1" applyFill="1" applyAlignment="1">
      <alignment horizontal="left" wrapText="1"/>
    </xf>
    <xf numFmtId="44" fontId="17" fillId="0" borderId="0" xfId="1" applyFont="1" applyFill="1"/>
    <xf numFmtId="166" fontId="11" fillId="0" borderId="24" xfId="0" applyNumberFormat="1" applyFont="1" applyFill="1" applyBorder="1"/>
    <xf numFmtId="165" fontId="11" fillId="0" borderId="24" xfId="1" applyNumberFormat="1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 wrapText="1"/>
    </xf>
    <xf numFmtId="0" fontId="22" fillId="0" borderId="24" xfId="0" applyFont="1" applyFill="1" applyBorder="1" applyAlignment="1">
      <alignment horizontal="left" vertical="center"/>
    </xf>
    <xf numFmtId="44" fontId="2" fillId="0" borderId="32" xfId="1" applyFont="1" applyFill="1" applyBorder="1"/>
    <xf numFmtId="16" fontId="16" fillId="0" borderId="24" xfId="0" applyNumberFormat="1" applyFont="1" applyFill="1" applyBorder="1" applyAlignment="1">
      <alignment horizontal="left"/>
    </xf>
    <xf numFmtId="44" fontId="2" fillId="0" borderId="24" xfId="1" applyFont="1" applyFill="1" applyBorder="1"/>
    <xf numFmtId="0" fontId="25" fillId="0" borderId="32" xfId="0" applyFont="1" applyFill="1" applyBorder="1" applyAlignment="1">
      <alignment horizontal="center"/>
    </xf>
    <xf numFmtId="15" fontId="2" fillId="0" borderId="24" xfId="0" applyNumberFormat="1" applyFont="1" applyFill="1" applyBorder="1"/>
    <xf numFmtId="44" fontId="2" fillId="0" borderId="33" xfId="1" applyFont="1" applyFill="1" applyBorder="1"/>
    <xf numFmtId="0" fontId="25" fillId="0" borderId="2" xfId="0" applyFont="1" applyFill="1" applyBorder="1" applyAlignment="1">
      <alignment horizontal="center"/>
    </xf>
    <xf numFmtId="15" fontId="2" fillId="0" borderId="27" xfId="0" applyNumberFormat="1" applyFont="1" applyFill="1" applyBorder="1"/>
    <xf numFmtId="0" fontId="25" fillId="0" borderId="24" xfId="0" applyFont="1" applyFill="1" applyBorder="1" applyAlignment="1">
      <alignment horizontal="center"/>
    </xf>
    <xf numFmtId="164" fontId="2" fillId="0" borderId="24" xfId="0" applyNumberFormat="1" applyFont="1" applyFill="1" applyBorder="1" applyAlignment="1">
      <alignment horizontal="center"/>
    </xf>
    <xf numFmtId="15" fontId="2" fillId="0" borderId="39" xfId="0" applyNumberFormat="1" applyFont="1" applyFill="1" applyBorder="1"/>
    <xf numFmtId="0" fontId="0" fillId="0" borderId="24" xfId="0" applyFill="1" applyBorder="1"/>
    <xf numFmtId="44" fontId="2" fillId="0" borderId="5" xfId="1" applyFont="1" applyFill="1" applyBorder="1"/>
    <xf numFmtId="44" fontId="14" fillId="0" borderId="40" xfId="1" applyFont="1" applyFill="1" applyBorder="1" applyAlignment="1">
      <alignment horizontal="center" vertical="center"/>
    </xf>
    <xf numFmtId="44" fontId="14" fillId="0" borderId="41" xfId="1" applyFont="1" applyFill="1" applyBorder="1" applyAlignment="1">
      <alignment horizontal="center" vertical="center"/>
    </xf>
    <xf numFmtId="0" fontId="17" fillId="0" borderId="0" xfId="0" applyFont="1"/>
    <xf numFmtId="164" fontId="2" fillId="0" borderId="42" xfId="0" applyNumberFormat="1" applyFont="1" applyFill="1" applyBorder="1" applyAlignment="1">
      <alignment horizontal="center"/>
    </xf>
    <xf numFmtId="44" fontId="2" fillId="0" borderId="43" xfId="1" applyFont="1" applyFill="1" applyBorder="1"/>
    <xf numFmtId="166" fontId="11" fillId="0" borderId="0" xfId="0" applyNumberFormat="1" applyFont="1" applyFill="1" applyBorder="1"/>
    <xf numFmtId="15" fontId="2" fillId="0" borderId="44" xfId="0" applyNumberFormat="1" applyFont="1" applyFill="1" applyBorder="1"/>
    <xf numFmtId="0" fontId="11" fillId="0" borderId="24" xfId="0" applyFont="1" applyFill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166" fontId="17" fillId="0" borderId="0" xfId="0" applyNumberFormat="1" applyFont="1" applyAlignment="1">
      <alignment horizontal="left"/>
    </xf>
    <xf numFmtId="15" fontId="2" fillId="0" borderId="45" xfId="0" applyNumberFormat="1" applyFont="1" applyBorder="1"/>
    <xf numFmtId="15" fontId="2" fillId="0" borderId="29" xfId="0" applyNumberFormat="1" applyFont="1" applyBorder="1"/>
    <xf numFmtId="165" fontId="22" fillId="0" borderId="20" xfId="1" applyNumberFormat="1" applyFont="1" applyFill="1" applyBorder="1" applyAlignment="1">
      <alignment horizontal="center"/>
    </xf>
    <xf numFmtId="0" fontId="21" fillId="0" borderId="0" xfId="0" applyFont="1" applyFill="1" applyAlignment="1">
      <alignment horizontal="left"/>
    </xf>
    <xf numFmtId="44" fontId="2" fillId="0" borderId="22" xfId="1" applyFont="1" applyFill="1" applyBorder="1"/>
    <xf numFmtId="164" fontId="17" fillId="0" borderId="46" xfId="0" applyNumberFormat="1" applyFont="1" applyBorder="1" applyAlignment="1">
      <alignment horizontal="center"/>
    </xf>
    <xf numFmtId="44" fontId="11" fillId="0" borderId="47" xfId="1" applyFont="1" applyBorder="1"/>
    <xf numFmtId="0" fontId="0" fillId="0" borderId="48" xfId="0" applyBorder="1"/>
    <xf numFmtId="0" fontId="26" fillId="0" borderId="48" xfId="0" applyFont="1" applyBorder="1" applyAlignment="1">
      <alignment horizontal="center"/>
    </xf>
    <xf numFmtId="44" fontId="27" fillId="0" borderId="48" xfId="1" applyFont="1" applyBorder="1"/>
    <xf numFmtId="0" fontId="2" fillId="0" borderId="48" xfId="0" applyFont="1" applyBorder="1" applyAlignment="1">
      <alignment horizontal="center"/>
    </xf>
    <xf numFmtId="44" fontId="2" fillId="0" borderId="49" xfId="1" applyFont="1" applyBorder="1"/>
    <xf numFmtId="165" fontId="2" fillId="0" borderId="0" xfId="1" applyNumberFormat="1" applyFont="1" applyBorder="1"/>
    <xf numFmtId="166" fontId="2" fillId="0" borderId="50" xfId="0" applyNumberFormat="1" applyFont="1" applyBorder="1" applyAlignment="1">
      <alignment horizontal="center"/>
    </xf>
    <xf numFmtId="44" fontId="2" fillId="0" borderId="36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1" fillId="0" borderId="51" xfId="0" applyNumberFormat="1" applyFont="1" applyBorder="1" applyAlignment="1">
      <alignment horizontal="center" vertical="center" wrapText="1"/>
    </xf>
    <xf numFmtId="44" fontId="3" fillId="0" borderId="24" xfId="1" applyFont="1" applyBorder="1"/>
    <xf numFmtId="44" fontId="11" fillId="0" borderId="0" xfId="1" applyFont="1" applyAlignment="1">
      <alignment horizontal="center" vertical="center" wrapText="1"/>
    </xf>
    <xf numFmtId="165" fontId="11" fillId="0" borderId="0" xfId="1" applyNumberFormat="1" applyFont="1" applyAlignment="1">
      <alignment horizontal="center" vertical="center" wrapText="1"/>
    </xf>
    <xf numFmtId="0" fontId="28" fillId="0" borderId="6" xfId="0" applyFont="1" applyBorder="1"/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6" fontId="13" fillId="0" borderId="0" xfId="0" applyNumberFormat="1" applyFont="1"/>
    <xf numFmtId="44" fontId="13" fillId="0" borderId="0" xfId="1" applyFont="1"/>
    <xf numFmtId="0" fontId="2" fillId="0" borderId="25" xfId="0" applyFont="1" applyBorder="1" applyAlignment="1">
      <alignment horizontal="left"/>
    </xf>
    <xf numFmtId="165" fontId="3" fillId="0" borderId="52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4" xfId="1" applyFont="1" applyFill="1" applyBorder="1"/>
    <xf numFmtId="168" fontId="29" fillId="0" borderId="25" xfId="1" applyNumberFormat="1" applyFont="1" applyBorder="1"/>
    <xf numFmtId="44" fontId="30" fillId="0" borderId="5" xfId="1" applyFont="1" applyBorder="1"/>
    <xf numFmtId="44" fontId="31" fillId="0" borderId="0" xfId="1" applyFont="1"/>
    <xf numFmtId="0" fontId="31" fillId="0" borderId="0" xfId="0" applyFont="1" applyAlignment="1">
      <alignment horizontal="center"/>
    </xf>
    <xf numFmtId="44" fontId="25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32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1" fillId="0" borderId="0" xfId="0" applyFont="1"/>
    <xf numFmtId="0" fontId="20" fillId="0" borderId="0" xfId="0" applyFont="1"/>
    <xf numFmtId="44" fontId="33" fillId="0" borderId="0" xfId="1" applyFont="1"/>
    <xf numFmtId="166" fontId="11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44" fontId="3" fillId="6" borderId="53" xfId="1" applyFont="1" applyFill="1" applyBorder="1"/>
    <xf numFmtId="44" fontId="2" fillId="0" borderId="13" xfId="1" applyFont="1" applyFill="1" applyBorder="1"/>
    <xf numFmtId="44" fontId="3" fillId="0" borderId="55" xfId="1" applyFont="1" applyFill="1" applyBorder="1"/>
    <xf numFmtId="166" fontId="17" fillId="0" borderId="0" xfId="0" applyNumberFormat="1" applyFont="1" applyAlignment="1">
      <alignment horizontal="center" vertical="center" wrapText="1"/>
    </xf>
    <xf numFmtId="44" fontId="11" fillId="0" borderId="25" xfId="1" applyFont="1" applyBorder="1" applyAlignment="1">
      <alignment horizontal="center" vertical="center" wrapText="1"/>
    </xf>
    <xf numFmtId="44" fontId="11" fillId="0" borderId="51" xfId="1" applyFont="1" applyBorder="1" applyAlignment="1">
      <alignment horizontal="center" vertical="center" wrapText="1"/>
    </xf>
    <xf numFmtId="44" fontId="12" fillId="0" borderId="51" xfId="1" applyFont="1" applyBorder="1" applyAlignment="1">
      <alignment horizontal="center"/>
    </xf>
    <xf numFmtId="44" fontId="12" fillId="0" borderId="52" xfId="1" applyFont="1" applyBorder="1" applyAlignment="1">
      <alignment horizontal="center"/>
    </xf>
    <xf numFmtId="44" fontId="13" fillId="0" borderId="25" xfId="1" applyFont="1" applyBorder="1" applyAlignment="1">
      <alignment horizontal="center"/>
    </xf>
    <xf numFmtId="44" fontId="13" fillId="0" borderId="51" xfId="1" applyFont="1" applyBorder="1" applyAlignment="1">
      <alignment horizontal="center"/>
    </xf>
    <xf numFmtId="0" fontId="30" fillId="0" borderId="51" xfId="0" applyFont="1" applyBorder="1" applyAlignment="1">
      <alignment horizontal="center"/>
    </xf>
    <xf numFmtId="0" fontId="30" fillId="0" borderId="52" xfId="0" applyFont="1" applyBorder="1" applyAlignment="1">
      <alignment horizontal="center"/>
    </xf>
    <xf numFmtId="44" fontId="12" fillId="7" borderId="13" xfId="1" applyFont="1" applyFill="1" applyBorder="1" applyAlignment="1">
      <alignment horizontal="center"/>
    </xf>
    <xf numFmtId="44" fontId="12" fillId="7" borderId="54" xfId="1" applyFont="1" applyFill="1" applyBorder="1" applyAlignment="1">
      <alignment horizontal="center"/>
    </xf>
    <xf numFmtId="166" fontId="12" fillId="7" borderId="54" xfId="1" applyNumberFormat="1" applyFont="1" applyFill="1" applyBorder="1" applyAlignment="1">
      <alignment horizontal="center"/>
    </xf>
    <xf numFmtId="166" fontId="11" fillId="0" borderId="25" xfId="0" applyNumberFormat="1" applyFont="1" applyBorder="1" applyAlignment="1">
      <alignment horizontal="center" vertical="center" wrapText="1"/>
    </xf>
    <xf numFmtId="166" fontId="11" fillId="0" borderId="51" xfId="0" applyNumberFormat="1" applyFont="1" applyBorder="1" applyAlignment="1">
      <alignment horizontal="center" vertical="center" wrapText="1"/>
    </xf>
    <xf numFmtId="166" fontId="11" fillId="0" borderId="51" xfId="0" applyNumberFormat="1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167" fontId="12" fillId="0" borderId="7" xfId="1" applyNumberFormat="1" applyFont="1" applyFill="1" applyBorder="1" applyAlignment="1">
      <alignment horizontal="center" vertical="center" wrapText="1"/>
    </xf>
    <xf numFmtId="167" fontId="12" fillId="0" borderId="53" xfId="1" applyNumberFormat="1" applyFont="1" applyFill="1" applyBorder="1" applyAlignment="1">
      <alignment horizontal="center" vertical="center" wrapText="1"/>
    </xf>
    <xf numFmtId="166" fontId="11" fillId="0" borderId="0" xfId="0" applyNumberFormat="1" applyFont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4" fontId="5" fillId="0" borderId="0" xfId="1" applyFont="1" applyBorder="1" applyAlignment="1">
      <alignment horizontal="center"/>
    </xf>
    <xf numFmtId="44" fontId="5" fillId="0" borderId="4" xfId="1" applyFont="1" applyBorder="1" applyAlignment="1">
      <alignment horizontal="center"/>
    </xf>
    <xf numFmtId="0" fontId="8" fillId="2" borderId="6" xfId="0" applyFont="1" applyFill="1" applyBorder="1" applyAlignment="1">
      <alignment horizontal="center" vertical="center" wrapText="1"/>
    </xf>
    <xf numFmtId="44" fontId="36" fillId="3" borderId="1" xfId="1" applyFont="1" applyFill="1" applyBorder="1" applyAlignment="1">
      <alignment horizontal="center" wrapText="1"/>
    </xf>
    <xf numFmtId="44" fontId="36" fillId="3" borderId="3" xfId="1" applyFont="1" applyFill="1" applyBorder="1" applyAlignment="1">
      <alignment horizontal="center" wrapText="1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5" fillId="8" borderId="7" xfId="0" applyFont="1" applyFill="1" applyBorder="1" applyAlignment="1">
      <alignment horizontal="center"/>
    </xf>
    <xf numFmtId="0" fontId="15" fillId="8" borderId="8" xfId="0" applyFont="1" applyFill="1" applyBorder="1" applyAlignment="1">
      <alignment horizontal="center"/>
    </xf>
    <xf numFmtId="44" fontId="14" fillId="4" borderId="34" xfId="1" applyFont="1" applyFill="1" applyBorder="1" applyAlignment="1">
      <alignment horizontal="center" vertical="center"/>
    </xf>
    <xf numFmtId="44" fontId="14" fillId="4" borderId="35" xfId="1" applyFont="1" applyFill="1" applyBorder="1" applyAlignment="1">
      <alignment horizontal="center" vertical="center"/>
    </xf>
    <xf numFmtId="44" fontId="14" fillId="4" borderId="37" xfId="1" applyFont="1" applyFill="1" applyBorder="1" applyAlignment="1">
      <alignment horizontal="center" vertical="center"/>
    </xf>
    <xf numFmtId="44" fontId="14" fillId="4" borderId="38" xfId="1" applyFont="1" applyFill="1" applyBorder="1" applyAlignment="1">
      <alignment horizontal="center" vertical="center"/>
    </xf>
    <xf numFmtId="44" fontId="2" fillId="0" borderId="0" xfId="1" applyFont="1" applyAlignment="1"/>
    <xf numFmtId="44" fontId="37" fillId="9" borderId="56" xfId="1" applyFont="1" applyFill="1" applyBorder="1" applyAlignment="1">
      <alignment horizontal="center" vertical="center"/>
    </xf>
    <xf numFmtId="44" fontId="37" fillId="9" borderId="39" xfId="1" applyFont="1" applyFill="1" applyBorder="1" applyAlignment="1">
      <alignment horizontal="center" vertical="center"/>
    </xf>
    <xf numFmtId="44" fontId="37" fillId="9" borderId="57" xfId="1" applyFont="1" applyFill="1" applyBorder="1" applyAlignment="1">
      <alignment horizontal="center" vertical="center"/>
    </xf>
    <xf numFmtId="44" fontId="37" fillId="9" borderId="32" xfId="1" applyFont="1" applyFill="1" applyBorder="1" applyAlignment="1">
      <alignment horizontal="center" vertical="center"/>
    </xf>
    <xf numFmtId="44" fontId="37" fillId="9" borderId="5" xfId="1" applyFont="1" applyFill="1" applyBorder="1" applyAlignment="1">
      <alignment horizontal="center" vertical="center"/>
    </xf>
    <xf numFmtId="44" fontId="37" fillId="9" borderId="58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 rot="10800000" flipV="1">
          <a:off x="5076825" y="101155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50</xdr:row>
      <xdr:rowOff>123825</xdr:rowOff>
    </xdr:from>
    <xdr:to>
      <xdr:col>7</xdr:col>
      <xdr:colOff>295275</xdr:colOff>
      <xdr:row>52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CxnSpPr/>
      </xdr:nvCxnSpPr>
      <xdr:spPr>
        <a:xfrm>
          <a:off x="4991100" y="962025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52</xdr:row>
      <xdr:rowOff>200024</xdr:rowOff>
    </xdr:from>
    <xdr:to>
      <xdr:col>6</xdr:col>
      <xdr:colOff>285750</xdr:colOff>
      <xdr:row>53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 rot="10800000" flipV="1">
          <a:off x="5076825" y="1011554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50</xdr:row>
      <xdr:rowOff>104775</xdr:rowOff>
    </xdr:from>
    <xdr:to>
      <xdr:col>5</xdr:col>
      <xdr:colOff>85725</xdr:colOff>
      <xdr:row>52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>
          <a:off x="2152650" y="96012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200023</xdr:rowOff>
    </xdr:from>
    <xdr:to>
      <xdr:col>11</xdr:col>
      <xdr:colOff>133352</xdr:colOff>
      <xdr:row>51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 rot="16200000">
          <a:off x="7648576" y="873442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54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 rot="18916712">
          <a:off x="0" y="104274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54</xdr:row>
      <xdr:rowOff>85725</xdr:rowOff>
    </xdr:from>
    <xdr:to>
      <xdr:col>7</xdr:col>
      <xdr:colOff>695325</xdr:colOff>
      <xdr:row>58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CxnSpPr/>
      </xdr:nvCxnSpPr>
      <xdr:spPr>
        <a:xfrm flipV="1">
          <a:off x="5000625" y="1044892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351615</xdr:colOff>
      <xdr:row>50</xdr:row>
      <xdr:rowOff>28577</xdr:rowOff>
    </xdr:from>
    <xdr:to>
      <xdr:col>13</xdr:col>
      <xdr:colOff>916509</xdr:colOff>
      <xdr:row>51</xdr:row>
      <xdr:rowOff>80644</xdr:rowOff>
    </xdr:to>
    <xdr:sp macro="" textlink="">
      <xdr:nvSpPr>
        <xdr:cNvPr id="10" name="Cerrar llave 9"/>
        <xdr:cNvSpPr/>
      </xdr:nvSpPr>
      <xdr:spPr>
        <a:xfrm rot="5400000">
          <a:off x="10756916" y="8111301"/>
          <a:ext cx="261617" cy="1774569"/>
        </a:xfrm>
        <a:prstGeom prst="rightBrac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1"/>
  <sheetViews>
    <sheetView tabSelected="1" topLeftCell="A25" workbookViewId="0">
      <selection activeCell="N64" sqref="N64"/>
    </sheetView>
  </sheetViews>
  <sheetFormatPr baseColWidth="10" defaultRowHeight="15" x14ac:dyDescent="0.25"/>
  <cols>
    <col min="1" max="1" width="2.5703125" customWidth="1"/>
    <col min="2" max="2" width="12.42578125" style="129" customWidth="1"/>
    <col min="3" max="3" width="16" style="4" customWidth="1"/>
    <col min="4" max="4" width="15.28515625" customWidth="1"/>
    <col min="6" max="6" width="17.85546875" style="4" customWidth="1"/>
    <col min="7" max="7" width="2.85546875" customWidth="1"/>
    <col min="9" max="9" width="14.140625" style="4" customWidth="1"/>
    <col min="10" max="10" width="11.7109375" style="12" customWidth="1"/>
    <col min="11" max="11" width="14.42578125" customWidth="1"/>
    <col min="12" max="12" width="14.5703125" style="3" customWidth="1"/>
    <col min="13" max="13" width="18.140625" style="4" customWidth="1"/>
    <col min="14" max="14" width="16.140625" style="1" customWidth="1"/>
    <col min="15" max="15" width="4.140625" customWidth="1"/>
    <col min="16" max="16" width="18.42578125" customWidth="1"/>
    <col min="17" max="17" width="18.140625" style="2" customWidth="1"/>
    <col min="18" max="18" width="19.42578125" style="1" customWidth="1"/>
  </cols>
  <sheetData>
    <row r="1" spans="1:21" ht="23.25" x14ac:dyDescent="0.35">
      <c r="B1" s="186"/>
      <c r="C1" s="188" t="s">
        <v>0</v>
      </c>
      <c r="D1" s="189"/>
      <c r="E1" s="189"/>
      <c r="F1" s="189"/>
      <c r="G1" s="189"/>
      <c r="H1" s="189"/>
      <c r="I1" s="189"/>
      <c r="J1" s="189"/>
      <c r="K1" s="189"/>
      <c r="L1" s="189"/>
      <c r="M1" s="189"/>
    </row>
    <row r="2" spans="1:21" ht="16.5" thickBot="1" x14ac:dyDescent="0.3">
      <c r="B2" s="187"/>
      <c r="C2" s="3"/>
      <c r="H2" s="5"/>
      <c r="I2" s="6"/>
      <c r="J2" s="7"/>
      <c r="L2" s="8"/>
      <c r="M2" s="6"/>
      <c r="N2" s="9"/>
    </row>
    <row r="3" spans="1:21" ht="21.75" thickBot="1" x14ac:dyDescent="0.35">
      <c r="B3" s="190" t="s">
        <v>1</v>
      </c>
      <c r="C3" s="191"/>
      <c r="D3" s="10"/>
      <c r="E3" s="11"/>
      <c r="F3" s="11"/>
      <c r="H3" s="192" t="s">
        <v>2</v>
      </c>
      <c r="I3" s="192"/>
      <c r="K3" s="13"/>
      <c r="L3" s="13"/>
      <c r="M3" s="14"/>
      <c r="R3" s="193" t="s">
        <v>3</v>
      </c>
    </row>
    <row r="4" spans="1:21" ht="20.25" thickTop="1" thickBot="1" x14ac:dyDescent="0.35">
      <c r="A4" s="15" t="s">
        <v>4</v>
      </c>
      <c r="B4" s="16"/>
      <c r="C4" s="17">
        <v>273736.42</v>
      </c>
      <c r="D4" s="18">
        <v>44773</v>
      </c>
      <c r="E4" s="195" t="s">
        <v>5</v>
      </c>
      <c r="F4" s="196"/>
      <c r="H4" s="197" t="s">
        <v>6</v>
      </c>
      <c r="I4" s="198"/>
      <c r="J4" s="19"/>
      <c r="K4" s="20"/>
      <c r="L4" s="21"/>
      <c r="M4" s="22" t="s">
        <v>7</v>
      </c>
      <c r="N4" s="23" t="s">
        <v>8</v>
      </c>
      <c r="P4" s="199" t="s">
        <v>9</v>
      </c>
      <c r="Q4" s="200"/>
      <c r="R4" s="194"/>
    </row>
    <row r="5" spans="1:21" ht="18" thickBot="1" x14ac:dyDescent="0.35">
      <c r="A5" s="24" t="s">
        <v>10</v>
      </c>
      <c r="B5" s="25">
        <v>44774</v>
      </c>
      <c r="C5" s="26">
        <v>0</v>
      </c>
      <c r="D5" s="27"/>
      <c r="E5" s="28">
        <v>44774</v>
      </c>
      <c r="F5" s="29">
        <v>62335</v>
      </c>
      <c r="G5" s="30"/>
      <c r="H5" s="31">
        <v>44774</v>
      </c>
      <c r="I5" s="32">
        <v>141</v>
      </c>
      <c r="J5" s="7"/>
      <c r="K5" s="33"/>
      <c r="L5" s="9"/>
      <c r="M5" s="34">
        <f>25000+34594</f>
        <v>59594</v>
      </c>
      <c r="N5" s="35">
        <v>2600</v>
      </c>
      <c r="O5" s="30"/>
      <c r="P5" s="36">
        <f>N5+M5+L5+I5+C5</f>
        <v>62335</v>
      </c>
      <c r="Q5" s="13">
        <f t="shared" ref="Q5:Q39" si="0">P5-F5</f>
        <v>0</v>
      </c>
      <c r="R5" s="13">
        <v>0</v>
      </c>
    </row>
    <row r="6" spans="1:21" ht="18" thickBot="1" x14ac:dyDescent="0.35">
      <c r="A6" s="24"/>
      <c r="B6" s="25">
        <v>44775</v>
      </c>
      <c r="C6" s="26">
        <v>4700</v>
      </c>
      <c r="D6" s="37" t="s">
        <v>11</v>
      </c>
      <c r="E6" s="28">
        <v>44775</v>
      </c>
      <c r="F6" s="29">
        <v>62729</v>
      </c>
      <c r="G6" s="30"/>
      <c r="H6" s="31">
        <v>44775</v>
      </c>
      <c r="I6" s="32">
        <v>35</v>
      </c>
      <c r="J6" s="38"/>
      <c r="K6" s="39"/>
      <c r="L6" s="40"/>
      <c r="M6" s="34">
        <f>10000+57853</f>
        <v>67853</v>
      </c>
      <c r="N6" s="35">
        <v>0</v>
      </c>
      <c r="O6" s="30"/>
      <c r="P6" s="36">
        <f t="shared" ref="P6:P40" si="1">N6+M6+L6+I6+C6</f>
        <v>72588</v>
      </c>
      <c r="Q6" s="13">
        <v>0</v>
      </c>
      <c r="R6" s="41">
        <v>9859</v>
      </c>
    </row>
    <row r="7" spans="1:21" ht="18" thickBot="1" x14ac:dyDescent="0.35">
      <c r="A7" s="24"/>
      <c r="B7" s="25">
        <v>44776</v>
      </c>
      <c r="C7" s="26">
        <v>13</v>
      </c>
      <c r="D7" s="42" t="s">
        <v>12</v>
      </c>
      <c r="E7" s="28">
        <v>44776</v>
      </c>
      <c r="F7" s="1">
        <v>41829</v>
      </c>
      <c r="G7" s="30"/>
      <c r="H7" s="31">
        <v>44776</v>
      </c>
      <c r="I7" s="32">
        <v>140</v>
      </c>
      <c r="J7" s="38"/>
      <c r="K7" s="43"/>
      <c r="L7" s="40"/>
      <c r="M7" s="34">
        <f>10000+47248</f>
        <v>57248</v>
      </c>
      <c r="N7" s="35">
        <v>1200</v>
      </c>
      <c r="O7" s="30"/>
      <c r="P7" s="36">
        <f>N7+M7+L7+I7+C7</f>
        <v>58601</v>
      </c>
      <c r="Q7" s="13">
        <v>0</v>
      </c>
      <c r="R7" s="44">
        <v>16772</v>
      </c>
    </row>
    <row r="8" spans="1:21" ht="18" thickBot="1" x14ac:dyDescent="0.35">
      <c r="A8" s="24"/>
      <c r="B8" s="25">
        <v>44777</v>
      </c>
      <c r="C8" s="45">
        <v>5</v>
      </c>
      <c r="D8" s="42" t="s">
        <v>12</v>
      </c>
      <c r="E8" s="28">
        <v>44777</v>
      </c>
      <c r="F8" s="29">
        <v>82001</v>
      </c>
      <c r="G8" s="30"/>
      <c r="H8" s="31">
        <v>44777</v>
      </c>
      <c r="I8" s="32">
        <v>101</v>
      </c>
      <c r="J8" s="46"/>
      <c r="K8" s="47"/>
      <c r="L8" s="40"/>
      <c r="M8" s="34">
        <f>15000+70195</f>
        <v>85195</v>
      </c>
      <c r="N8" s="35">
        <v>1400</v>
      </c>
      <c r="O8" s="30"/>
      <c r="P8" s="36">
        <f t="shared" si="1"/>
        <v>86701</v>
      </c>
      <c r="Q8" s="13">
        <v>0</v>
      </c>
      <c r="R8" s="44">
        <v>4700</v>
      </c>
    </row>
    <row r="9" spans="1:21" ht="18" thickBot="1" x14ac:dyDescent="0.35">
      <c r="A9" s="24"/>
      <c r="B9" s="25">
        <v>44778</v>
      </c>
      <c r="C9" s="26">
        <v>8450</v>
      </c>
      <c r="D9" s="42" t="s">
        <v>13</v>
      </c>
      <c r="E9" s="28">
        <v>44778</v>
      </c>
      <c r="F9" s="29">
        <v>123903</v>
      </c>
      <c r="G9" s="30"/>
      <c r="H9" s="31">
        <v>44778</v>
      </c>
      <c r="I9" s="32">
        <v>106</v>
      </c>
      <c r="J9" s="38"/>
      <c r="K9" s="48"/>
      <c r="L9" s="40"/>
      <c r="M9" s="34">
        <f>40000+60000+22800+374</f>
        <v>123174</v>
      </c>
      <c r="N9" s="35">
        <v>0</v>
      </c>
      <c r="O9" s="30"/>
      <c r="P9" s="36">
        <f t="shared" si="1"/>
        <v>131730</v>
      </c>
      <c r="Q9" s="13">
        <v>0</v>
      </c>
      <c r="R9" s="44">
        <v>7827</v>
      </c>
    </row>
    <row r="10" spans="1:21" ht="18" thickBot="1" x14ac:dyDescent="0.35">
      <c r="A10" s="24"/>
      <c r="B10" s="25">
        <v>44779</v>
      </c>
      <c r="C10" s="26">
        <v>10</v>
      </c>
      <c r="D10" s="37" t="s">
        <v>12</v>
      </c>
      <c r="E10" s="28">
        <v>44779</v>
      </c>
      <c r="F10" s="29">
        <v>101841</v>
      </c>
      <c r="G10" s="30"/>
      <c r="H10" s="31">
        <v>44779</v>
      </c>
      <c r="I10" s="32">
        <v>146</v>
      </c>
      <c r="J10" s="38">
        <v>44779</v>
      </c>
      <c r="K10" s="49" t="s">
        <v>14</v>
      </c>
      <c r="L10" s="50">
        <v>10000</v>
      </c>
      <c r="M10" s="34">
        <f>15000+55000+16368</f>
        <v>86368</v>
      </c>
      <c r="N10" s="35">
        <v>5317</v>
      </c>
      <c r="O10" s="30"/>
      <c r="P10" s="36">
        <f>N10+M10+L10+I10+C10</f>
        <v>101841</v>
      </c>
      <c r="Q10" s="13">
        <f t="shared" ref="Q10:Q36" si="2">P10-F10</f>
        <v>0</v>
      </c>
      <c r="R10" s="9">
        <v>0</v>
      </c>
      <c r="U10" t="s">
        <v>10</v>
      </c>
    </row>
    <row r="11" spans="1:21" ht="18" thickBot="1" x14ac:dyDescent="0.35">
      <c r="A11" s="24"/>
      <c r="B11" s="25">
        <v>44780</v>
      </c>
      <c r="C11" s="26">
        <v>0</v>
      </c>
      <c r="D11" s="37"/>
      <c r="E11" s="28">
        <v>44780</v>
      </c>
      <c r="F11" s="29">
        <v>120014</v>
      </c>
      <c r="G11" s="30"/>
      <c r="H11" s="31">
        <v>44780</v>
      </c>
      <c r="I11" s="32">
        <v>100</v>
      </c>
      <c r="J11" s="46"/>
      <c r="K11" s="51"/>
      <c r="L11" s="40"/>
      <c r="M11" s="34">
        <f>85000+30000+19176</f>
        <v>134176</v>
      </c>
      <c r="N11" s="35">
        <v>1954</v>
      </c>
      <c r="O11" s="30"/>
      <c r="P11" s="36">
        <f>N11+M11+L11+I11+C11</f>
        <v>136230</v>
      </c>
      <c r="Q11" s="13">
        <v>0</v>
      </c>
      <c r="R11" s="44">
        <v>16216</v>
      </c>
    </row>
    <row r="12" spans="1:21" ht="18" thickBot="1" x14ac:dyDescent="0.35">
      <c r="A12" s="24"/>
      <c r="B12" s="25">
        <v>44781</v>
      </c>
      <c r="C12" s="26">
        <v>0</v>
      </c>
      <c r="D12" s="37"/>
      <c r="E12" s="28">
        <v>44781</v>
      </c>
      <c r="F12" s="29">
        <v>66101</v>
      </c>
      <c r="G12" s="30"/>
      <c r="H12" s="31">
        <v>44781</v>
      </c>
      <c r="I12" s="32">
        <v>35</v>
      </c>
      <c r="J12" s="38"/>
      <c r="K12" s="52"/>
      <c r="L12" s="40"/>
      <c r="M12" s="34">
        <f>11000+54697</f>
        <v>65697</v>
      </c>
      <c r="N12" s="35">
        <v>369</v>
      </c>
      <c r="O12" s="30"/>
      <c r="P12" s="36">
        <f t="shared" si="1"/>
        <v>66101</v>
      </c>
      <c r="Q12" s="13">
        <f t="shared" si="2"/>
        <v>0</v>
      </c>
      <c r="R12" s="9">
        <v>0</v>
      </c>
    </row>
    <row r="13" spans="1:21" ht="18" thickBot="1" x14ac:dyDescent="0.35">
      <c r="A13" s="24"/>
      <c r="B13" s="25">
        <v>44782</v>
      </c>
      <c r="C13" s="26">
        <v>17820</v>
      </c>
      <c r="D13" s="42" t="s">
        <v>15</v>
      </c>
      <c r="E13" s="28">
        <v>44782</v>
      </c>
      <c r="F13" s="29">
        <v>83219</v>
      </c>
      <c r="G13" s="30"/>
      <c r="H13" s="31">
        <v>44782</v>
      </c>
      <c r="I13" s="32">
        <v>95</v>
      </c>
      <c r="J13" s="38"/>
      <c r="K13" s="39"/>
      <c r="L13" s="40"/>
      <c r="M13" s="34">
        <f>49505+15000</f>
        <v>64505</v>
      </c>
      <c r="N13" s="35">
        <v>799</v>
      </c>
      <c r="O13" s="30"/>
      <c r="P13" s="36">
        <f t="shared" si="1"/>
        <v>83219</v>
      </c>
      <c r="Q13" s="13">
        <f t="shared" si="2"/>
        <v>0</v>
      </c>
      <c r="R13" s="9">
        <v>0</v>
      </c>
    </row>
    <row r="14" spans="1:21" ht="18" thickBot="1" x14ac:dyDescent="0.35">
      <c r="A14" s="24"/>
      <c r="B14" s="25">
        <v>44783</v>
      </c>
      <c r="C14" s="26">
        <v>0</v>
      </c>
      <c r="D14" s="53"/>
      <c r="E14" s="28">
        <v>44783</v>
      </c>
      <c r="F14" s="29">
        <v>71645</v>
      </c>
      <c r="G14" s="30"/>
      <c r="H14" s="31">
        <v>44783</v>
      </c>
      <c r="I14" s="32">
        <v>264</v>
      </c>
      <c r="J14" s="38"/>
      <c r="K14" s="47"/>
      <c r="L14" s="40"/>
      <c r="M14" s="34">
        <f>10000+60626</f>
        <v>70626</v>
      </c>
      <c r="N14" s="35">
        <v>755</v>
      </c>
      <c r="O14" s="30"/>
      <c r="P14" s="36">
        <f t="shared" si="1"/>
        <v>71645</v>
      </c>
      <c r="Q14" s="13">
        <f t="shared" si="2"/>
        <v>0</v>
      </c>
      <c r="R14" s="9">
        <v>0</v>
      </c>
    </row>
    <row r="15" spans="1:21" ht="18" thickBot="1" x14ac:dyDescent="0.35">
      <c r="A15" s="24"/>
      <c r="B15" s="25">
        <v>44784</v>
      </c>
      <c r="C15" s="26">
        <v>0</v>
      </c>
      <c r="D15" s="53"/>
      <c r="E15" s="28">
        <v>44784</v>
      </c>
      <c r="F15" s="29">
        <v>75242</v>
      </c>
      <c r="G15" s="30"/>
      <c r="H15" s="31">
        <v>44784</v>
      </c>
      <c r="I15" s="32">
        <v>56</v>
      </c>
      <c r="J15" s="38"/>
      <c r="K15" s="47"/>
      <c r="L15" s="40"/>
      <c r="M15" s="34">
        <f>20000+54661</f>
        <v>74661</v>
      </c>
      <c r="N15" s="35">
        <v>525</v>
      </c>
      <c r="P15" s="36">
        <f t="shared" si="1"/>
        <v>75242</v>
      </c>
      <c r="Q15" s="13">
        <f t="shared" si="2"/>
        <v>0</v>
      </c>
      <c r="R15" s="9">
        <v>0</v>
      </c>
    </row>
    <row r="16" spans="1:21" ht="18" thickBot="1" x14ac:dyDescent="0.35">
      <c r="A16" s="24"/>
      <c r="B16" s="25">
        <v>44785</v>
      </c>
      <c r="C16" s="26">
        <v>12186</v>
      </c>
      <c r="D16" s="37" t="s">
        <v>16</v>
      </c>
      <c r="E16" s="28">
        <v>44785</v>
      </c>
      <c r="F16" s="29">
        <v>100267</v>
      </c>
      <c r="G16" s="30"/>
      <c r="H16" s="31">
        <v>44785</v>
      </c>
      <c r="I16" s="32">
        <v>107</v>
      </c>
      <c r="J16" s="38"/>
      <c r="K16" s="47"/>
      <c r="L16" s="9"/>
      <c r="M16" s="34">
        <f>35000+52152</f>
        <v>87152</v>
      </c>
      <c r="N16" s="35">
        <v>822</v>
      </c>
      <c r="P16" s="36">
        <f t="shared" si="1"/>
        <v>100267</v>
      </c>
      <c r="Q16" s="13">
        <f t="shared" si="2"/>
        <v>0</v>
      </c>
      <c r="R16" s="9">
        <v>0</v>
      </c>
    </row>
    <row r="17" spans="1:18" ht="18" thickBot="1" x14ac:dyDescent="0.35">
      <c r="A17" s="24"/>
      <c r="B17" s="25">
        <v>44786</v>
      </c>
      <c r="C17" s="26">
        <v>0</v>
      </c>
      <c r="D17" s="42"/>
      <c r="E17" s="28">
        <v>44786</v>
      </c>
      <c r="F17" s="29">
        <v>86993</v>
      </c>
      <c r="G17" s="30"/>
      <c r="H17" s="31">
        <v>44786</v>
      </c>
      <c r="I17" s="32">
        <v>420</v>
      </c>
      <c r="J17" s="38">
        <v>44786</v>
      </c>
      <c r="K17" s="54" t="s">
        <v>17</v>
      </c>
      <c r="L17" s="50">
        <v>10000</v>
      </c>
      <c r="M17" s="34">
        <f>15000+54861</f>
        <v>69861</v>
      </c>
      <c r="N17" s="35">
        <v>6712</v>
      </c>
      <c r="P17" s="36">
        <f t="shared" si="1"/>
        <v>86993</v>
      </c>
      <c r="Q17" s="13">
        <f t="shared" si="2"/>
        <v>0</v>
      </c>
      <c r="R17" s="9">
        <v>0</v>
      </c>
    </row>
    <row r="18" spans="1:18" ht="18" thickBot="1" x14ac:dyDescent="0.35">
      <c r="A18" s="24"/>
      <c r="B18" s="25">
        <v>44787</v>
      </c>
      <c r="C18" s="26">
        <v>0</v>
      </c>
      <c r="D18" s="37"/>
      <c r="E18" s="28">
        <v>44787</v>
      </c>
      <c r="F18" s="29">
        <v>160010</v>
      </c>
      <c r="G18" s="30"/>
      <c r="H18" s="31">
        <v>44787</v>
      </c>
      <c r="I18" s="32">
        <v>45</v>
      </c>
      <c r="J18" s="38"/>
      <c r="K18" s="55"/>
      <c r="L18" s="40"/>
      <c r="M18" s="34">
        <f>13410+85000+60000</f>
        <v>158410</v>
      </c>
      <c r="N18" s="35">
        <v>1555</v>
      </c>
      <c r="P18" s="36">
        <f t="shared" si="1"/>
        <v>160010</v>
      </c>
      <c r="Q18" s="13">
        <f t="shared" si="2"/>
        <v>0</v>
      </c>
      <c r="R18" s="9">
        <v>0</v>
      </c>
    </row>
    <row r="19" spans="1:18" ht="18" thickBot="1" x14ac:dyDescent="0.35">
      <c r="A19" s="24"/>
      <c r="B19" s="25">
        <v>44788</v>
      </c>
      <c r="C19" s="26">
        <v>0</v>
      </c>
      <c r="D19" s="37"/>
      <c r="E19" s="28">
        <v>44788</v>
      </c>
      <c r="F19" s="29">
        <v>62286</v>
      </c>
      <c r="G19" s="30"/>
      <c r="H19" s="31">
        <v>44788</v>
      </c>
      <c r="I19" s="32">
        <v>67</v>
      </c>
      <c r="J19" s="38"/>
      <c r="K19" s="56"/>
      <c r="L19" s="57"/>
      <c r="M19" s="34">
        <f>27000+32120</f>
        <v>59120</v>
      </c>
      <c r="N19" s="35">
        <v>3100</v>
      </c>
      <c r="O19" s="30"/>
      <c r="P19" s="36">
        <f t="shared" si="1"/>
        <v>62287</v>
      </c>
      <c r="Q19" s="13">
        <f t="shared" si="2"/>
        <v>1</v>
      </c>
      <c r="R19" s="9">
        <v>0</v>
      </c>
    </row>
    <row r="20" spans="1:18" ht="18" thickBot="1" x14ac:dyDescent="0.35">
      <c r="A20" s="24"/>
      <c r="B20" s="25">
        <v>44789</v>
      </c>
      <c r="C20" s="26">
        <v>3040</v>
      </c>
      <c r="D20" s="37" t="s">
        <v>18</v>
      </c>
      <c r="E20" s="28">
        <v>44789</v>
      </c>
      <c r="F20" s="29">
        <v>89018</v>
      </c>
      <c r="G20" s="30"/>
      <c r="H20" s="31">
        <v>44789</v>
      </c>
      <c r="I20" s="32">
        <v>185</v>
      </c>
      <c r="J20" s="38"/>
      <c r="K20" s="58"/>
      <c r="L20" s="50"/>
      <c r="M20" s="34">
        <f>50000+32793</f>
        <v>82793</v>
      </c>
      <c r="N20" s="35">
        <v>3000</v>
      </c>
      <c r="P20" s="36">
        <f t="shared" si="1"/>
        <v>89018</v>
      </c>
      <c r="Q20" s="13">
        <f t="shared" si="2"/>
        <v>0</v>
      </c>
      <c r="R20" s="9">
        <v>0</v>
      </c>
    </row>
    <row r="21" spans="1:18" ht="18" thickBot="1" x14ac:dyDescent="0.35">
      <c r="A21" s="24"/>
      <c r="B21" s="25">
        <v>44790</v>
      </c>
      <c r="C21" s="26">
        <v>11</v>
      </c>
      <c r="D21" s="37" t="s">
        <v>12</v>
      </c>
      <c r="E21" s="28">
        <v>44790</v>
      </c>
      <c r="F21" s="29">
        <v>69367</v>
      </c>
      <c r="G21" s="30"/>
      <c r="H21" s="31">
        <v>44790</v>
      </c>
      <c r="I21" s="32">
        <v>130</v>
      </c>
      <c r="J21" s="38"/>
      <c r="K21" s="59"/>
      <c r="L21" s="50"/>
      <c r="M21" s="34">
        <f>48509+20000</f>
        <v>68509</v>
      </c>
      <c r="N21" s="35">
        <v>717</v>
      </c>
      <c r="P21" s="36">
        <f t="shared" si="1"/>
        <v>69367</v>
      </c>
      <c r="Q21" s="13">
        <f t="shared" si="2"/>
        <v>0</v>
      </c>
      <c r="R21" s="9">
        <v>0</v>
      </c>
    </row>
    <row r="22" spans="1:18" ht="18" thickBot="1" x14ac:dyDescent="0.35">
      <c r="A22" s="24"/>
      <c r="B22" s="25">
        <v>44791</v>
      </c>
      <c r="C22" s="26">
        <v>0</v>
      </c>
      <c r="D22" s="37"/>
      <c r="E22" s="28">
        <v>44791</v>
      </c>
      <c r="F22" s="29">
        <v>78185</v>
      </c>
      <c r="G22" s="30"/>
      <c r="H22" s="31">
        <v>44791</v>
      </c>
      <c r="I22" s="32">
        <v>144</v>
      </c>
      <c r="J22" s="38"/>
      <c r="K22" s="47"/>
      <c r="L22" s="60"/>
      <c r="M22" s="34">
        <f>56888+20000</f>
        <v>76888</v>
      </c>
      <c r="N22" s="35">
        <v>1153</v>
      </c>
      <c r="P22" s="36">
        <f t="shared" si="1"/>
        <v>78185</v>
      </c>
      <c r="Q22" s="13">
        <f t="shared" si="2"/>
        <v>0</v>
      </c>
      <c r="R22" s="9">
        <v>0</v>
      </c>
    </row>
    <row r="23" spans="1:18" ht="18" thickBot="1" x14ac:dyDescent="0.35">
      <c r="A23" s="24"/>
      <c r="B23" s="25">
        <v>44792</v>
      </c>
      <c r="C23" s="26">
        <v>23190</v>
      </c>
      <c r="D23" s="37" t="s">
        <v>19</v>
      </c>
      <c r="E23" s="28">
        <v>44792</v>
      </c>
      <c r="F23" s="29">
        <v>90916</v>
      </c>
      <c r="G23" s="30"/>
      <c r="H23" s="31">
        <v>44792</v>
      </c>
      <c r="I23" s="32">
        <v>230</v>
      </c>
      <c r="J23" s="61"/>
      <c r="K23" s="62"/>
      <c r="L23" s="50"/>
      <c r="M23" s="34">
        <f>40000+25848</f>
        <v>65848</v>
      </c>
      <c r="N23" s="35">
        <v>1648</v>
      </c>
      <c r="P23" s="36">
        <f t="shared" si="1"/>
        <v>90916</v>
      </c>
      <c r="Q23" s="13">
        <f t="shared" si="2"/>
        <v>0</v>
      </c>
      <c r="R23" s="9">
        <v>0</v>
      </c>
    </row>
    <row r="24" spans="1:18" ht="18" thickBot="1" x14ac:dyDescent="0.35">
      <c r="A24" s="24"/>
      <c r="B24" s="25">
        <v>44793</v>
      </c>
      <c r="C24" s="26">
        <v>0</v>
      </c>
      <c r="D24" s="42"/>
      <c r="E24" s="28">
        <v>44793</v>
      </c>
      <c r="F24" s="29">
        <v>116105</v>
      </c>
      <c r="G24" s="30"/>
      <c r="H24" s="31">
        <v>44793</v>
      </c>
      <c r="I24" s="32">
        <v>116</v>
      </c>
      <c r="J24" s="63">
        <v>44793</v>
      </c>
      <c r="K24" s="64" t="s">
        <v>20</v>
      </c>
      <c r="L24" s="65">
        <v>9500</v>
      </c>
      <c r="M24" s="34">
        <f>67009+35000</f>
        <v>102009</v>
      </c>
      <c r="N24" s="35">
        <v>4480</v>
      </c>
      <c r="P24" s="36">
        <f t="shared" si="1"/>
        <v>116105</v>
      </c>
      <c r="Q24" s="13">
        <f t="shared" si="2"/>
        <v>0</v>
      </c>
      <c r="R24" s="9">
        <v>0</v>
      </c>
    </row>
    <row r="25" spans="1:18" ht="18" thickBot="1" x14ac:dyDescent="0.35">
      <c r="A25" s="24"/>
      <c r="B25" s="25">
        <v>44794</v>
      </c>
      <c r="C25" s="26">
        <v>3180</v>
      </c>
      <c r="D25" s="37" t="s">
        <v>11</v>
      </c>
      <c r="E25" s="28">
        <v>44794</v>
      </c>
      <c r="F25" s="29">
        <v>128512</v>
      </c>
      <c r="G25" s="30"/>
      <c r="H25" s="31">
        <v>44794</v>
      </c>
      <c r="I25" s="32">
        <v>90</v>
      </c>
      <c r="J25" s="66"/>
      <c r="K25" s="67"/>
      <c r="L25" s="68"/>
      <c r="M25" s="34">
        <f>60000+50000+12403</f>
        <v>122403</v>
      </c>
      <c r="N25" s="35">
        <v>2839</v>
      </c>
      <c r="O25" t="s">
        <v>10</v>
      </c>
      <c r="P25" s="36">
        <f t="shared" si="1"/>
        <v>128512</v>
      </c>
      <c r="Q25" s="13">
        <f t="shared" si="2"/>
        <v>0</v>
      </c>
      <c r="R25" s="9">
        <v>0</v>
      </c>
    </row>
    <row r="26" spans="1:18" ht="18" thickBot="1" x14ac:dyDescent="0.35">
      <c r="A26" s="24"/>
      <c r="B26" s="25">
        <v>44795</v>
      </c>
      <c r="C26" s="26">
        <v>0</v>
      </c>
      <c r="D26" s="37"/>
      <c r="E26" s="28">
        <v>44795</v>
      </c>
      <c r="F26" s="29">
        <v>52480</v>
      </c>
      <c r="G26" s="30"/>
      <c r="H26" s="31">
        <v>44795</v>
      </c>
      <c r="I26" s="32">
        <v>119</v>
      </c>
      <c r="J26" s="38"/>
      <c r="K26" s="64"/>
      <c r="L26" s="50"/>
      <c r="M26" s="34">
        <f>37111+10000</f>
        <v>47111</v>
      </c>
      <c r="N26" s="35">
        <v>5250</v>
      </c>
      <c r="P26" s="36">
        <f t="shared" si="1"/>
        <v>52480</v>
      </c>
      <c r="Q26" s="13">
        <f t="shared" si="2"/>
        <v>0</v>
      </c>
      <c r="R26" s="9">
        <v>0</v>
      </c>
    </row>
    <row r="27" spans="1:18" ht="18" thickBot="1" x14ac:dyDescent="0.35">
      <c r="A27" s="24"/>
      <c r="B27" s="25">
        <v>44796</v>
      </c>
      <c r="C27" s="26">
        <v>450</v>
      </c>
      <c r="D27" s="42" t="s">
        <v>11</v>
      </c>
      <c r="E27" s="28">
        <v>44796</v>
      </c>
      <c r="F27" s="29">
        <v>62313</v>
      </c>
      <c r="G27" s="30"/>
      <c r="H27" s="31">
        <v>44796</v>
      </c>
      <c r="I27" s="32">
        <v>66</v>
      </c>
      <c r="J27" s="69"/>
      <c r="K27" s="70"/>
      <c r="L27" s="68"/>
      <c r="M27" s="34">
        <f>20000+1000+40637</f>
        <v>61637</v>
      </c>
      <c r="N27" s="35">
        <v>160</v>
      </c>
      <c r="P27" s="36">
        <f t="shared" si="1"/>
        <v>62313</v>
      </c>
      <c r="Q27" s="13">
        <f t="shared" si="2"/>
        <v>0</v>
      </c>
      <c r="R27" s="9">
        <v>0</v>
      </c>
    </row>
    <row r="28" spans="1:18" ht="18" thickBot="1" x14ac:dyDescent="0.35">
      <c r="A28" s="24"/>
      <c r="B28" s="25">
        <v>44797</v>
      </c>
      <c r="C28" s="26">
        <v>0</v>
      </c>
      <c r="D28" s="42"/>
      <c r="E28" s="28">
        <v>44797</v>
      </c>
      <c r="F28" s="29">
        <v>83782</v>
      </c>
      <c r="G28" s="30"/>
      <c r="H28" s="31">
        <v>44797</v>
      </c>
      <c r="I28" s="32">
        <v>93</v>
      </c>
      <c r="J28" s="71"/>
      <c r="K28" s="72"/>
      <c r="L28" s="68"/>
      <c r="M28" s="34">
        <f>25000+56677</f>
        <v>81677</v>
      </c>
      <c r="N28" s="35">
        <v>2012</v>
      </c>
      <c r="P28" s="36">
        <f t="shared" si="1"/>
        <v>83782</v>
      </c>
      <c r="Q28" s="13">
        <f t="shared" si="2"/>
        <v>0</v>
      </c>
      <c r="R28" s="9">
        <v>0</v>
      </c>
    </row>
    <row r="29" spans="1:18" ht="18" thickBot="1" x14ac:dyDescent="0.35">
      <c r="A29" s="24"/>
      <c r="B29" s="25">
        <v>44798</v>
      </c>
      <c r="C29" s="26">
        <v>20847</v>
      </c>
      <c r="D29" s="73" t="s">
        <v>19</v>
      </c>
      <c r="E29" s="28">
        <v>44798</v>
      </c>
      <c r="F29" s="29">
        <v>98680</v>
      </c>
      <c r="G29" s="30"/>
      <c r="H29" s="31">
        <v>44798</v>
      </c>
      <c r="I29" s="32">
        <v>18</v>
      </c>
      <c r="J29" s="69"/>
      <c r="K29" s="74"/>
      <c r="L29" s="68"/>
      <c r="M29" s="34">
        <f>40000+35392</f>
        <v>75392</v>
      </c>
      <c r="N29" s="35">
        <v>2423</v>
      </c>
      <c r="P29" s="36">
        <f t="shared" si="1"/>
        <v>98680</v>
      </c>
      <c r="Q29" s="13">
        <f t="shared" si="2"/>
        <v>0</v>
      </c>
      <c r="R29" s="9">
        <v>0</v>
      </c>
    </row>
    <row r="30" spans="1:18" ht="18" thickBot="1" x14ac:dyDescent="0.35">
      <c r="A30" s="24"/>
      <c r="B30" s="25">
        <v>44799</v>
      </c>
      <c r="C30" s="26">
        <v>0</v>
      </c>
      <c r="D30" s="73"/>
      <c r="E30" s="28">
        <v>44799</v>
      </c>
      <c r="F30" s="29">
        <v>79287</v>
      </c>
      <c r="G30" s="30"/>
      <c r="H30" s="31">
        <v>44799</v>
      </c>
      <c r="I30" s="32">
        <v>230</v>
      </c>
      <c r="J30" s="75"/>
      <c r="K30" s="76"/>
      <c r="L30" s="77"/>
      <c r="M30" s="34">
        <f>15000+62857</f>
        <v>77857</v>
      </c>
      <c r="N30" s="35">
        <v>1200</v>
      </c>
      <c r="P30" s="36">
        <f t="shared" si="1"/>
        <v>79287</v>
      </c>
      <c r="Q30" s="13" t="s">
        <v>10</v>
      </c>
      <c r="R30" s="9">
        <v>0</v>
      </c>
    </row>
    <row r="31" spans="1:18" ht="18" thickBot="1" x14ac:dyDescent="0.35">
      <c r="A31" s="24"/>
      <c r="B31" s="25">
        <v>44800</v>
      </c>
      <c r="C31" s="26">
        <v>0</v>
      </c>
      <c r="D31" s="78"/>
      <c r="E31" s="28">
        <v>44800</v>
      </c>
      <c r="F31" s="29">
        <v>133187</v>
      </c>
      <c r="G31" s="30"/>
      <c r="H31" s="31">
        <v>44800</v>
      </c>
      <c r="I31" s="32">
        <v>100</v>
      </c>
      <c r="J31" s="75">
        <v>44800</v>
      </c>
      <c r="K31" s="79" t="s">
        <v>21</v>
      </c>
      <c r="L31" s="80">
        <v>9500</v>
      </c>
      <c r="M31" s="34">
        <f>60000+55000</f>
        <v>115000</v>
      </c>
      <c r="N31" s="35">
        <v>8587</v>
      </c>
      <c r="P31" s="36">
        <f t="shared" si="1"/>
        <v>133187</v>
      </c>
      <c r="Q31" s="13">
        <f t="shared" si="2"/>
        <v>0</v>
      </c>
      <c r="R31" s="9">
        <v>0</v>
      </c>
    </row>
    <row r="32" spans="1:18" ht="18" thickBot="1" x14ac:dyDescent="0.35">
      <c r="A32" s="24"/>
      <c r="B32" s="25">
        <v>44801</v>
      </c>
      <c r="C32" s="26">
        <v>0</v>
      </c>
      <c r="D32" s="81"/>
      <c r="E32" s="28">
        <v>44801</v>
      </c>
      <c r="F32" s="29">
        <v>135166</v>
      </c>
      <c r="G32" s="30"/>
      <c r="H32" s="31">
        <v>44801</v>
      </c>
      <c r="I32" s="32">
        <v>131</v>
      </c>
      <c r="J32" s="75"/>
      <c r="K32" s="76"/>
      <c r="L32" s="77"/>
      <c r="M32" s="34">
        <f>80000+40000+14495</f>
        <v>134495</v>
      </c>
      <c r="N32" s="35">
        <v>540</v>
      </c>
      <c r="P32" s="36">
        <f t="shared" si="1"/>
        <v>135166</v>
      </c>
      <c r="Q32" s="13">
        <f t="shared" si="2"/>
        <v>0</v>
      </c>
      <c r="R32" s="9">
        <v>0</v>
      </c>
    </row>
    <row r="33" spans="1:18" ht="18" thickBot="1" x14ac:dyDescent="0.35">
      <c r="A33" s="24"/>
      <c r="B33" s="25"/>
      <c r="C33" s="26"/>
      <c r="D33" s="82"/>
      <c r="E33" s="28"/>
      <c r="F33" s="29"/>
      <c r="G33" s="30"/>
      <c r="H33" s="31"/>
      <c r="I33" s="32"/>
      <c r="J33" s="75"/>
      <c r="K33" s="79"/>
      <c r="L33" s="83"/>
      <c r="M33" s="34">
        <v>0</v>
      </c>
      <c r="N33" s="35">
        <v>0</v>
      </c>
      <c r="P33" s="36">
        <f t="shared" si="1"/>
        <v>0</v>
      </c>
      <c r="Q33" s="13">
        <f t="shared" si="2"/>
        <v>0</v>
      </c>
      <c r="R33" s="9">
        <v>0</v>
      </c>
    </row>
    <row r="34" spans="1:18" ht="18" thickBot="1" x14ac:dyDescent="0.35">
      <c r="A34" s="24"/>
      <c r="B34" s="25"/>
      <c r="C34" s="26"/>
      <c r="D34" s="81"/>
      <c r="E34" s="28"/>
      <c r="F34" s="29"/>
      <c r="G34" s="30"/>
      <c r="H34" s="31"/>
      <c r="I34" s="32"/>
      <c r="J34" s="75">
        <v>44786</v>
      </c>
      <c r="K34" s="84" t="s">
        <v>22</v>
      </c>
      <c r="L34" s="85">
        <v>1392</v>
      </c>
      <c r="M34" s="34">
        <v>0</v>
      </c>
      <c r="N34" s="35">
        <v>0</v>
      </c>
      <c r="P34" s="36">
        <v>0</v>
      </c>
      <c r="Q34" s="13">
        <f t="shared" si="2"/>
        <v>0</v>
      </c>
      <c r="R34" s="9">
        <v>0</v>
      </c>
    </row>
    <row r="35" spans="1:18" ht="18" thickBot="1" x14ac:dyDescent="0.35">
      <c r="A35" s="24"/>
      <c r="B35" s="25"/>
      <c r="C35" s="26"/>
      <c r="D35" s="78"/>
      <c r="E35" s="28"/>
      <c r="F35" s="29"/>
      <c r="G35" s="30"/>
      <c r="H35" s="31"/>
      <c r="I35" s="32"/>
      <c r="J35" s="75">
        <v>44798</v>
      </c>
      <c r="K35" s="79" t="s">
        <v>23</v>
      </c>
      <c r="L35" s="83">
        <v>8406.25</v>
      </c>
      <c r="M35" s="34">
        <v>0</v>
      </c>
      <c r="N35" s="35">
        <v>0</v>
      </c>
      <c r="P35" s="36">
        <v>0</v>
      </c>
      <c r="Q35" s="13">
        <f t="shared" si="2"/>
        <v>0</v>
      </c>
      <c r="R35" s="9"/>
    </row>
    <row r="36" spans="1:18" ht="19.5" thickBot="1" x14ac:dyDescent="0.35">
      <c r="A36" s="24"/>
      <c r="B36" s="25"/>
      <c r="C36" s="26"/>
      <c r="D36" s="86"/>
      <c r="E36" s="28"/>
      <c r="F36" s="29"/>
      <c r="G36" s="30"/>
      <c r="H36" s="31"/>
      <c r="I36" s="32"/>
      <c r="J36" s="87">
        <v>44790</v>
      </c>
      <c r="K36" s="88" t="s">
        <v>24</v>
      </c>
      <c r="L36" s="83">
        <v>549</v>
      </c>
      <c r="M36" s="34">
        <v>0</v>
      </c>
      <c r="N36" s="35">
        <v>0</v>
      </c>
      <c r="P36" s="36">
        <v>0</v>
      </c>
      <c r="Q36" s="13">
        <f t="shared" si="2"/>
        <v>0</v>
      </c>
      <c r="R36" s="9"/>
    </row>
    <row r="37" spans="1:18" ht="18" hidden="1" thickBot="1" x14ac:dyDescent="0.35">
      <c r="A37" s="24"/>
      <c r="B37" s="25"/>
      <c r="C37" s="26"/>
      <c r="D37" s="81"/>
      <c r="E37" s="28"/>
      <c r="F37" s="29"/>
      <c r="G37" s="30"/>
      <c r="H37" s="31"/>
      <c r="I37" s="32"/>
      <c r="J37" s="75"/>
      <c r="K37" s="89"/>
      <c r="L37" s="83"/>
      <c r="M37" s="34">
        <v>0</v>
      </c>
      <c r="N37" s="35">
        <v>0</v>
      </c>
      <c r="P37" s="36">
        <v>0</v>
      </c>
      <c r="Q37" s="13">
        <f t="shared" si="0"/>
        <v>0</v>
      </c>
    </row>
    <row r="38" spans="1:18" ht="18" hidden="1" thickBot="1" x14ac:dyDescent="0.35">
      <c r="A38" s="24"/>
      <c r="B38" s="25"/>
      <c r="C38" s="26"/>
      <c r="D38" s="82"/>
      <c r="E38" s="28"/>
      <c r="F38" s="29"/>
      <c r="G38" s="30"/>
      <c r="H38" s="31"/>
      <c r="I38" s="32"/>
      <c r="J38" s="75"/>
      <c r="K38" s="43"/>
      <c r="L38" s="83"/>
      <c r="M38" s="34">
        <v>0</v>
      </c>
      <c r="N38" s="35">
        <v>0</v>
      </c>
      <c r="P38" s="36">
        <v>0</v>
      </c>
      <c r="Q38" s="13">
        <f t="shared" si="0"/>
        <v>0</v>
      </c>
    </row>
    <row r="39" spans="1:18" ht="18" hidden="1" thickBot="1" x14ac:dyDescent="0.35">
      <c r="A39" s="24"/>
      <c r="B39" s="25"/>
      <c r="C39" s="26"/>
      <c r="D39" s="82"/>
      <c r="E39" s="28"/>
      <c r="F39" s="90"/>
      <c r="G39" s="30"/>
      <c r="H39" s="31"/>
      <c r="I39" s="32"/>
      <c r="J39" s="75"/>
      <c r="K39" s="91"/>
      <c r="L39" s="77"/>
      <c r="M39" s="34">
        <v>0</v>
      </c>
      <c r="N39" s="35">
        <v>0</v>
      </c>
      <c r="P39" s="36">
        <f t="shared" si="1"/>
        <v>0</v>
      </c>
      <c r="Q39" s="13">
        <f t="shared" si="0"/>
        <v>0</v>
      </c>
    </row>
    <row r="40" spans="1:18" ht="18.75" thickTop="1" thickBot="1" x14ac:dyDescent="0.35">
      <c r="A40" s="24"/>
      <c r="B40" s="25"/>
      <c r="C40" s="92"/>
      <c r="D40" s="86"/>
      <c r="E40" s="28"/>
      <c r="F40" s="93"/>
      <c r="G40" s="30"/>
      <c r="H40" s="94"/>
      <c r="I40" s="95"/>
      <c r="J40" s="75"/>
      <c r="K40" s="79"/>
      <c r="L40" s="77"/>
      <c r="M40" s="201">
        <f>SUM(M5:M39)</f>
        <v>2375259</v>
      </c>
      <c r="N40" s="202">
        <f>SUM(N5:N39)</f>
        <v>61117</v>
      </c>
      <c r="P40" s="165">
        <f t="shared" si="1"/>
        <v>2436376</v>
      </c>
      <c r="Q40" s="166">
        <f>SUM(Q5:Q39)</f>
        <v>1</v>
      </c>
      <c r="R40" s="164">
        <f>SUM(R5:R39)</f>
        <v>55374</v>
      </c>
    </row>
    <row r="41" spans="1:18" ht="18" thickBot="1" x14ac:dyDescent="0.35">
      <c r="A41" s="24"/>
      <c r="B41" s="25"/>
      <c r="C41" s="92"/>
      <c r="D41" s="86"/>
      <c r="E41" s="28"/>
      <c r="F41" s="96"/>
      <c r="G41" s="30"/>
      <c r="H41" s="97"/>
      <c r="I41" s="95"/>
      <c r="J41" s="75"/>
      <c r="K41" s="98"/>
      <c r="L41" s="77"/>
      <c r="M41" s="203"/>
      <c r="N41" s="204"/>
      <c r="P41" s="36"/>
      <c r="Q41" s="9"/>
    </row>
    <row r="42" spans="1:18" ht="17.25" hidden="1" customHeight="1" x14ac:dyDescent="0.3">
      <c r="A42" s="24"/>
      <c r="B42" s="99"/>
      <c r="C42" s="92"/>
      <c r="D42" s="86"/>
      <c r="E42" s="100"/>
      <c r="F42" s="98"/>
      <c r="G42" s="101"/>
      <c r="H42" s="94"/>
      <c r="I42" s="102"/>
      <c r="J42" s="75"/>
      <c r="K42" s="79"/>
      <c r="L42" s="83"/>
      <c r="M42" s="103"/>
      <c r="N42" s="104"/>
      <c r="P42" s="36"/>
      <c r="Q42" s="9"/>
    </row>
    <row r="43" spans="1:18" ht="18" hidden="1" thickBot="1" x14ac:dyDescent="0.35">
      <c r="A43" s="24"/>
      <c r="B43" s="99"/>
      <c r="C43" s="92"/>
      <c r="D43" s="86"/>
      <c r="E43" s="100"/>
      <c r="F43" s="98"/>
      <c r="G43" s="101"/>
      <c r="H43" s="94"/>
      <c r="I43" s="102"/>
      <c r="J43" s="75"/>
      <c r="K43" s="79"/>
      <c r="L43" s="83"/>
      <c r="M43" s="103"/>
      <c r="N43" s="104"/>
      <c r="P43" s="36"/>
      <c r="Q43" s="9"/>
    </row>
    <row r="44" spans="1:18" ht="18" hidden="1" thickBot="1" x14ac:dyDescent="0.35">
      <c r="A44" s="24"/>
      <c r="B44" s="99"/>
      <c r="C44" s="92"/>
      <c r="D44" s="86"/>
      <c r="E44" s="100"/>
      <c r="F44" s="98"/>
      <c r="G44" s="101"/>
      <c r="H44" s="94"/>
      <c r="I44" s="102"/>
      <c r="J44" s="75"/>
      <c r="K44" s="105"/>
      <c r="L44" s="83"/>
      <c r="M44" s="103"/>
      <c r="N44" s="104"/>
      <c r="P44" s="36"/>
      <c r="Q44" s="9"/>
    </row>
    <row r="45" spans="1:18" ht="18" hidden="1" thickBot="1" x14ac:dyDescent="0.35">
      <c r="A45" s="24"/>
      <c r="B45" s="99"/>
      <c r="C45" s="92"/>
      <c r="D45" s="86"/>
      <c r="E45" s="100"/>
      <c r="F45" s="98"/>
      <c r="G45" s="101"/>
      <c r="H45" s="94"/>
      <c r="I45" s="102"/>
      <c r="J45" s="75"/>
      <c r="K45" s="79"/>
      <c r="L45" s="83"/>
      <c r="M45" s="103"/>
      <c r="N45" s="104"/>
      <c r="P45" s="36"/>
      <c r="Q45" s="9"/>
    </row>
    <row r="46" spans="1:18" ht="18" hidden="1" thickBot="1" x14ac:dyDescent="0.35">
      <c r="A46" s="24"/>
      <c r="B46" s="106"/>
      <c r="C46" s="107"/>
      <c r="D46" s="108"/>
      <c r="E46" s="109"/>
      <c r="F46" s="98"/>
      <c r="G46" s="101"/>
      <c r="H46" s="94"/>
      <c r="I46" s="102"/>
      <c r="J46" s="75"/>
      <c r="K46" s="110"/>
      <c r="L46" s="83"/>
      <c r="M46" s="103"/>
      <c r="N46" s="104"/>
      <c r="P46" s="36"/>
      <c r="Q46" s="9"/>
    </row>
    <row r="47" spans="1:18" ht="18" hidden="1" thickBot="1" x14ac:dyDescent="0.35">
      <c r="A47" s="24"/>
      <c r="B47" s="25"/>
      <c r="C47" s="107"/>
      <c r="D47" s="108"/>
      <c r="E47" s="109"/>
      <c r="F47" s="98"/>
      <c r="G47" s="101"/>
      <c r="H47" s="94"/>
      <c r="I47" s="102"/>
      <c r="J47" s="75"/>
      <c r="K47" s="79"/>
      <c r="L47" s="83"/>
      <c r="M47" s="103"/>
      <c r="N47" s="104"/>
      <c r="P47" s="36"/>
      <c r="Q47" s="9"/>
    </row>
    <row r="48" spans="1:18" ht="18" hidden="1" thickBot="1" x14ac:dyDescent="0.35">
      <c r="A48" s="24"/>
      <c r="B48" s="25"/>
      <c r="C48" s="107"/>
      <c r="D48" s="108"/>
      <c r="E48" s="109"/>
      <c r="F48" s="98"/>
      <c r="G48" s="101"/>
      <c r="H48" s="94"/>
      <c r="I48" s="102"/>
      <c r="J48" s="75"/>
      <c r="K48" s="79"/>
      <c r="L48" s="83"/>
      <c r="M48" s="103"/>
      <c r="N48" s="104"/>
      <c r="P48" s="36"/>
      <c r="Q48" s="9"/>
    </row>
    <row r="49" spans="1:17" ht="18" hidden="1" thickBot="1" x14ac:dyDescent="0.35">
      <c r="A49" s="24"/>
      <c r="B49" s="25"/>
      <c r="C49" s="107"/>
      <c r="D49" s="108"/>
      <c r="E49" s="109"/>
      <c r="F49" s="98"/>
      <c r="G49" s="101"/>
      <c r="H49" s="94"/>
      <c r="I49" s="102"/>
      <c r="J49" s="75"/>
      <c r="K49" s="79"/>
      <c r="L49" s="83"/>
      <c r="M49" s="103"/>
      <c r="N49" s="104"/>
      <c r="P49" s="36"/>
      <c r="Q49" s="9"/>
    </row>
    <row r="50" spans="1:17" ht="15.75" hidden="1" thickBot="1" x14ac:dyDescent="0.3">
      <c r="A50" s="24"/>
      <c r="B50" s="111"/>
      <c r="C50" s="26">
        <v>0</v>
      </c>
      <c r="D50" s="112"/>
      <c r="E50" s="113"/>
      <c r="F50" s="107"/>
      <c r="H50" s="114"/>
      <c r="I50" s="102"/>
      <c r="J50" s="115"/>
      <c r="K50" s="116"/>
      <c r="L50" s="9"/>
      <c r="M50" s="117"/>
      <c r="N50" s="35"/>
      <c r="P50" s="36"/>
      <c r="Q50" s="9"/>
    </row>
    <row r="51" spans="1:17" ht="16.5" thickBot="1" x14ac:dyDescent="0.3">
      <c r="B51" s="118" t="s">
        <v>25</v>
      </c>
      <c r="C51" s="119">
        <f>SUM(C5:C50)</f>
        <v>93902</v>
      </c>
      <c r="D51" s="120"/>
      <c r="E51" s="121" t="s">
        <v>25</v>
      </c>
      <c r="F51" s="122">
        <f>SUM(F5:F50)</f>
        <v>2517413</v>
      </c>
      <c r="G51" s="120"/>
      <c r="H51" s="123" t="s">
        <v>26</v>
      </c>
      <c r="I51" s="124">
        <f>SUM(I5:I50)</f>
        <v>3510</v>
      </c>
      <c r="J51" s="125"/>
      <c r="K51" s="126" t="s">
        <v>27</v>
      </c>
      <c r="L51" s="127">
        <f>SUM(L5:L50)</f>
        <v>49347.25</v>
      </c>
      <c r="M51" s="128"/>
      <c r="N51" s="128"/>
      <c r="P51" s="36"/>
      <c r="Q51" s="9"/>
    </row>
    <row r="52" spans="1:17" ht="16.5" thickTop="1" thickBot="1" x14ac:dyDescent="0.3">
      <c r="C52" s="3" t="s">
        <v>10</v>
      </c>
      <c r="P52" s="36"/>
      <c r="Q52" s="9"/>
    </row>
    <row r="53" spans="1:17" ht="19.5" thickBot="1" x14ac:dyDescent="0.3">
      <c r="A53" s="130"/>
      <c r="B53" s="131"/>
      <c r="C53" s="1"/>
      <c r="H53" s="179" t="s">
        <v>28</v>
      </c>
      <c r="I53" s="180"/>
      <c r="J53" s="132"/>
      <c r="K53" s="181">
        <f>I51+L51</f>
        <v>52857.25</v>
      </c>
      <c r="L53" s="182"/>
      <c r="M53" s="183">
        <f>N40+M40</f>
        <v>2436376</v>
      </c>
      <c r="N53" s="184"/>
      <c r="P53" s="36"/>
      <c r="Q53" s="9"/>
    </row>
    <row r="54" spans="1:17" ht="15.75" x14ac:dyDescent="0.25">
      <c r="D54" s="185" t="s">
        <v>29</v>
      </c>
      <c r="E54" s="185"/>
      <c r="F54" s="133">
        <f>F51-K53-C51</f>
        <v>2370653.75</v>
      </c>
      <c r="I54" s="134"/>
      <c r="J54" s="135"/>
      <c r="P54" s="36"/>
      <c r="Q54" s="9"/>
    </row>
    <row r="55" spans="1:17" ht="18.75" x14ac:dyDescent="0.3">
      <c r="D55" s="167" t="s">
        <v>30</v>
      </c>
      <c r="E55" s="167"/>
      <c r="F55" s="128">
        <v>-2401197.5699999998</v>
      </c>
      <c r="I55" s="168" t="s">
        <v>31</v>
      </c>
      <c r="J55" s="169"/>
      <c r="K55" s="170">
        <f>F57+F58+F59</f>
        <v>259241.77000000016</v>
      </c>
      <c r="L55" s="171"/>
      <c r="Q55" s="205"/>
    </row>
    <row r="56" spans="1:17" ht="19.5" thickBot="1" x14ac:dyDescent="0.35">
      <c r="D56" s="136"/>
      <c r="E56" s="130"/>
      <c r="F56" s="137">
        <v>0</v>
      </c>
      <c r="I56" s="138"/>
      <c r="J56" s="139"/>
      <c r="K56" s="140"/>
      <c r="L56" s="141"/>
      <c r="Q56" s="205"/>
    </row>
    <row r="57" spans="1:17" ht="19.5" thickTop="1" x14ac:dyDescent="0.3">
      <c r="C57" s="4" t="s">
        <v>10</v>
      </c>
      <c r="E57" s="130" t="s">
        <v>32</v>
      </c>
      <c r="F57" s="128">
        <f>SUM(F54:F56)</f>
        <v>-30543.819999999832</v>
      </c>
      <c r="H57" s="24"/>
      <c r="I57" s="142" t="s">
        <v>33</v>
      </c>
      <c r="J57" s="143"/>
      <c r="K57" s="172">
        <f>-C4</f>
        <v>-273736.42</v>
      </c>
      <c r="L57" s="173"/>
      <c r="N57" s="206" t="s">
        <v>38</v>
      </c>
      <c r="O57" s="207"/>
      <c r="P57" s="208"/>
    </row>
    <row r="58" spans="1:17" ht="16.5" thickBot="1" x14ac:dyDescent="0.3">
      <c r="D58" s="144" t="s">
        <v>34</v>
      </c>
      <c r="E58" s="130" t="s">
        <v>35</v>
      </c>
      <c r="F58" s="145">
        <v>53385</v>
      </c>
      <c r="N58" s="209"/>
      <c r="O58" s="210"/>
      <c r="P58" s="211"/>
    </row>
    <row r="59" spans="1:17" ht="20.25" thickTop="1" thickBot="1" x14ac:dyDescent="0.35">
      <c r="C59" s="146">
        <v>44801</v>
      </c>
      <c r="D59" s="174" t="s">
        <v>36</v>
      </c>
      <c r="E59" s="175"/>
      <c r="F59" s="147">
        <v>236400.59</v>
      </c>
      <c r="I59" s="176" t="s">
        <v>37</v>
      </c>
      <c r="J59" s="177"/>
      <c r="K59" s="178">
        <f>K55+K57</f>
        <v>-14494.64999999982</v>
      </c>
      <c r="L59" s="178"/>
    </row>
    <row r="60" spans="1:17" ht="17.25" x14ac:dyDescent="0.3">
      <c r="C60" s="148"/>
      <c r="D60" s="149"/>
      <c r="E60" s="105"/>
      <c r="F60" s="150"/>
      <c r="J60" s="151"/>
    </row>
    <row r="61" spans="1:17" ht="15" customHeight="1" x14ac:dyDescent="0.25">
      <c r="I61" s="152"/>
      <c r="J61" s="152"/>
      <c r="K61" s="153"/>
      <c r="L61" s="153"/>
    </row>
    <row r="62" spans="1:17" ht="16.5" customHeight="1" x14ac:dyDescent="0.25">
      <c r="B62" s="154"/>
      <c r="C62" s="155"/>
      <c r="D62" s="156"/>
      <c r="E62" s="36"/>
      <c r="I62" s="152"/>
      <c r="J62" s="152"/>
      <c r="K62" s="153"/>
      <c r="L62" s="153"/>
      <c r="M62" s="157"/>
      <c r="N62" s="130"/>
    </row>
    <row r="63" spans="1:17" ht="15.75" x14ac:dyDescent="0.25">
      <c r="B63" s="154"/>
      <c r="C63" s="158"/>
      <c r="E63" s="36"/>
      <c r="M63" s="157"/>
      <c r="N63" s="130"/>
    </row>
    <row r="64" spans="1:17" ht="15.75" x14ac:dyDescent="0.25">
      <c r="B64" s="154"/>
      <c r="C64" s="158"/>
      <c r="E64" s="36"/>
      <c r="F64" s="159"/>
      <c r="L64" s="160"/>
      <c r="M64" s="1"/>
    </row>
    <row r="65" spans="2:13" ht="15.75" x14ac:dyDescent="0.25">
      <c r="B65" s="154"/>
      <c r="C65" s="158"/>
      <c r="E65" s="36"/>
      <c r="M65" s="1"/>
    </row>
    <row r="66" spans="2:13" ht="15.75" x14ac:dyDescent="0.25">
      <c r="B66" s="154"/>
      <c r="C66" s="158"/>
      <c r="D66" s="161"/>
      <c r="E66" s="36"/>
      <c r="F66" s="162"/>
      <c r="M66" s="1"/>
    </row>
    <row r="67" spans="2:13" x14ac:dyDescent="0.25">
      <c r="D67" s="161"/>
      <c r="E67" s="163"/>
      <c r="F67" s="36"/>
      <c r="M67" s="1"/>
    </row>
    <row r="68" spans="2:13" x14ac:dyDescent="0.25">
      <c r="D68" s="161"/>
      <c r="E68" s="163"/>
      <c r="F68" s="36"/>
      <c r="M68" s="1"/>
    </row>
    <row r="69" spans="2:13" x14ac:dyDescent="0.25">
      <c r="D69" s="161"/>
      <c r="E69" s="163"/>
      <c r="F69" s="36"/>
      <c r="M69" s="1"/>
    </row>
    <row r="70" spans="2:13" x14ac:dyDescent="0.25">
      <c r="D70" s="161"/>
      <c r="E70" s="163"/>
      <c r="F70" s="36"/>
      <c r="M70" s="1"/>
    </row>
    <row r="71" spans="2:13" x14ac:dyDescent="0.25">
      <c r="D71" s="161"/>
      <c r="E71" s="163"/>
      <c r="F71" s="36"/>
      <c r="M71" s="1"/>
    </row>
    <row r="72" spans="2:13" x14ac:dyDescent="0.25">
      <c r="D72" s="161"/>
      <c r="E72" s="163"/>
      <c r="F72" s="36"/>
      <c r="M72" s="1"/>
    </row>
    <row r="73" spans="2:13" x14ac:dyDescent="0.25">
      <c r="D73" s="161"/>
      <c r="E73" s="163"/>
      <c r="F73" s="36"/>
      <c r="M73" s="1"/>
    </row>
    <row r="74" spans="2:13" x14ac:dyDescent="0.25">
      <c r="D74" s="161"/>
      <c r="E74" s="163"/>
      <c r="F74" s="36"/>
      <c r="M74" s="1"/>
    </row>
    <row r="75" spans="2:13" x14ac:dyDescent="0.25">
      <c r="D75" s="161"/>
      <c r="E75" s="163"/>
      <c r="F75" s="36"/>
      <c r="M75" s="1"/>
    </row>
    <row r="76" spans="2:13" x14ac:dyDescent="0.25">
      <c r="D76" s="161"/>
      <c r="E76" s="163"/>
      <c r="F76" s="36"/>
      <c r="M76" s="1"/>
    </row>
    <row r="77" spans="2:13" x14ac:dyDescent="0.25">
      <c r="D77" s="161"/>
      <c r="E77" s="163"/>
      <c r="F77" s="36"/>
      <c r="M77" s="1"/>
    </row>
    <row r="78" spans="2:13" x14ac:dyDescent="0.25">
      <c r="D78" s="161"/>
      <c r="E78" s="163"/>
      <c r="F78" s="36"/>
    </row>
    <row r="79" spans="2:13" x14ac:dyDescent="0.25">
      <c r="D79" s="161"/>
      <c r="E79" s="161"/>
      <c r="F79" s="162"/>
    </row>
    <row r="80" spans="2:13" x14ac:dyDescent="0.25">
      <c r="D80" s="161"/>
      <c r="E80" s="161"/>
      <c r="F80" s="162"/>
    </row>
    <row r="81" spans="4:6" x14ac:dyDescent="0.25">
      <c r="D81" s="161"/>
      <c r="E81" s="161"/>
      <c r="F81" s="162"/>
    </row>
  </sheetData>
  <mergeCells count="22">
    <mergeCell ref="R3:R4"/>
    <mergeCell ref="E4:F4"/>
    <mergeCell ref="H4:I4"/>
    <mergeCell ref="P4:Q4"/>
    <mergeCell ref="N57:P58"/>
    <mergeCell ref="D54:E54"/>
    <mergeCell ref="B1:B2"/>
    <mergeCell ref="C1:M1"/>
    <mergeCell ref="B3:C3"/>
    <mergeCell ref="H3:I3"/>
    <mergeCell ref="M40:M41"/>
    <mergeCell ref="N40:N41"/>
    <mergeCell ref="H53:I53"/>
    <mergeCell ref="K53:L53"/>
    <mergeCell ref="M53:N53"/>
    <mergeCell ref="D55:E55"/>
    <mergeCell ref="I55:J55"/>
    <mergeCell ref="K55:L55"/>
    <mergeCell ref="K57:L57"/>
    <mergeCell ref="D59:E59"/>
    <mergeCell ref="I59:J59"/>
    <mergeCell ref="K59:L59"/>
  </mergeCells>
  <pageMargins left="0.15748031496062992" right="0.11811023622047245" top="0.11811023622047245" bottom="0.19685039370078741" header="0.15748031496062992" footer="0.19685039370078741"/>
  <pageSetup paperSize="5" scale="70" orientation="landscape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HERRADURA  AGOSTO 2022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2022-09-07T14:44:01Z</cp:lastPrinted>
  <dcterms:created xsi:type="dcterms:W3CDTF">2022-09-07T14:33:16Z</dcterms:created>
  <dcterms:modified xsi:type="dcterms:W3CDTF">2022-09-07T14:44:05Z</dcterms:modified>
</cp:coreProperties>
</file>