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r:id="rId6"/>
    <sheet name="PUNTAS DE CAÑA DE LOMO  " sheetId="208" state="hidden" r:id="rId7"/>
    <sheet name="PIERNA  S H    DE CERDO   VAC  " sheetId="226" state="hidden" r:id="rId8"/>
    <sheet name="       M O  L I D A    R E S   " sheetId="237" r:id="rId9"/>
    <sheet name="T A Q U E R A          " sheetId="57" r:id="rId10"/>
    <sheet name=" TAMPIQUEÑA     " sheetId="196" state="hidden" r:id="rId11"/>
    <sheet name="T E X A N A      " sheetId="197" r:id="rId12"/>
    <sheet name="       ARRACHERA  ROJA   JC    " sheetId="236" r:id="rId13"/>
    <sheet name="CONTRA EXCEL   pulpa blanca" sheetId="129" r:id="rId14"/>
    <sheet name="  JAMON     Sin  H    " sheetId="225" state="hidden" r:id="rId15"/>
    <sheet name="    P E C H O         " sheetId="179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CHAMBARETE   C---Hueso " sheetId="230" r:id="rId36"/>
    <sheet name="      CHAMBARETE RES       EV  " sheetId="235" r:id="rId37"/>
    <sheet name="MENUDO EXCELL   I B P" sheetId="40" r:id="rId38"/>
    <sheet name="ESPALDILLA CARNERO Y CORDERO   " sheetId="54" r:id="rId39"/>
    <sheet name="CARNERO EN CANAL X  CAJA  " sheetId="193" state="hidden" r:id="rId40"/>
    <sheet name="ESPALDILLA     SH    " sheetId="187" state="hidden" r:id="rId41"/>
    <sheet name="QUESOS  GOUDA    " sheetId="14" state="hidden" r:id="rId42"/>
    <sheet name="PIERNA CORDERO   " sheetId="178" r:id="rId43"/>
    <sheet name="T   BONE  CARNERO      " sheetId="211" state="hidden" r:id="rId44"/>
    <sheet name="FILETE  TILAPIA   " sheetId="65" r:id="rId45"/>
    <sheet name="CHULETA ST     DE   L O M O    " sheetId="139" r:id="rId46"/>
    <sheet name="C A M A R O N E S      " sheetId="188" r:id="rId47"/>
    <sheet name="  PUNTAS   DE    CHULETA   " sheetId="205" state="hidden" r:id="rId48"/>
    <sheet name="PIERNA    SH   CONGELADA   " sheetId="190" r:id="rId49"/>
    <sheet name="     CAÑA   DE    LOMO      " sheetId="117" state="hidden" r:id="rId50"/>
    <sheet name="HUESO       TUETANO       " sheetId="217" r:id="rId51"/>
    <sheet name="  C O S T I L L A R     S F" sheetId="212" r:id="rId52"/>
    <sheet name="ARRACHERA      IN-SIDE    " sheetId="220" r:id="rId53"/>
    <sheet name="CABEZA DE   LOMO    " sheetId="161" state="hidden" r:id="rId54"/>
    <sheet name="P A V O S           " sheetId="156" state="hidden" r:id="rId55"/>
    <sheet name="CABEZA CON PAPADA              " sheetId="210" r:id="rId56"/>
    <sheet name="MANITAS DE CERDO " sheetId="177" r:id="rId57"/>
    <sheet name="TOCINO      NACIONAL        " sheetId="180" r:id="rId58"/>
    <sheet name="C O R B A T A        " sheetId="174" state="hidden" r:id="rId59"/>
    <sheet name="  T O C I N O   Tradicional    " sheetId="229" state="hidden" r:id="rId60"/>
    <sheet name="S U A D E R O    M  " sheetId="189" r:id="rId61"/>
    <sheet name="   CUERO   EN   COMBO   " sheetId="195" state="hidden" r:id="rId62"/>
    <sheet name="  T R I P A S         SAL BAR  " sheetId="204" state="hidden" r:id="rId63"/>
    <sheet name="PERNIL CON GRASA      " sheetId="223" state="hidden" r:id="rId64"/>
    <sheet name="FRIGORIFICA  SONORENSE   DJ   " sheetId="224" r:id="rId65"/>
    <sheet name="Hoja1" sheetId="232" r:id="rId66"/>
    <sheet name="Hoja2" sheetId="233" r:id="rId6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8" l="1"/>
  <c r="Q24" i="38" l="1"/>
  <c r="Q31" i="38" l="1"/>
  <c r="Q18" i="38" l="1"/>
  <c r="Q37" i="38" l="1"/>
  <c r="Q27" i="38" l="1"/>
  <c r="S145" i="38" l="1"/>
  <c r="T145" i="38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/>
  <c r="I139" i="38"/>
  <c r="I138" i="38"/>
  <c r="I137" i="38"/>
  <c r="I136" i="38"/>
  <c r="I135" i="38"/>
  <c r="I134" i="38"/>
  <c r="I133" i="38"/>
  <c r="E40" i="237"/>
  <c r="F35" i="237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/>
  <c r="I9" i="237" s="1"/>
  <c r="G5" i="228"/>
  <c r="D79" i="236"/>
  <c r="C79" i="236"/>
  <c r="E82" i="236" s="1"/>
  <c r="F77" i="236"/>
  <c r="F76" i="236"/>
  <c r="F75" i="236"/>
  <c r="F74" i="236"/>
  <c r="F73" i="236"/>
  <c r="F72" i="236"/>
  <c r="F71" i="236"/>
  <c r="F70" i="236"/>
  <c r="F69" i="236"/>
  <c r="F68" i="236"/>
  <c r="F67" i="236"/>
  <c r="F66" i="236"/>
  <c r="F65" i="236"/>
  <c r="F64" i="236"/>
  <c r="F63" i="236"/>
  <c r="F62" i="236"/>
  <c r="F61" i="236"/>
  <c r="F60" i="236"/>
  <c r="F59" i="236"/>
  <c r="F58" i="236"/>
  <c r="F57" i="236"/>
  <c r="F56" i="236"/>
  <c r="F55" i="236"/>
  <c r="F54" i="236"/>
  <c r="F53" i="236"/>
  <c r="F52" i="236"/>
  <c r="F51" i="236"/>
  <c r="F50" i="236"/>
  <c r="F49" i="236"/>
  <c r="F48" i="236"/>
  <c r="F47" i="236"/>
  <c r="F46" i="236"/>
  <c r="F45" i="236"/>
  <c r="F44" i="236"/>
  <c r="F43" i="236"/>
  <c r="F42" i="236"/>
  <c r="F41" i="236"/>
  <c r="F40" i="236"/>
  <c r="F39" i="236"/>
  <c r="F38" i="236"/>
  <c r="F37" i="236"/>
  <c r="F36" i="236"/>
  <c r="F35" i="236"/>
  <c r="F34" i="236"/>
  <c r="F33" i="236"/>
  <c r="F32" i="236"/>
  <c r="F31" i="236"/>
  <c r="F30" i="236"/>
  <c r="F29" i="236"/>
  <c r="F28" i="236"/>
  <c r="F27" i="236"/>
  <c r="F26" i="236"/>
  <c r="F25" i="236"/>
  <c r="F24" i="236"/>
  <c r="F23" i="236"/>
  <c r="F22" i="236"/>
  <c r="F21" i="236"/>
  <c r="F20" i="236"/>
  <c r="F19" i="236"/>
  <c r="F18" i="236"/>
  <c r="F17" i="236"/>
  <c r="F16" i="236"/>
  <c r="F15" i="236"/>
  <c r="F14" i="236"/>
  <c r="F13" i="236"/>
  <c r="F12" i="236"/>
  <c r="F11" i="236"/>
  <c r="F10" i="236"/>
  <c r="B10" i="236"/>
  <c r="B11" i="236" s="1"/>
  <c r="B12" i="236" s="1"/>
  <c r="B13" i="236" s="1"/>
  <c r="B14" i="236" s="1"/>
  <c r="B15" i="236" s="1"/>
  <c r="B16" i="236" s="1"/>
  <c r="B17" i="236" s="1"/>
  <c r="B18" i="236" s="1"/>
  <c r="B19" i="236" s="1"/>
  <c r="B20" i="236" s="1"/>
  <c r="B21" i="236" s="1"/>
  <c r="B22" i="236" s="1"/>
  <c r="B23" i="236" s="1"/>
  <c r="B24" i="236" s="1"/>
  <c r="B25" i="236" s="1"/>
  <c r="B26" i="236" s="1"/>
  <c r="B27" i="236" s="1"/>
  <c r="B28" i="236" s="1"/>
  <c r="B29" i="236" s="1"/>
  <c r="B30" i="236" s="1"/>
  <c r="B31" i="236" s="1"/>
  <c r="B32" i="236" s="1"/>
  <c r="B33" i="236" s="1"/>
  <c r="B34" i="236" s="1"/>
  <c r="B35" i="236" s="1"/>
  <c r="B36" i="236" s="1"/>
  <c r="B37" i="236" s="1"/>
  <c r="B38" i="236" s="1"/>
  <c r="B39" i="236" s="1"/>
  <c r="B40" i="236" s="1"/>
  <c r="B41" i="236" s="1"/>
  <c r="B42" i="236" s="1"/>
  <c r="B43" i="236" s="1"/>
  <c r="B44" i="236" s="1"/>
  <c r="B45" i="236" s="1"/>
  <c r="B46" i="236" s="1"/>
  <c r="B47" i="236" s="1"/>
  <c r="B48" i="236" s="1"/>
  <c r="B49" i="236" s="1"/>
  <c r="B50" i="236" s="1"/>
  <c r="B51" i="236" s="1"/>
  <c r="B52" i="236" s="1"/>
  <c r="B53" i="236" s="1"/>
  <c r="B54" i="236" s="1"/>
  <c r="B55" i="236" s="1"/>
  <c r="B56" i="236" s="1"/>
  <c r="B57" i="236" s="1"/>
  <c r="B58" i="236" s="1"/>
  <c r="B59" i="236" s="1"/>
  <c r="B60" i="236" s="1"/>
  <c r="B61" i="236" s="1"/>
  <c r="B62" i="236" s="1"/>
  <c r="B63" i="236" s="1"/>
  <c r="B64" i="236" s="1"/>
  <c r="B65" i="236" s="1"/>
  <c r="B66" i="236" s="1"/>
  <c r="B67" i="236" s="1"/>
  <c r="B68" i="236" s="1"/>
  <c r="B69" i="236" s="1"/>
  <c r="B70" i="236" s="1"/>
  <c r="B71" i="236" s="1"/>
  <c r="B72" i="236" s="1"/>
  <c r="B73" i="236" s="1"/>
  <c r="B74" i="236" s="1"/>
  <c r="B75" i="236" s="1"/>
  <c r="B76" i="236" s="1"/>
  <c r="D27" i="235"/>
  <c r="C27" i="235"/>
  <c r="F30" i="235" s="1"/>
  <c r="A27" i="235"/>
  <c r="F26" i="235"/>
  <c r="F25" i="235"/>
  <c r="F24" i="235"/>
  <c r="F23" i="235"/>
  <c r="F22" i="235"/>
  <c r="F21" i="235"/>
  <c r="F20" i="235"/>
  <c r="F19" i="235"/>
  <c r="F18" i="235"/>
  <c r="F17" i="235"/>
  <c r="F16" i="235"/>
  <c r="F15" i="235"/>
  <c r="F14" i="235"/>
  <c r="F13" i="235"/>
  <c r="F12" i="235"/>
  <c r="F11" i="235"/>
  <c r="B11" i="235"/>
  <c r="B12" i="235" s="1"/>
  <c r="B13" i="235" s="1"/>
  <c r="B14" i="235" s="1"/>
  <c r="B15" i="235" s="1"/>
  <c r="B16" i="235" s="1"/>
  <c r="B17" i="235" s="1"/>
  <c r="B18" i="235" s="1"/>
  <c r="B19" i="235" s="1"/>
  <c r="B20" i="235" s="1"/>
  <c r="B21" i="235" s="1"/>
  <c r="B22" i="235" s="1"/>
  <c r="B23" i="235" s="1"/>
  <c r="B24" i="235" s="1"/>
  <c r="B25" i="235" s="1"/>
  <c r="B26" i="235" s="1"/>
  <c r="F10" i="235"/>
  <c r="B10" i="235"/>
  <c r="I9" i="235"/>
  <c r="I10" i="235" s="1"/>
  <c r="I11" i="235" s="1"/>
  <c r="I12" i="235" s="1"/>
  <c r="I13" i="235" s="1"/>
  <c r="I14" i="235" s="1"/>
  <c r="I15" i="235" s="1"/>
  <c r="I16" i="235" s="1"/>
  <c r="I17" i="235" s="1"/>
  <c r="I18" i="235" s="1"/>
  <c r="I19" i="235" s="1"/>
  <c r="I20" i="235" s="1"/>
  <c r="I21" i="235" s="1"/>
  <c r="I22" i="235" s="1"/>
  <c r="I23" i="235" s="1"/>
  <c r="I24" i="235" s="1"/>
  <c r="I25" i="235" s="1"/>
  <c r="I26" i="235" s="1"/>
  <c r="F9" i="235"/>
  <c r="F27" i="235" s="1"/>
  <c r="B9" i="235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H6" i="237" l="1"/>
  <c r="F79" i="236"/>
  <c r="G7" i="236" s="1"/>
  <c r="H7" i="236" s="1"/>
  <c r="I10" i="236"/>
  <c r="I11" i="236" s="1"/>
  <c r="I12" i="236" s="1"/>
  <c r="I13" i="236" s="1"/>
  <c r="I14" i="236" s="1"/>
  <c r="I15" i="236" s="1"/>
  <c r="I16" i="236" s="1"/>
  <c r="I17" i="236" s="1"/>
  <c r="I18" i="236" s="1"/>
  <c r="I19" i="236" s="1"/>
  <c r="I20" i="236" s="1"/>
  <c r="I21" i="236" s="1"/>
  <c r="I22" i="236" s="1"/>
  <c r="I23" i="236" s="1"/>
  <c r="I24" i="236" s="1"/>
  <c r="I25" i="236" s="1"/>
  <c r="I26" i="236" s="1"/>
  <c r="I27" i="236" s="1"/>
  <c r="I28" i="236" s="1"/>
  <c r="I29" i="236" s="1"/>
  <c r="I30" i="236" s="1"/>
  <c r="I31" i="236" s="1"/>
  <c r="I32" i="236" s="1"/>
  <c r="I33" i="236" s="1"/>
  <c r="I34" i="236" s="1"/>
  <c r="I35" i="236" s="1"/>
  <c r="I36" i="236" s="1"/>
  <c r="I37" i="236" s="1"/>
  <c r="I38" i="236" s="1"/>
  <c r="I39" i="236" s="1"/>
  <c r="I40" i="236" s="1"/>
  <c r="I41" i="236" s="1"/>
  <c r="I42" i="236" s="1"/>
  <c r="I43" i="236" s="1"/>
  <c r="I44" i="236" s="1"/>
  <c r="I45" i="236" s="1"/>
  <c r="I46" i="236" s="1"/>
  <c r="I47" i="236" s="1"/>
  <c r="I48" i="236" s="1"/>
  <c r="I49" i="236" s="1"/>
  <c r="I50" i="236" s="1"/>
  <c r="I51" i="236" s="1"/>
  <c r="I52" i="236" s="1"/>
  <c r="I53" i="236" s="1"/>
  <c r="I54" i="236" s="1"/>
  <c r="I55" i="236" s="1"/>
  <c r="I56" i="236" s="1"/>
  <c r="I57" i="236" s="1"/>
  <c r="I58" i="236" s="1"/>
  <c r="I59" i="236" s="1"/>
  <c r="I60" i="236" s="1"/>
  <c r="I61" i="236" s="1"/>
  <c r="I62" i="236" s="1"/>
  <c r="I63" i="236" s="1"/>
  <c r="I64" i="236" s="1"/>
  <c r="I65" i="236" s="1"/>
  <c r="I66" i="236" s="1"/>
  <c r="I67" i="236" s="1"/>
  <c r="I68" i="236" s="1"/>
  <c r="I69" i="236" s="1"/>
  <c r="I70" i="236" s="1"/>
  <c r="I71" i="236" s="1"/>
  <c r="I72" i="236" s="1"/>
  <c r="I73" i="236" s="1"/>
  <c r="I74" i="236" s="1"/>
  <c r="I75" i="236" s="1"/>
  <c r="I76" i="236" s="1"/>
  <c r="I77" i="236" s="1"/>
  <c r="E84" i="236"/>
  <c r="F29" i="235"/>
  <c r="G6" i="235"/>
  <c r="H6" i="235" s="1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K30" i="231"/>
  <c r="G30" i="231"/>
  <c r="G29" i="231"/>
  <c r="K29" i="231" s="1"/>
  <c r="G28" i="231"/>
  <c r="K28" i="231" s="1"/>
  <c r="K27" i="231"/>
  <c r="G27" i="231"/>
  <c r="K26" i="231"/>
  <c r="G26" i="231"/>
  <c r="G25" i="231"/>
  <c r="K25" i="231" s="1"/>
  <c r="G24" i="231"/>
  <c r="K24" i="231" s="1"/>
  <c r="K23" i="231"/>
  <c r="G23" i="231"/>
  <c r="K22" i="231"/>
  <c r="G22" i="23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s="1"/>
  <c r="H7" i="231" l="1"/>
  <c r="G34" i="231"/>
  <c r="J11" i="231"/>
  <c r="J12" i="231" s="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A84" i="129" l="1"/>
  <c r="AC6" i="129"/>
  <c r="AD6" i="129" s="1"/>
  <c r="AJ78" i="188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AK6" i="188" l="1"/>
  <c r="AL6" i="188" s="1"/>
  <c r="S13" i="194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T105" i="38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/>
  <c r="I107" i="38"/>
  <c r="Q105" i="38" l="1"/>
  <c r="Q17" i="38"/>
  <c r="I119" i="38" l="1"/>
  <c r="I113" i="38"/>
  <c r="I112" i="38"/>
  <c r="I109" i="38"/>
  <c r="I110" i="38"/>
  <c r="D27" i="230"/>
  <c r="C27" i="230"/>
  <c r="F30" i="230" s="1"/>
  <c r="A27" i="230"/>
  <c r="F26" i="230"/>
  <c r="F25" i="230"/>
  <c r="F24" i="230"/>
  <c r="F23" i="230"/>
  <c r="F22" i="230"/>
  <c r="F21" i="230"/>
  <c r="F20" i="230"/>
  <c r="F19" i="230"/>
  <c r="F18" i="230"/>
  <c r="F17" i="230"/>
  <c r="F16" i="230"/>
  <c r="F15" i="230"/>
  <c r="F14" i="230"/>
  <c r="F13" i="230"/>
  <c r="F12" i="230"/>
  <c r="F11" i="230"/>
  <c r="F10" i="230"/>
  <c r="F9" i="230"/>
  <c r="I9" i="230" s="1"/>
  <c r="I10" i="230" s="1"/>
  <c r="I11" i="230" s="1"/>
  <c r="I12" i="230" s="1"/>
  <c r="I13" i="230" s="1"/>
  <c r="I14" i="230" s="1"/>
  <c r="I15" i="230" s="1"/>
  <c r="I16" i="230" s="1"/>
  <c r="I17" i="230" s="1"/>
  <c r="I18" i="230" s="1"/>
  <c r="I19" i="230" s="1"/>
  <c r="I20" i="230" s="1"/>
  <c r="I21" i="230" s="1"/>
  <c r="I22" i="230" s="1"/>
  <c r="I23" i="230" s="1"/>
  <c r="I24" i="230" s="1"/>
  <c r="I25" i="230" s="1"/>
  <c r="I26" i="230" s="1"/>
  <c r="B9" i="230"/>
  <c r="B10" i="230" s="1"/>
  <c r="B11" i="230" s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J17" i="38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U10" i="129"/>
  <c r="T10" i="129"/>
  <c r="T11" i="129" s="1"/>
  <c r="T12" i="129" s="1"/>
  <c r="T13" i="129" s="1"/>
  <c r="T14" i="129" s="1"/>
  <c r="T15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F62" i="190"/>
  <c r="F27" i="230" l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16" i="129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S12" i="219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P27" i="219"/>
  <c r="Q9" i="38"/>
  <c r="F29" i="230" l="1"/>
  <c r="G6" i="230"/>
  <c r="H6" i="230" s="1"/>
  <c r="R6" i="129"/>
  <c r="S6" i="129" s="1"/>
  <c r="P29" i="219"/>
  <c r="Q6" i="219"/>
  <c r="R6" i="219" s="1"/>
  <c r="DO32" i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D18" i="129" l="1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G5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H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<sst xmlns="http://schemas.openxmlformats.org/spreadsheetml/2006/main" count="3542" uniqueCount="517">
  <si>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</si>
  <si>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</si>
  <si>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</si>
  <si>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</si>
  <si>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</si>
  <si>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</si>
  <si>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</si>
  <si>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</si>
  <si>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</si>
  <si>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</si>
  <si>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</si>
  <si>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</si>
  <si>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</si>
  <si>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</si>
  <si>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</si>
  <si>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</si>
  <si>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</si>
  <si>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</si>
  <si>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</si>
  <si>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</si>
  <si>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</si>
  <si>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</si>
  <si>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</si>
  <si>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</si>
  <si>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</si>
  <si>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</si>
  <si>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</si>
  <si>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</si>
  <si>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</si>
  <si>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</si>
  <si>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</si>
  <si>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</si>
  <si>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</si>
  <si>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</si>
  <si>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</si>
  <si>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</si>
  <si>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</si>
  <si>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</si>
  <si>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</si>
  <si>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</si>
  <si>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</si>
  <si>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</si>
  <si>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</si>
  <si>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</si>
  <si>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</si>
  <si>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</si>
  <si>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</si>
  <si>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</si>
  <si>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</si>
  <si>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</si>
  <si>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</si>
  <si>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</si>
  <si>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</si>
  <si>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</si>
  <si>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</si>
  <si>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</si>
  <si>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</si>
  <si>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</si>
  <si>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</si>
  <si>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</si>
  <si>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</si>
  <si>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</si>
  <si>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</si>
  <si>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</si>
  <si>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</si>
  <si>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</si>
  <si>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</si>
  <si>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</si>
  <si>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</si>
  <si>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</si>
  <si>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</si>
  <si>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</si>
  <si>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</si>
  <si>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</si>
  <si>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</si>
  <si>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</si>
  <si>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</si>
  <si>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</si>
  <si>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</si>
  <si>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</si>
  <si>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</si>
  <si>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</si>
  <si>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</si>
  <si>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</si>
  <si>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</si>
  <si>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</si>
  <si>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</si>
  <si>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</si>
  <si>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</si>
  <si>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</si>
  <si>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</si>
  <si>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</si>
  <si>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</si>
  <si>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</si>
  <si>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</si>
  <si>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</si>
  <si>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</si>
  <si>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</si>
  <si>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</si>
  <si>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</si>
  <si>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</si>
  <si>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</si>
  <si>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</si>
  <si>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</si>
  <si>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</si>
  <si>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</si>
  <si>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</si>
  <si>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</si>
  <si>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</si>
  <si>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</si>
  <si>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</si>
  <si>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</si>
  <si>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</si>
  <si>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</si>
  <si>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</si>
  <si>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</si>
  <si>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</si>
  <si>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</si>
  <si>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</si>
  <si>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</si>
  <si>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</si>
  <si>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</si>
  <si>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</si>
  <si>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</si>
  <si>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</si>
  <si>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</si>
  <si>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</si>
  <si>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</si>
  <si>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</si>
  <si>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</si>
  <si>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</si>
  <si>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</si>
  <si>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</si>
  <si>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</si>
  <si>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</si>
  <si>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</si>
  <si>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</si>
  <si>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</si>
  <si>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</si>
  <si>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</si>
  <si>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</si>
  <si>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</si>
  <si>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</si>
  <si>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</si>
  <si>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</si>
  <si>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</si>
  <si>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</si>
  <si>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</si>
  <si>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</si>
  <si>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</si>
  <si>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</si>
  <si>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</si>
  <si>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</si>
  <si>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</si>
  <si>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</si>
  <si>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</si>
  <si>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</si>
  <si>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</si>
  <si>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</si>
  <si>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</si>
  <si>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</si>
  <si>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</si>
  <si>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</si>
  <si>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</si>
  <si>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</si>
  <si>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</si>
  <si>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</si>
  <si>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</si>
  <si>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</si>
  <si>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</si>
  <si>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</si>
  <si>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</si>
  <si>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</si>
  <si>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</si>
  <si>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</si>
  <si>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</si>
  <si>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</si>
  <si>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</si>
  <si>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</si>
  <si>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</si>
  <si>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</si>
  <si>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</si>
  <si>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</si>
  <si>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</si>
  <si>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</si>
  <si>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</si>
  <si>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</si>
  <si>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</si>
  <si>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</si>
  <si>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</si>
  <si>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</si>
  <si>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</si>
  <si>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</si>
  <si>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</si>
  <si>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</si>
  <si>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</si>
  <si>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</si>
  <si>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</si>
  <si>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</si>
  <si>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</si>
  <si>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</si>
  <si>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</si>
  <si>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</si>
  <si>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</si>
  <si>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</si>
  <si>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</si>
  <si>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</si>
  <si>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</si>
  <si>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</si>
  <si>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</si>
  <si>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</si>
  <si>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</si>
  <si>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</si>
  <si>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</si>
  <si>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</si>
  <si>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</si>
  <si>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</si>
  <si>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</si>
  <si>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</si>
  <si>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</si>
  <si>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</si>
  <si>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</si>
  <si>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</si>
  <si>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</si>
  <si>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</si>
  <si>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</si>
  <si>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</si>
  <si>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</si>
  <si>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</si>
  <si>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</si>
  <si>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</si>
  <si>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</si>
  <si>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</si>
  <si>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</si>
  <si>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</si>
  <si>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</si>
  <si>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</si>
  <si>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</si>
  <si>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</si>
  <si>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</si>
  <si>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</si>
  <si>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</si>
  <si>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</si>
  <si>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</si>
  <si>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</si>
  <si>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</si>
  <si>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</si>
  <si>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</si>
  <si>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</si>
  <si>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</si>
  <si>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</si>
  <si>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</si>
  <si>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</si>
  <si>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</si>
  <si>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</si>
  <si>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</si>
  <si>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</si>
  <si>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</si>
  <si>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</si>
  <si>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</si>
  <si>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</si>
  <si>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</si>
  <si>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</si>
  <si>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</si>
  <si>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</si>
  <si>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</si>
  <si>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</si>
  <si>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</si>
  <si>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</si>
  <si>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</si>
  <si>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</si>
  <si>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</si>
  <si>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</si>
  <si>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</si>
  <si>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</si>
  <si>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</si>
  <si>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</si>
  <si>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</si>
  <si>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</si>
  <si>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</si>
  <si>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</si>
  <si>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</si>
  <si>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</si>
  <si>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</si>
  <si>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</si>
  <si>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</si>
  <si>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</si>
  <si>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</si>
  <si>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</si>
  <si>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</si>
  <si>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</si>
  <si>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</si>
  <si>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</si>
  <si>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</si>
  <si>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</si>
  <si>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</si>
  <si>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</si>
  <si>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</si>
  <si>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</si>
  <si>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</si>
  <si>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</si>
  <si>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</si>
  <si>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</si>
  <si>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</si>
  <si>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</si>
  <si>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</si>
  <si>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</si>
  <si>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</si>
  <si>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</si>
  <si>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</si>
  <si>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</si>
  <si>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</si>
  <si>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</si>
  <si>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</si>
  <si>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</si>
  <si>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</si>
  <si>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</si>
  <si>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</si>
  <si>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</si>
  <si>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</si>
  <si>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</si>
  <si>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</si>
  <si>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</si>
  <si>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</si>
  <si>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</si>
  <si>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</si>
  <si>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</si>
  <si>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</si>
  <si>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</si>
  <si>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</si>
  <si>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</si>
  <si>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</si>
  <si>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</si>
  <si>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</si>
  <si>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</si>
  <si>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</si>
  <si>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</si>
  <si>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</si>
  <si>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</si>
  <si>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</si>
  <si>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</si>
  <si>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</si>
  <si>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</si>
  <si>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</si>
  <si>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</si>
  <si>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</si>
  <si>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</si>
  <si>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</si>
  <si>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</si>
  <si>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</si>
  <si>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</si>
  <si>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</si>
  <si>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</si>
  <si>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</si>
  <si>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</si>
  <si>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</si>
  <si>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</si>
  <si>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</si>
  <si>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</si>
  <si>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</si>
  <si>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</si>
  <si>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</si>
  <si>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</si>
  <si>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</si>
  <si>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</si>
  <si>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</si>
  <si>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</si>
  <si>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</si>
  <si>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</si>
  <si>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</si>
  <si>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</si>
  <si>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</si>
  <si>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</si>
  <si>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</si>
  <si>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</si>
  <si>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</si>
  <si>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</si>
  <si>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</si>
  <si>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</si>
  <si>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</si>
  <si>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</si>
  <si>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</si>
  <si>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</si>
  <si>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</si>
  <si>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</si>
  <si>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</si>
  <si>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</si>
  <si>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</si>
  <si>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</si>
  <si>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</si>
  <si>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</si>
  <si>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</si>
  <si>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</si>
  <si>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</si>
  <si>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</si>
  <si>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</si>
  <si>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</si>
  <si>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</si>
  <si>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</si>
  <si>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</si>
  <si>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</si>
  <si>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</si>
  <si>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</si>
  <si>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</si>
  <si>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</si>
  <si>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</si>
  <si>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</si>
  <si>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</si>
  <si>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</si>
  <si>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</si>
  <si>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</si>
  <si>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</si>
  <si>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</si>
  <si>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</si>
  <si>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</si>
  <si>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</si>
  <si>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</si>
  <si>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</si>
  <si>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</si>
  <si>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</si>
  <si>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</si>
  <si>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</si>
  <si>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</si>
  <si>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</si>
  <si>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</si>
  <si>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</si>
  <si>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</si>
  <si>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</si>
  <si>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</si>
  <si>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</si>
  <si>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</si>
  <si>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</si>
  <si>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</si>
  <si>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</si>
  <si>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</si>
  <si>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</si>
  <si>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</si>
  <si>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</si>
  <si>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</si>
  <si>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</si>
  <si>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</si>
  <si>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</si>
  <si>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</si>
  <si>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</si>
  <si>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</si>
  <si>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</si>
  <si>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</si>
  <si>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</si>
  <si>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</si>
  <si>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</si>
  <si>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</si>
  <si>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</si>
  <si>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</si>
  <si>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</si>
  <si>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</si>
  <si>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</si>
  <si>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</si>
  <si>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</si>
  <si>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</si>
  <si>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</si>
  <si>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</si>
  <si>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</si>
  <si>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</si>
  <si>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</si>
  <si>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</si>
  <si>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</si>
  <si>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</si>
  <si>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</si>
  <si>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</si>
  <si>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</si>
  <si>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</si>
  <si>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</si>
  <si>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</si>
  <si>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</si>
  <si>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</si>
  <si>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</si>
  <si>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</si>
  <si>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</si>
  <si>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</si>
  <si>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</si>
  <si>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</si>
  <si>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</si>
  <si>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</si>
  <si>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</si>
  <si>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</si>
  <si>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</si>
  <si>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</si>
  <si>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</si>
  <si>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</si>
  <si>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</si>
  <si>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</si>
  <si>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</si>
  <si>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</si>
  <si>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</si>
  <si>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</si>
  <si>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</si>
  <si>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</si>
  <si>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</si>
  <si>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A-77817</t>
  </si>
  <si>
    <t>Trnsfer S 29-Sept-23</t>
  </si>
  <si>
    <t>Transfer B 15-Sept-23</t>
  </si>
  <si>
    <t>Transfer B 20-Sept-23</t>
  </si>
  <si>
    <t>Transfer B 21-Sept-23</t>
  </si>
  <si>
    <t>Tranfer B 22-Sept-23</t>
  </si>
  <si>
    <t>Transfer S 19-Sept-23</t>
  </si>
  <si>
    <t xml:space="preserve">Transfer B 5-Sept-23  ZAVALETA </t>
  </si>
  <si>
    <t>Transfer B 11-Sept-23      ZAVALETA</t>
  </si>
  <si>
    <t xml:space="preserve">Transfer B 12-Sept-23    ZAVALETA </t>
  </si>
  <si>
    <t>Transfer B 18-Sept-23  ZAVALETA</t>
  </si>
  <si>
    <t xml:space="preserve">Transfer B 25-Sept-23   ZAVALETA </t>
  </si>
  <si>
    <t xml:space="preserve">Transfer B 26-Sept-23  ZAVALETA </t>
  </si>
  <si>
    <t xml:space="preserve">Transfer B 5-Sept-23   Herradura </t>
  </si>
  <si>
    <t xml:space="preserve">Transfer B 6-Sept-23   Herradura </t>
  </si>
  <si>
    <t xml:space="preserve">Transfer B 11-Sept-23 Herradura </t>
  </si>
  <si>
    <t xml:space="preserve">Transfer B 18-Sept-23  Herradura </t>
  </si>
  <si>
    <t xml:space="preserve">Transfer B 20-Sept-23   Herradura </t>
  </si>
  <si>
    <t xml:space="preserve">Transfer B 28-Ago-23   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</si>
</sst>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</fills>
  <borders count="1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9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1" fillId="0" borderId="3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168" fontId="28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Fill="1" applyAlignment="1">
      <alignment horizontal="right"/>
    </xf>
    <xf numFmtId="168" fontId="95" fillId="0" borderId="0" xfId="0" applyNumberFormat="1" applyFont="1" applyFill="1"/>
    <xf numFmtId="2" fontId="95" fillId="0" borderId="5" xfId="0" applyNumberFormat="1" applyFont="1" applyFill="1" applyBorder="1" applyAlignment="1">
      <alignment horizontal="right"/>
    </xf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1" fontId="78" fillId="0" borderId="0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52" fillId="0" borderId="112" xfId="0" applyFont="1" applyFill="1" applyBorder="1" applyAlignment="1">
      <alignment horizontal="center" vertical="center" wrapText="1"/>
    </xf>
    <xf numFmtId="174" fontId="52" fillId="0" borderId="112" xfId="0" applyNumberFormat="1" applyFont="1" applyFill="1" applyBorder="1" applyAlignment="1"/>
    <xf numFmtId="0" fontId="52" fillId="0" borderId="68" xfId="0" applyFont="1" applyFill="1" applyBorder="1" applyAlignment="1">
      <alignment horizontal="center"/>
    </xf>
    <xf numFmtId="174" fontId="52" fillId="0" borderId="68" xfId="0" applyNumberFormat="1" applyFont="1" applyFill="1" applyBorder="1" applyAlignment="1"/>
    <xf numFmtId="2" fontId="52" fillId="0" borderId="47" xfId="0" applyNumberFormat="1" applyFont="1" applyFill="1" applyBorder="1"/>
    <xf numFmtId="0" fontId="12" fillId="0" borderId="0" xfId="0" applyFont="1" applyFill="1"/>
    <xf numFmtId="1" fontId="40" fillId="0" borderId="33" xfId="0" applyNumberFormat="1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0" borderId="0" xfId="0" applyFont="1" applyFill="1"/>
    <xf numFmtId="0" fontId="28" fillId="31" borderId="0" xfId="0" applyFont="1" applyFill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" fontId="72" fillId="0" borderId="0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4" fontId="81" fillId="0" borderId="98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52" fillId="0" borderId="68" xfId="0" applyFont="1" applyFill="1" applyBorder="1" applyAlignment="1">
      <alignment vertical="center"/>
    </xf>
    <xf numFmtId="1" fontId="78" fillId="0" borderId="90" xfId="0" applyNumberFormat="1" applyFont="1" applyFill="1" applyBorder="1" applyAlignment="1">
      <alignment vertical="center" wrapText="1"/>
    </xf>
    <xf numFmtId="4" fontId="40" fillId="0" borderId="98" xfId="0" applyNumberFormat="1" applyFont="1" applyFill="1" applyBorder="1" applyAlignment="1">
      <alignment horizontal="left" vertical="center"/>
    </xf>
    <xf numFmtId="0" fontId="52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horizontal="center"/>
    </xf>
    <xf numFmtId="168" fontId="7" fillId="0" borderId="68" xfId="0" applyNumberFormat="1" applyFont="1" applyFill="1" applyBorder="1" applyAlignment="1">
      <alignment horizontal="center" vertical="center"/>
    </xf>
    <xf numFmtId="1" fontId="72" fillId="0" borderId="90" xfId="0" applyNumberFormat="1" applyFont="1" applyFill="1" applyBorder="1" applyAlignment="1">
      <alignment vertical="center"/>
    </xf>
    <xf numFmtId="44" fontId="40" fillId="0" borderId="68" xfId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0" fontId="52" fillId="0" borderId="74" xfId="0" applyFont="1" applyFill="1" applyBorder="1" applyAlignment="1">
      <alignment vertical="center" wrapText="1"/>
    </xf>
    <xf numFmtId="168" fontId="82" fillId="0" borderId="74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167" fontId="28" fillId="0" borderId="98" xfId="0" applyNumberFormat="1" applyFont="1" applyFill="1" applyBorder="1" applyAlignment="1">
      <alignment horizontal="center"/>
    </xf>
    <xf numFmtId="1" fontId="72" fillId="0" borderId="74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 wrapText="1"/>
    </xf>
    <xf numFmtId="167" fontId="22" fillId="0" borderId="68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8" xfId="0" applyFont="1" applyFill="1" applyBorder="1" applyAlignment="1">
      <alignment vertical="center"/>
    </xf>
    <xf numFmtId="0" fontId="7" fillId="0" borderId="117" xfId="0" applyFont="1" applyFill="1" applyBorder="1" applyAlignment="1">
      <alignment horizontal="left"/>
    </xf>
    <xf numFmtId="4" fontId="54" fillId="0" borderId="118" xfId="0" applyNumberFormat="1" applyFont="1" applyFill="1" applyBorder="1" applyAlignment="1">
      <alignment horizontal="center" vertical="center"/>
    </xf>
    <xf numFmtId="174" fontId="28" fillId="0" borderId="117" xfId="0" applyNumberFormat="1" applyFont="1" applyFill="1" applyBorder="1" applyAlignment="1">
      <alignment horizontal="right"/>
    </xf>
    <xf numFmtId="1" fontId="28" fillId="0" borderId="74" xfId="0" applyNumberFormat="1" applyFont="1" applyFill="1" applyBorder="1" applyAlignment="1">
      <alignment horizontal="center"/>
    </xf>
    <xf numFmtId="174" fontId="57" fillId="0" borderId="74" xfId="0" applyNumberFormat="1" applyFont="1" applyFill="1" applyBorder="1" applyAlignment="1"/>
    <xf numFmtId="0" fontId="52" fillId="0" borderId="87" xfId="0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174" fontId="28" fillId="0" borderId="68" xfId="0" applyNumberFormat="1" applyFont="1" applyFill="1" applyBorder="1" applyAlignment="1">
      <alignment horizontal="right"/>
    </xf>
    <xf numFmtId="1" fontId="28" fillId="0" borderId="68" xfId="0" applyNumberFormat="1" applyFont="1" applyFill="1" applyBorder="1" applyAlignment="1">
      <alignment horizontal="center"/>
    </xf>
    <xf numFmtId="174" fontId="57" fillId="0" borderId="68" xfId="0" applyNumberFormat="1" applyFont="1" applyFill="1" applyBorder="1" applyAlignment="1"/>
    <xf numFmtId="0" fontId="28" fillId="0" borderId="116" xfId="0" applyFont="1" applyFill="1" applyBorder="1" applyAlignment="1">
      <alignment vertical="center"/>
    </xf>
    <xf numFmtId="4" fontId="7" fillId="0" borderId="116" xfId="0" applyNumberFormat="1" applyFont="1" applyFill="1" applyBorder="1" applyAlignment="1">
      <alignment vertical="center"/>
    </xf>
    <xf numFmtId="0" fontId="12" fillId="0" borderId="116" xfId="0" applyFont="1" applyFill="1" applyBorder="1" applyAlignment="1"/>
    <xf numFmtId="168" fontId="28" fillId="0" borderId="116" xfId="0" applyNumberFormat="1" applyFont="1" applyFill="1" applyBorder="1" applyAlignment="1">
      <alignment vertical="center"/>
    </xf>
    <xf numFmtId="174" fontId="28" fillId="0" borderId="116" xfId="0" applyNumberFormat="1" applyFont="1" applyFill="1" applyBorder="1" applyAlignment="1">
      <alignment horizontal="right"/>
    </xf>
    <xf numFmtId="1" fontId="28" fillId="0" borderId="116" xfId="0" applyNumberFormat="1" applyFont="1" applyFill="1" applyBorder="1" applyAlignment="1">
      <alignment horizontal="center"/>
    </xf>
    <xf numFmtId="174" fontId="57" fillId="0" borderId="116" xfId="0" applyNumberFormat="1" applyFont="1" applyFill="1" applyBorder="1" applyAlignment="1"/>
    <xf numFmtId="2" fontId="7" fillId="0" borderId="116" xfId="0" applyNumberFormat="1" applyFont="1" applyBorder="1"/>
    <xf numFmtId="167" fontId="18" fillId="0" borderId="90" xfId="0" applyNumberFormat="1" applyFont="1" applyFill="1" applyBorder="1" applyAlignment="1"/>
    <xf numFmtId="164" fontId="7" fillId="0" borderId="74" xfId="0" applyNumberFormat="1" applyFont="1" applyFill="1" applyBorder="1" applyAlignment="1"/>
    <xf numFmtId="167" fontId="22" fillId="0" borderId="74" xfId="0" applyNumberFormat="1" applyFont="1" applyFill="1" applyBorder="1" applyAlignment="1"/>
    <xf numFmtId="44" fontId="40" fillId="30" borderId="98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167" fontId="7" fillId="0" borderId="74" xfId="0" applyNumberFormat="1" applyFont="1" applyFill="1" applyBorder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44" fontId="28" fillId="4" borderId="98" xfId="1" applyFont="1" applyFill="1" applyBorder="1" applyAlignment="1">
      <alignment horizontal="center" vertical="center"/>
    </xf>
    <xf numFmtId="44" fontId="40" fillId="4" borderId="90" xfId="1" applyFont="1" applyFill="1" applyBorder="1" applyAlignment="1"/>
    <xf numFmtId="0" fontId="7" fillId="4" borderId="98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52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168" fontId="82" fillId="0" borderId="87" xfId="0" applyNumberFormat="1" applyFont="1" applyFill="1" applyBorder="1" applyAlignment="1">
      <alignment vertical="center"/>
    </xf>
    <xf numFmtId="168" fontId="79" fillId="0" borderId="68" xfId="0" applyNumberFormat="1" applyFont="1" applyFill="1" applyBorder="1" applyAlignment="1">
      <alignment vertical="center"/>
    </xf>
    <xf numFmtId="0" fontId="79" fillId="0" borderId="98" xfId="0" applyFont="1" applyFill="1" applyBorder="1" applyAlignment="1">
      <alignment horizontal="center" vertical="center"/>
    </xf>
    <xf numFmtId="0" fontId="90" fillId="0" borderId="98" xfId="0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0" fontId="61" fillId="0" borderId="26" xfId="0" applyFont="1" applyBorder="1"/>
    <xf numFmtId="172" fontId="7" fillId="0" borderId="0" xfId="2" applyNumberFormat="1" applyFont="1" applyAlignment="1">
      <alignment horizontal="center"/>
    </xf>
    <xf numFmtId="0" fontId="28" fillId="0" borderId="98" xfId="0" applyFont="1" applyFill="1" applyBorder="1" applyAlignment="1">
      <alignment horizontal="left" wrapText="1"/>
    </xf>
    <xf numFmtId="174" fontId="28" fillId="0" borderId="98" xfId="0" applyNumberFormat="1" applyFont="1" applyFill="1" applyBorder="1" applyAlignment="1"/>
    <xf numFmtId="167" fontId="40" fillId="0" borderId="98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 wrapText="1"/>
    </xf>
    <xf numFmtId="168" fontId="82" fillId="0" borderId="0" xfId="0" applyNumberFormat="1" applyFont="1" applyFill="1" applyBorder="1" applyAlignment="1">
      <alignment horizontal="center" vertical="center"/>
    </xf>
    <xf numFmtId="164" fontId="18" fillId="0" borderId="90" xfId="0" applyNumberFormat="1" applyFont="1" applyFill="1" applyBorder="1" applyAlignment="1"/>
    <xf numFmtId="167" fontId="22" fillId="0" borderId="47" xfId="0" applyNumberFormat="1" applyFont="1" applyFill="1" applyBorder="1" applyAlignment="1"/>
    <xf numFmtId="164" fontId="7" fillId="0" borderId="90" xfId="0" applyNumberFormat="1" applyFont="1" applyFill="1" applyBorder="1" applyAlignment="1">
      <alignment vertical="center"/>
    </xf>
    <xf numFmtId="167" fontId="22" fillId="0" borderId="79" xfId="0" applyNumberFormat="1" applyFont="1" applyFill="1" applyBorder="1" applyAlignment="1"/>
    <xf numFmtId="167" fontId="22" fillId="0" borderId="79" xfId="0" applyNumberFormat="1" applyFont="1" applyFill="1" applyBorder="1" applyAlignment="1">
      <alignment wrapText="1"/>
    </xf>
    <xf numFmtId="167" fontId="22" fillId="0" borderId="112" xfId="0" applyNumberFormat="1" applyFont="1" applyFill="1" applyBorder="1" applyAlignment="1"/>
    <xf numFmtId="1" fontId="72" fillId="0" borderId="0" xfId="0" applyNumberFormat="1" applyFont="1" applyFill="1" applyBorder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left" vertical="center"/>
    </xf>
    <xf numFmtId="0" fontId="94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79" fillId="0" borderId="74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horizontal="center" vertical="center" wrapText="1"/>
    </xf>
    <xf numFmtId="164" fontId="97" fillId="0" borderId="0" xfId="0" applyNumberFormat="1" applyFont="1" applyAlignment="1">
      <alignment horizontal="center"/>
    </xf>
    <xf numFmtId="164" fontId="28" fillId="0" borderId="0" xfId="0" applyNumberFormat="1" applyFont="1" applyFill="1" applyBorder="1" applyAlignment="1">
      <alignment horizontal="center" vertical="center"/>
    </xf>
    <xf numFmtId="167" fontId="22" fillId="0" borderId="0" xfId="0" applyNumberFormat="1" applyFont="1" applyFill="1" applyBorder="1" applyAlignment="1">
      <alignment horizontal="center" vertical="center"/>
    </xf>
    <xf numFmtId="4" fontId="91" fillId="0" borderId="98" xfId="0" applyNumberFormat="1" applyFont="1" applyFill="1" applyBorder="1" applyAlignment="1">
      <alignment horizontal="left"/>
    </xf>
    <xf numFmtId="44" fontId="28" fillId="0" borderId="118" xfId="1" applyFont="1" applyFill="1" applyBorder="1" applyAlignment="1"/>
    <xf numFmtId="1" fontId="72" fillId="0" borderId="121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68" xfId="0" applyNumberFormat="1" applyFont="1" applyFill="1" applyBorder="1" applyAlignment="1">
      <alignment horizontal="center" vertical="center" wrapText="1"/>
    </xf>
    <xf numFmtId="44" fontId="28" fillId="0" borderId="98" xfId="1" applyFont="1" applyFill="1" applyBorder="1" applyAlignment="1"/>
    <xf numFmtId="44" fontId="7" fillId="0" borderId="98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3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9" xfId="1" applyFont="1" applyFill="1" applyBorder="1" applyAlignment="1"/>
    <xf numFmtId="4" fontId="79" fillId="0" borderId="98" xfId="0" applyNumberFormat="1" applyFont="1" applyFill="1" applyBorder="1" applyAlignment="1">
      <alignment horizontal="center" vertical="center"/>
    </xf>
    <xf numFmtId="164" fontId="7" fillId="0" borderId="68" xfId="0" applyNumberFormat="1" applyFont="1" applyFill="1" applyBorder="1" applyAlignment="1"/>
    <xf numFmtId="164" fontId="7" fillId="0" borderId="98" xfId="0" applyNumberFormat="1" applyFont="1" applyFill="1" applyBorder="1" applyAlignment="1"/>
    <xf numFmtId="167" fontId="18" fillId="0" borderId="74" xfId="0" applyNumberFormat="1" applyFont="1" applyFill="1" applyBorder="1" applyAlignment="1"/>
    <xf numFmtId="167" fontId="18" fillId="0" borderId="68" xfId="0" applyNumberFormat="1" applyFont="1" applyFill="1" applyBorder="1" applyAlignment="1"/>
    <xf numFmtId="167" fontId="18" fillId="0" borderId="113" xfId="0" applyNumberFormat="1" applyFont="1" applyFill="1" applyBorder="1" applyAlignment="1"/>
    <xf numFmtId="0" fontId="28" fillId="0" borderId="74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164" fontId="10" fillId="0" borderId="68" xfId="0" applyNumberFormat="1" applyFont="1" applyFill="1" applyBorder="1" applyAlignment="1"/>
    <xf numFmtId="0" fontId="7" fillId="0" borderId="74" xfId="0" applyFont="1" applyFill="1" applyBorder="1" applyAlignment="1">
      <alignment horizontal="center" vertical="center"/>
    </xf>
    <xf numFmtId="0" fontId="22" fillId="0" borderId="68" xfId="0" applyFont="1" applyFill="1" applyBorder="1" applyAlignment="1">
      <alignment horizontal="center"/>
    </xf>
    <xf numFmtId="4" fontId="7" fillId="0" borderId="87" xfId="0" applyNumberFormat="1" applyFont="1" applyFill="1" applyBorder="1" applyAlignment="1">
      <alignment vertical="center"/>
    </xf>
    <xf numFmtId="0" fontId="12" fillId="0" borderId="87" xfId="0" applyFont="1" applyFill="1" applyBorder="1" applyAlignment="1"/>
    <xf numFmtId="4" fontId="79" fillId="0" borderId="112" xfId="0" applyNumberFormat="1" applyFont="1" applyFill="1" applyBorder="1" applyAlignment="1">
      <alignment horizontal="center" vertical="center"/>
    </xf>
    <xf numFmtId="0" fontId="12" fillId="0" borderId="113" xfId="0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44" fontId="40" fillId="0" borderId="117" xfId="1" applyFont="1" applyFill="1" applyBorder="1" applyAlignment="1">
      <alignment horizontal="center" vertical="center"/>
    </xf>
    <xf numFmtId="1" fontId="78" fillId="0" borderId="113" xfId="0" applyNumberFormat="1" applyFont="1" applyFill="1" applyBorder="1" applyAlignment="1">
      <alignment vertical="center" wrapText="1"/>
    </xf>
    <xf numFmtId="167" fontId="44" fillId="0" borderId="87" xfId="0" applyNumberFormat="1" applyFont="1" applyFill="1" applyBorder="1" applyAlignment="1">
      <alignment wrapText="1"/>
    </xf>
    <xf numFmtId="167" fontId="22" fillId="30" borderId="68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wrapText="1"/>
    </xf>
    <xf numFmtId="168" fontId="28" fillId="0" borderId="68" xfId="0" applyNumberFormat="1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/>
    </xf>
    <xf numFmtId="0" fontId="40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7" fontId="40" fillId="0" borderId="90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40" fillId="23" borderId="98" xfId="1" applyFont="1" applyFill="1" applyBorder="1" applyAlignment="1"/>
    <xf numFmtId="44" fontId="40" fillId="23" borderId="98" xfId="1" applyFont="1" applyFill="1" applyBorder="1" applyAlignment="1">
      <alignment horizontal="center" vertical="center"/>
    </xf>
    <xf numFmtId="167" fontId="22" fillId="23" borderId="98" xfId="0" applyNumberFormat="1" applyFont="1" applyFill="1" applyBorder="1" applyAlignment="1"/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wrapText="1"/>
    </xf>
    <xf numFmtId="167" fontId="17" fillId="29" borderId="33" xfId="0" applyNumberFormat="1" applyFont="1" applyFill="1" applyBorder="1" applyAlignment="1">
      <alignment horizontal="left" wrapText="1"/>
    </xf>
    <xf numFmtId="44" fontId="7" fillId="29" borderId="33" xfId="1" applyFont="1" applyFill="1" applyBorder="1"/>
    <xf numFmtId="0" fontId="17" fillId="29" borderId="33" xfId="0" applyFont="1" applyFill="1" applyBorder="1" applyAlignment="1">
      <alignment horizontal="left"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  <xf numFmtId="164" fontId="7" fillId="22" borderId="33" xfId="0" applyNumberFormat="1" applyFont="1" applyFill="1" applyBorder="1"/>
    <xf numFmtId="167" fontId="17" fillId="22" borderId="33" xfId="0" applyNumberFormat="1" applyFont="1" applyFill="1" applyBorder="1" applyAlignment="1">
      <alignment wrapText="1"/>
    </xf>
    <xf numFmtId="167" fontId="22" fillId="22" borderId="33" xfId="0" applyNumberFormat="1" applyFont="1" applyFill="1" applyBorder="1" applyAlignment="1">
      <alignment wrapText="1"/>
    </xf>
    <xf numFmtId="1" fontId="28" fillId="22" borderId="33" xfId="0" applyNumberFormat="1" applyFont="1" applyFill="1" applyBorder="1" applyAlignment="1">
      <alignment horizontal="center" vertical="center"/>
    </xf>
    <xf numFmtId="44" fontId="28" fillId="22" borderId="33" xfId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right"/>
    </xf>
    <xf numFmtId="166" fontId="17" fillId="22" borderId="33" xfId="0" applyNumberFormat="1" applyFont="1" applyFill="1" applyBorder="1" applyAlignment="1">
      <alignment horizontal="left" wrapText="1"/>
    </xf>
    <xf numFmtId="44" fontId="7" fillId="22" borderId="33" xfId="1" applyFont="1" applyFill="1" applyBorder="1"/>
    <xf numFmtId="0" fontId="22" fillId="22" borderId="33" xfId="0" applyFont="1" applyFill="1" applyBorder="1" applyAlignment="1">
      <alignment horizontal="left" wrapText="1"/>
    </xf>
    <xf numFmtId="1" fontId="28" fillId="22" borderId="33" xfId="0" applyNumberFormat="1" applyFont="1" applyFill="1" applyBorder="1" applyAlignment="1">
      <alignment horizontal="center"/>
    </xf>
    <xf numFmtId="44" fontId="28" fillId="22" borderId="33" xfId="1" applyFont="1" applyFill="1" applyBorder="1" applyAlignment="1">
      <alignment horizontal="right"/>
    </xf>
    <xf numFmtId="0" fontId="17" fillId="22" borderId="33" xfId="0" applyFont="1" applyFill="1" applyBorder="1" applyAlignment="1">
      <alignment horizontal="left" wrapText="1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7" fillId="2" borderId="74" xfId="0" applyNumberFormat="1" applyFont="1" applyFill="1" applyBorder="1" applyAlignment="1">
      <alignment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/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22" fillId="0" borderId="109" xfId="0" applyNumberFormat="1" applyFont="1" applyFill="1" applyBorder="1" applyAlignment="1">
      <alignment horizontal="center" vertical="center" wrapText="1"/>
    </xf>
    <xf numFmtId="167" fontId="22" fillId="0" borderId="110" xfId="0" applyNumberFormat="1" applyFont="1" applyFill="1" applyBorder="1" applyAlignment="1">
      <alignment horizontal="center" vertical="center" wrapText="1"/>
    </xf>
    <xf numFmtId="167" fontId="22" fillId="0" borderId="11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4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44" fontId="28" fillId="30" borderId="70" xfId="1" applyFont="1" applyFill="1" applyBorder="1" applyAlignment="1">
      <alignment horizontal="center" vertical="center"/>
    </xf>
    <xf numFmtId="44" fontId="28" fillId="30" borderId="71" xfId="1" applyFont="1" applyFill="1" applyBorder="1" applyAlignment="1">
      <alignment horizontal="center" vertical="center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115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22" borderId="108" xfId="0" applyNumberFormat="1" applyFont="1" applyFill="1" applyBorder="1" applyAlignment="1">
      <alignment horizontal="center" vertical="center"/>
    </xf>
    <xf numFmtId="168" fontId="28" fillId="22" borderId="115" xfId="0" applyNumberFormat="1" applyFont="1" applyFill="1" applyBorder="1" applyAlignment="1">
      <alignment horizontal="center" vertical="center"/>
    </xf>
    <xf numFmtId="168" fontId="28" fillId="22" borderId="71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5" xfId="0" applyFont="1" applyFill="1" applyBorder="1" applyAlignment="1">
      <alignment horizontal="center" vertical="center"/>
    </xf>
    <xf numFmtId="0" fontId="69" fillId="0" borderId="126" xfId="0" applyFont="1" applyFill="1" applyBorder="1" applyAlignment="1">
      <alignment horizontal="center" vertical="center"/>
    </xf>
    <xf numFmtId="0" fontId="69" fillId="0" borderId="127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" fontId="72" fillId="2" borderId="86" xfId="0" applyNumberFormat="1" applyFont="1" applyFill="1" applyBorder="1" applyAlignment="1">
      <alignment horizontal="center" vertical="center" wrapText="1"/>
    </xf>
    <xf numFmtId="1" fontId="72" fillId="2" borderId="121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7" fontId="7" fillId="0" borderId="76" xfId="0" applyNumberFormat="1" applyFont="1" applyFill="1" applyBorder="1" applyAlignment="1">
      <alignment horizontal="center" vertical="center" wrapText="1"/>
    </xf>
    <xf numFmtId="167" fontId="7" fillId="0" borderId="77" xfId="0" applyNumberFormat="1" applyFont="1" applyFill="1" applyBorder="1" applyAlignment="1">
      <alignment horizontal="center" vertical="center" wrapText="1"/>
    </xf>
    <xf numFmtId="167" fontId="7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1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" fontId="72" fillId="0" borderId="115" xfId="0" applyNumberFormat="1" applyFont="1" applyFill="1" applyBorder="1" applyAlignment="1">
      <alignment horizontal="center" vertical="center" wrapText="1"/>
    </xf>
    <xf numFmtId="1" fontId="72" fillId="0" borderId="71" xfId="0" applyNumberFormat="1" applyFont="1" applyFill="1" applyBorder="1" applyAlignment="1">
      <alignment horizontal="center" vertical="center" wrapText="1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77" xfId="0" applyNumberFormat="1" applyFont="1" applyFill="1" applyBorder="1" applyAlignment="1">
      <alignment horizontal="center" vertical="center"/>
    </xf>
    <xf numFmtId="1" fontId="72" fillId="0" borderId="119" xfId="0" applyNumberFormat="1" applyFont="1" applyFill="1" applyBorder="1" applyAlignment="1">
      <alignment horizontal="center" vertical="center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 wrapText="1"/>
    </xf>
    <xf numFmtId="0" fontId="52" fillId="0" borderId="77" xfId="0" applyFont="1" applyFill="1" applyBorder="1" applyAlignment="1">
      <alignment horizontal="center" vertical="center" wrapText="1"/>
    </xf>
    <xf numFmtId="0" fontId="52" fillId="0" borderId="119" xfId="0" applyFont="1" applyFill="1" applyBorder="1" applyAlignment="1">
      <alignment horizontal="center" vertical="center" wrapText="1"/>
    </xf>
    <xf numFmtId="168" fontId="82" fillId="0" borderId="76" xfId="0" applyNumberFormat="1" applyFont="1" applyFill="1" applyBorder="1" applyAlignment="1">
      <alignment horizontal="center" vertical="center"/>
    </xf>
    <xf numFmtId="168" fontId="82" fillId="0" borderId="77" xfId="0" applyNumberFormat="1" applyFont="1" applyFill="1" applyBorder="1" applyAlignment="1">
      <alignment horizontal="center" vertical="center"/>
    </xf>
    <xf numFmtId="168" fontId="82" fillId="0" borderId="119" xfId="0" applyNumberFormat="1" applyFont="1" applyFill="1" applyBorder="1" applyAlignment="1">
      <alignment horizontal="center" vertical="center"/>
    </xf>
    <xf numFmtId="0" fontId="52" fillId="2" borderId="120" xfId="0" applyFont="1" applyFill="1" applyBorder="1" applyAlignment="1">
      <alignment horizontal="center" vertical="center" wrapText="1"/>
    </xf>
    <xf numFmtId="0" fontId="52" fillId="2" borderId="86" xfId="0" applyFont="1" applyFill="1" applyBorder="1" applyAlignment="1">
      <alignment horizontal="center" vertical="center" wrapText="1"/>
    </xf>
    <xf numFmtId="0" fontId="52" fillId="2" borderId="121" xfId="0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168" fontId="82" fillId="2" borderId="86" xfId="0" applyNumberFormat="1" applyFont="1" applyFill="1" applyBorder="1" applyAlignment="1">
      <alignment horizontal="center" vertical="center" wrapText="1"/>
    </xf>
    <xf numFmtId="168" fontId="82" fillId="2" borderId="121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/>
    </xf>
    <xf numFmtId="168" fontId="79" fillId="0" borderId="108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4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114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0" fontId="52" fillId="0" borderId="128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28" fillId="0" borderId="128" xfId="0" applyNumberFormat="1" applyFont="1" applyFill="1" applyBorder="1" applyAlignment="1">
      <alignment horizontal="center" vertical="center"/>
    </xf>
    <xf numFmtId="168" fontId="28" fillId="0" borderId="77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8" fillId="0" borderId="108" xfId="0" applyNumberFormat="1" applyFont="1" applyFill="1" applyBorder="1" applyAlignment="1">
      <alignment horizontal="center" vertical="center" wrapText="1"/>
    </xf>
    <xf numFmtId="1" fontId="78" fillId="0" borderId="115" xfId="0" applyNumberFormat="1" applyFont="1" applyFill="1" applyBorder="1" applyAlignment="1">
      <alignment horizontal="center" vertical="center" wrapText="1"/>
    </xf>
    <xf numFmtId="1" fontId="78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74" fillId="0" borderId="48" xfId="0" applyFont="1" applyFill="1" applyBorder="1" applyAlignment="1">
      <alignment horizontal="center" vertical="center"/>
    </xf>
    <xf numFmtId="0" fontId="74" fillId="0" borderId="51" xfId="0" applyFont="1" applyFill="1" applyBorder="1" applyAlignment="1">
      <alignment horizontal="center" vertical="center"/>
    </xf>
    <xf numFmtId="0" fontId="74" fillId="0" borderId="49" xfId="0" applyFont="1" applyFill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164" fontId="44" fillId="32" borderId="124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51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49" xfId="0" applyNumberFormat="1" applyFont="1" applyFill="1" applyBorder="1" applyAlignment="1">
      <alignment horizontal="center" vertical="center"/>
    </xf>
    <xf numFmtId="164" fontId="28" fillId="0" borderId="48" xfId="0" applyNumberFormat="1" applyFont="1" applyFill="1" applyBorder="1" applyAlignment="1">
      <alignment horizontal="center" vertical="center"/>
    </xf>
    <xf numFmtId="164" fontId="28" fillId="0" borderId="51" xfId="0" applyNumberFormat="1" applyFont="1" applyFill="1" applyBorder="1" applyAlignment="1">
      <alignment horizontal="center" vertical="center"/>
    </xf>
    <xf numFmtId="164" fontId="28" fillId="0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28" fillId="32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40" fillId="3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CC99FF"/>
      <color rgb="FF99FFCC"/>
      <color rgb="FF3333FF"/>
      <color rgb="FF00FF00"/>
      <color rgb="FFFFCC99"/>
      <color rgb="FF00CC00"/>
      <color rgb="FFFF9966"/>
      <color rgb="FFFF33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theme" Target="theme/theme1.xml"/><Relationship Id="rId7" Type="http://schemas.openxmlformats.org/officeDocument/2006/relationships/worksheet" Target="worksheets/sheet6.xml"/><Relationship Id="rId71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11364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11365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" formatCode="&quot;$&quot;#,##0.00">
                  <c:v>11424</c:v>
                </c:pt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4" formatCode="&quot;$&quot;#,##0.00">
                  <c:v>12424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0" formatCode="&quot;$&quot;#,##0.00">
                  <c:v>12424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7">
                  <c:v>11424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2214699</c:v>
                </c:pt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4">
                  <c:v>2216889</c:v>
                </c:pt>
                <c:pt idx="15">
                  <c:v>2218481</c:v>
                </c:pt>
                <c:pt idx="16">
                  <c:v>2218482</c:v>
                </c:pt>
                <c:pt idx="18">
                  <c:v>2219120</c:v>
                </c:pt>
                <c:pt idx="19">
                  <c:v>2219121</c:v>
                </c:pt>
                <c:pt idx="20">
                  <c:v>2218992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7">
                  <c:v>2221744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720319.51250000007</c:v>
                </c:pt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4">
                  <c:v>785178.63890000002</c:v>
                </c:pt>
                <c:pt idx="15">
                  <c:v>847510.09499999997</c:v>
                </c:pt>
                <c:pt idx="16">
                  <c:v>849271.98699999996</c:v>
                </c:pt>
                <c:pt idx="18">
                  <c:v>784873.1852999999</c:v>
                </c:pt>
                <c:pt idx="19">
                  <c:v>770564.41248000006</c:v>
                </c:pt>
                <c:pt idx="20">
                  <c:v>784455.27659999998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7">
                  <c:v>704960.63060000003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768863.51250000007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49394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834722.63890000002</c:v>
                </c:pt>
                <c:pt idx="15">
                  <c:v>897064.09499999997</c:v>
                </c:pt>
                <c:pt idx="16">
                  <c:v>898665.98699999996</c:v>
                </c:pt>
                <c:pt idx="17">
                  <c:v>0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833999.27659999998</c:v>
                </c:pt>
                <c:pt idx="21">
                  <c:v>0</c:v>
                </c:pt>
                <c:pt idx="22">
                  <c:v>794538.27760000003</c:v>
                </c:pt>
                <c:pt idx="23">
                  <c:v>823070.16110000003</c:v>
                </c:pt>
                <c:pt idx="24">
                  <c:v>823325.32590000005</c:v>
                </c:pt>
                <c:pt idx="25">
                  <c:v>802372.01295</c:v>
                </c:pt>
                <c:pt idx="26">
                  <c:v>0</c:v>
                </c:pt>
                <c:pt idx="27">
                  <c:v>753504.63060000003</c:v>
                </c:pt>
                <c:pt idx="28">
                  <c:v>682149.52275</c:v>
                </c:pt>
                <c:pt idx="29">
                  <c:v>761984.66559999995</c:v>
                </c:pt>
                <c:pt idx="30">
                  <c:v>757585.09600000002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40.671131470634798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2.6596326947293147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45.217947716057054</c:v>
                </c:pt>
                <c:pt idx="15">
                  <c:v>46.821114924689063</c:v>
                </c:pt>
                <c:pt idx="16">
                  <c:v>46.807240338038703</c:v>
                </c:pt>
                <c:pt idx="17">
                  <c:v>0.1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43.771217859092246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43.296485853438377</c:v>
                </c:pt>
                <c:pt idx="24">
                  <c:v>43.28653227481589</c:v>
                </c:pt>
                <c:pt idx="25">
                  <c:v>41.862802168889168</c:v>
                </c:pt>
                <c:pt idx="26">
                  <c:v>0.1</c:v>
                </c:pt>
                <c:pt idx="27">
                  <c:v>39.96079914724335</c:v>
                </c:pt>
                <c:pt idx="28">
                  <c:v>40.149406303756891</c:v>
                </c:pt>
                <c:pt idx="29">
                  <c:v>40.686149596527201</c:v>
                </c:pt>
                <c:pt idx="30">
                  <c:v>40.445365250965253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1" ySplit="2" topLeftCell="J27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5" bestFit="1" customWidth="1"/>
    <col min="7" max="7" width="7.28515625" style="12" customWidth="1"/>
    <col min="8" max="8" width="14.7109375" style="855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3" customWidth="1"/>
    <col min="16" max="16" width="15.5703125" style="370" bestFit="1" customWidth="1"/>
    <col min="17" max="17" width="20.85546875" style="360" bestFit="1" customWidth="1"/>
    <col min="18" max="18" width="18.42578125" style="434" customWidth="1"/>
    <col min="19" max="19" width="16.140625" style="400" bestFit="1" customWidth="1"/>
    <col min="20" max="20" width="11.42578125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1" t="s">
        <v>179</v>
      </c>
      <c r="C1" s="454"/>
      <c r="D1" s="455"/>
      <c r="E1" s="456"/>
      <c r="F1" s="836"/>
      <c r="G1" s="457"/>
      <c r="H1" s="836"/>
      <c r="I1" s="458"/>
      <c r="J1" s="459"/>
      <c r="K1" s="1651" t="s">
        <v>26</v>
      </c>
      <c r="L1" s="521"/>
      <c r="M1" s="1653" t="s">
        <v>27</v>
      </c>
      <c r="N1" s="665"/>
      <c r="P1" s="757" t="s">
        <v>38</v>
      </c>
      <c r="Q1" s="1649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7" t="s">
        <v>3</v>
      </c>
      <c r="G2" s="66" t="s">
        <v>8</v>
      </c>
      <c r="H2" s="856" t="s">
        <v>5</v>
      </c>
      <c r="I2" s="256" t="s">
        <v>6</v>
      </c>
      <c r="K2" s="1652"/>
      <c r="L2" s="522" t="s">
        <v>29</v>
      </c>
      <c r="M2" s="1654"/>
      <c r="N2" s="666" t="s">
        <v>29</v>
      </c>
      <c r="O2" s="974" t="s">
        <v>30</v>
      </c>
      <c r="P2" s="758" t="s">
        <v>39</v>
      </c>
      <c r="Q2" s="1650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8">
        <f>PIERNA!F3</f>
        <v>0</v>
      </c>
      <c r="G3" s="97">
        <f>PIERNA!G3</f>
        <v>0</v>
      </c>
      <c r="H3" s="857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5"/>
      <c r="P3" s="370"/>
      <c r="Q3" s="230"/>
      <c r="R3" s="529"/>
      <c r="S3" s="879">
        <f t="shared" ref="S3:S31" si="0">Q3+M3+K3+P3</f>
        <v>0</v>
      </c>
      <c r="T3" s="879" t="e">
        <f>S3/H3</f>
        <v>#DIV/0!</v>
      </c>
    </row>
    <row r="4" spans="1:29" s="148" customFormat="1" ht="35.25" customHeight="1" x14ac:dyDescent="0.3">
      <c r="A4" s="97">
        <v>1</v>
      </c>
      <c r="B4" s="1022" t="str">
        <f>PIERNA!B4</f>
        <v>SEABOARD FOODS</v>
      </c>
      <c r="C4" s="753" t="str">
        <f>PIERNA!C4</f>
        <v>Seaboard</v>
      </c>
      <c r="D4" s="1097" t="str">
        <f>PIERNA!D4</f>
        <v xml:space="preserve">PED. </v>
      </c>
      <c r="E4" s="1098">
        <f>PIERNA!E4</f>
        <v>45168</v>
      </c>
      <c r="F4" s="839">
        <f>PIERNA!F4</f>
        <v>19104.28</v>
      </c>
      <c r="G4" s="352">
        <f>PIERNA!G4</f>
        <v>21</v>
      </c>
      <c r="H4" s="858">
        <f>PIERNA!H4</f>
        <v>19097</v>
      </c>
      <c r="I4" s="546">
        <f>PIERNA!I4</f>
        <v>7.2799999999988358</v>
      </c>
      <c r="J4" s="1406"/>
      <c r="K4" s="589"/>
      <c r="L4" s="602"/>
      <c r="M4" s="589"/>
      <c r="N4" s="592"/>
      <c r="O4" s="1055"/>
      <c r="P4" s="466"/>
      <c r="Q4" s="466"/>
      <c r="R4" s="594"/>
      <c r="S4" s="879">
        <f>Q4</f>
        <v>0</v>
      </c>
      <c r="T4" s="879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097" t="str">
        <f>PIERNA!D5</f>
        <v>PED. 3001811</v>
      </c>
      <c r="E5" s="1098">
        <f>PIERNA!E5</f>
        <v>45169</v>
      </c>
      <c r="F5" s="839">
        <f>PIERNA!F5</f>
        <v>18678.36</v>
      </c>
      <c r="G5" s="352">
        <f>PIERNA!G5</f>
        <v>21</v>
      </c>
      <c r="H5" s="858">
        <f>PIERNA!H5</f>
        <v>18733.3</v>
      </c>
      <c r="I5" s="546">
        <f>PIERNA!I5</f>
        <v>-54.93999999999869</v>
      </c>
      <c r="J5" s="1407" t="str">
        <f>PIERNA!U6</f>
        <v>NLSE23-154</v>
      </c>
      <c r="K5" s="1101"/>
      <c r="L5" s="1194"/>
      <c r="M5" s="589"/>
      <c r="N5" s="592"/>
      <c r="O5" s="1055"/>
      <c r="P5" s="466"/>
      <c r="Q5" s="1105"/>
      <c r="R5" s="1102"/>
      <c r="S5" s="879">
        <f>Q5+M5+K5+P5</f>
        <v>0</v>
      </c>
      <c r="T5" s="879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097" t="str">
        <f>PIERNA!D6</f>
        <v>PED. 102732186</v>
      </c>
      <c r="E6" s="1098">
        <f>PIERNA!E6</f>
        <v>45170</v>
      </c>
      <c r="F6" s="839">
        <f>PIERNA!F6</f>
        <v>18993.75</v>
      </c>
      <c r="G6" s="352">
        <f>PIERNA!G6</f>
        <v>21</v>
      </c>
      <c r="H6" s="858">
        <f>PIERNA!H6</f>
        <v>18991</v>
      </c>
      <c r="I6" s="546">
        <f>PIERNA!I6</f>
        <v>2.75</v>
      </c>
      <c r="J6" s="1407" t="str">
        <f>PIERNA!AE6</f>
        <v>NLSES23-128</v>
      </c>
      <c r="K6" s="589"/>
      <c r="L6" s="602"/>
      <c r="M6" s="589"/>
      <c r="N6" s="592"/>
      <c r="O6" s="1055"/>
      <c r="P6" s="466"/>
      <c r="Q6" s="1099"/>
      <c r="R6" s="1100"/>
      <c r="S6" s="879">
        <f t="shared" si="0"/>
        <v>0</v>
      </c>
      <c r="T6" s="879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097" t="str">
        <f>PIERNA!D7</f>
        <v>PED. 102789382</v>
      </c>
      <c r="E7" s="1098">
        <f>PIERNA!E7</f>
        <v>45171</v>
      </c>
      <c r="F7" s="839">
        <f>PIERNA!F7</f>
        <v>19115.54</v>
      </c>
      <c r="G7" s="352">
        <f>PIERNA!G7</f>
        <v>21</v>
      </c>
      <c r="H7" s="858">
        <f>PIERNA!H7</f>
        <v>19090.8</v>
      </c>
      <c r="I7" s="546">
        <f>PIERNA!I7</f>
        <v>24.740000000001601</v>
      </c>
      <c r="J7" s="1408" t="str">
        <f>PIERNA!AO6</f>
        <v>NLSE23-155</v>
      </c>
      <c r="K7" s="1193"/>
      <c r="L7" s="1194"/>
      <c r="M7" s="1193"/>
      <c r="N7" s="1103"/>
      <c r="O7" s="1055"/>
      <c r="P7" s="466"/>
      <c r="Q7" s="1101"/>
      <c r="R7" s="1102"/>
      <c r="S7" s="879">
        <f t="shared" si="0"/>
        <v>0</v>
      </c>
      <c r="T7" s="879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192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39">
        <f>PIERNA!F8</f>
        <v>18961.7</v>
      </c>
      <c r="G8" s="352">
        <f>PIERNA!G8</f>
        <v>21</v>
      </c>
      <c r="H8" s="858">
        <f>PIERNA!H8</f>
        <v>18951</v>
      </c>
      <c r="I8" s="546">
        <f>PIERNA!I8</f>
        <v>10.700000000000728</v>
      </c>
      <c r="J8" s="1405" t="str">
        <f>PIERNA!AY6</f>
        <v>ACCSE23-09</v>
      </c>
      <c r="K8" s="1627">
        <v>11424</v>
      </c>
      <c r="L8" s="1634" t="s">
        <v>511</v>
      </c>
      <c r="M8" s="1627">
        <v>37120</v>
      </c>
      <c r="N8" s="1633" t="s">
        <v>512</v>
      </c>
      <c r="O8" s="1635">
        <v>2214699</v>
      </c>
      <c r="P8" s="1632"/>
      <c r="Q8" s="1636">
        <f>43004.15*16.75</f>
        <v>720319.51250000007</v>
      </c>
      <c r="R8" s="1633" t="s">
        <v>516</v>
      </c>
      <c r="S8" s="879">
        <f t="shared" si="0"/>
        <v>768863.51250000007</v>
      </c>
      <c r="T8" s="879">
        <f t="shared" si="1"/>
        <v>40.671131470634798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39">
        <f>PIERNA!F9</f>
        <v>18508.88</v>
      </c>
      <c r="G9" s="352">
        <f>PIERNA!G9</f>
        <v>20</v>
      </c>
      <c r="H9" s="858">
        <f>PIERNA!H9</f>
        <v>18555.46</v>
      </c>
      <c r="I9" s="546">
        <f>PIERNA!I9</f>
        <v>-46.579999999998108</v>
      </c>
      <c r="J9" s="729">
        <f>PIERNA!BI6</f>
        <v>11703</v>
      </c>
      <c r="K9" s="1202">
        <v>11424</v>
      </c>
      <c r="L9" s="1108" t="s">
        <v>364</v>
      </c>
      <c r="M9" s="1107">
        <v>37120</v>
      </c>
      <c r="N9" s="596" t="s">
        <v>419</v>
      </c>
      <c r="O9" s="1449">
        <v>12006</v>
      </c>
      <c r="P9" s="466"/>
      <c r="Q9" s="357">
        <f>41902.06*17.41</f>
        <v>729514.86459999997</v>
      </c>
      <c r="R9" s="598" t="s">
        <v>364</v>
      </c>
      <c r="S9" s="879">
        <f>Q9+M9+K9</f>
        <v>778058.86459999997</v>
      </c>
      <c r="T9" s="879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39">
        <f>PIERNA!F10</f>
        <v>18782.91</v>
      </c>
      <c r="G10" s="352">
        <f>PIERNA!G10</f>
        <v>21</v>
      </c>
      <c r="H10" s="858">
        <f>PIERNA!H10</f>
        <v>18787.7</v>
      </c>
      <c r="I10" s="546">
        <f>PIERNA!I10</f>
        <v>-4.7900000000008731</v>
      </c>
      <c r="J10" s="682" t="str">
        <f>PIERNA!BS6</f>
        <v>NLSE23-157</v>
      </c>
      <c r="K10" s="1202">
        <v>12434</v>
      </c>
      <c r="L10" s="1108" t="s">
        <v>364</v>
      </c>
      <c r="M10" s="1107">
        <v>37120</v>
      </c>
      <c r="N10" s="596" t="s">
        <v>419</v>
      </c>
      <c r="O10" s="1055">
        <v>2214881</v>
      </c>
      <c r="P10" s="466"/>
      <c r="Q10" s="1105">
        <f>42633.61*16.898</f>
        <v>720422.74178000004</v>
      </c>
      <c r="R10" s="1104" t="s">
        <v>409</v>
      </c>
      <c r="S10" s="879">
        <f>Q10+M10+K10</f>
        <v>769976.74178000004</v>
      </c>
      <c r="T10" s="879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39">
        <f>PIERNA!F11</f>
        <v>19255.8</v>
      </c>
      <c r="G11" s="352">
        <f>PIERNA!G11</f>
        <v>21</v>
      </c>
      <c r="H11" s="858">
        <f>PIERNA!H11</f>
        <v>19297.3</v>
      </c>
      <c r="I11" s="546">
        <f>PIERNA!I11</f>
        <v>-41.5</v>
      </c>
      <c r="J11" s="682" t="str">
        <f>PIERNA!CC6</f>
        <v>NLSE23-158</v>
      </c>
      <c r="K11" s="589">
        <v>12274</v>
      </c>
      <c r="L11" s="1108" t="s">
        <v>364</v>
      </c>
      <c r="M11" s="589">
        <v>37120</v>
      </c>
      <c r="N11" s="596" t="s">
        <v>419</v>
      </c>
      <c r="O11" s="1056"/>
      <c r="P11" s="466"/>
      <c r="Q11" s="1105"/>
      <c r="R11" s="1104"/>
      <c r="S11" s="879">
        <f t="shared" si="0"/>
        <v>49394</v>
      </c>
      <c r="T11" s="879">
        <f t="shared" si="1"/>
        <v>2.6596326947293147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3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39">
        <f>PIERNA!F12</f>
        <v>19008.36</v>
      </c>
      <c r="G12" s="352">
        <f>PIERNA!G12</f>
        <v>21</v>
      </c>
      <c r="H12" s="858">
        <f>PIERNA!H12</f>
        <v>19036.099999999999</v>
      </c>
      <c r="I12" s="546">
        <f>PIERNA!I12</f>
        <v>-27.739999999997963</v>
      </c>
      <c r="J12" s="682" t="str">
        <f>PIERNA!CM6</f>
        <v>NLSE23-159</v>
      </c>
      <c r="K12" s="589">
        <v>12424</v>
      </c>
      <c r="L12" s="602" t="s">
        <v>412</v>
      </c>
      <c r="M12" s="589">
        <v>37120</v>
      </c>
      <c r="N12" s="596" t="s">
        <v>405</v>
      </c>
      <c r="O12" s="1056"/>
      <c r="P12" s="466"/>
      <c r="Q12" s="1105"/>
      <c r="R12" s="1104"/>
      <c r="S12" s="879">
        <f>Q12+M12+K12</f>
        <v>49544</v>
      </c>
      <c r="T12" s="879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38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39">
        <f>PIERNA!F13</f>
        <v>18355</v>
      </c>
      <c r="G13" s="352">
        <f>PIERNA!G13</f>
        <v>20</v>
      </c>
      <c r="H13" s="858">
        <f>PIERNA!H13</f>
        <v>18484</v>
      </c>
      <c r="I13" s="546">
        <f>PIERNA!I13</f>
        <v>-129</v>
      </c>
      <c r="J13" s="1431" t="str">
        <f>PIERNA!CW6</f>
        <v>TFL--3796</v>
      </c>
      <c r="K13" s="589"/>
      <c r="L13" s="602"/>
      <c r="M13" s="589"/>
      <c r="N13" s="596"/>
      <c r="O13" s="1056" t="s">
        <v>411</v>
      </c>
      <c r="P13" s="1478" t="s">
        <v>361</v>
      </c>
      <c r="Q13" s="357">
        <v>837300.64</v>
      </c>
      <c r="R13" s="598" t="s">
        <v>410</v>
      </c>
      <c r="S13" s="879" t="e">
        <f t="shared" si="0"/>
        <v>#VALUE!</v>
      </c>
      <c r="T13" s="879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0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39">
        <f>PIERNA!F14</f>
        <v>18678.18</v>
      </c>
      <c r="G14" s="352">
        <f>PIERNA!G14</f>
        <v>20</v>
      </c>
      <c r="H14" s="858">
        <f>PIERNA!H14</f>
        <v>18770.47</v>
      </c>
      <c r="I14" s="546">
        <f>PIERNA!I14</f>
        <v>-92.290000000000873</v>
      </c>
      <c r="J14" s="682">
        <f>PIERNA!DG6</f>
        <v>11704</v>
      </c>
      <c r="K14" s="589">
        <v>12274</v>
      </c>
      <c r="L14" s="597" t="s">
        <v>413</v>
      </c>
      <c r="M14" s="589">
        <v>37120</v>
      </c>
      <c r="N14" s="596" t="s">
        <v>413</v>
      </c>
      <c r="O14" s="1055">
        <v>12014</v>
      </c>
      <c r="P14" s="760"/>
      <c r="Q14" s="357">
        <f>45561.58*17.48</f>
        <v>796416.41840000008</v>
      </c>
      <c r="R14" s="599" t="s">
        <v>406</v>
      </c>
      <c r="S14" s="879">
        <f>Q14+M14+K14</f>
        <v>845810.41840000008</v>
      </c>
      <c r="T14" s="879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38" t="str">
        <f>PIERNA!B15</f>
        <v xml:space="preserve">ALFONSO ESPINDOLA </v>
      </c>
      <c r="C15" s="256" t="str">
        <f>PIERNA!C15</f>
        <v>Seaboard</v>
      </c>
      <c r="D15" s="504" t="str">
        <f>PIERNA!D15</f>
        <v xml:space="preserve">PED. </v>
      </c>
      <c r="E15" s="505">
        <f>PIERNA!E15</f>
        <v>45180</v>
      </c>
      <c r="F15" s="839">
        <f>PIERNA!F15</f>
        <v>18953.54</v>
      </c>
      <c r="G15" s="352">
        <f>PIERNA!G15</f>
        <v>21</v>
      </c>
      <c r="H15" s="858">
        <f>PIERNA!H15</f>
        <v>18996.2</v>
      </c>
      <c r="I15" s="546">
        <f>PIERNA!I15</f>
        <v>-42.659999999999854</v>
      </c>
      <c r="J15" s="750" t="str">
        <f>PIERNA!DQ6</f>
        <v>FACT-3716</v>
      </c>
      <c r="K15" s="1603"/>
      <c r="L15" s="1604"/>
      <c r="M15" s="1603"/>
      <c r="N15" s="1605"/>
      <c r="O15" s="1056">
        <v>3716</v>
      </c>
      <c r="P15" s="1478" t="s">
        <v>361</v>
      </c>
      <c r="Q15" s="357">
        <v>854828.55</v>
      </c>
      <c r="R15" s="601" t="s">
        <v>410</v>
      </c>
      <c r="S15" s="879">
        <f>Q15+M15+K15</f>
        <v>854828.55</v>
      </c>
      <c r="T15" s="879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39" t="str">
        <f>PIERNA!B16</f>
        <v xml:space="preserve">SAM FARMS </v>
      </c>
      <c r="C16" s="256" t="str">
        <f>PIERNA!C16</f>
        <v>Seaboard</v>
      </c>
      <c r="D16" s="504" t="str">
        <f>PIERNA!D16</f>
        <v>PED. 103205936</v>
      </c>
      <c r="E16" s="505">
        <f>PIERNA!E16</f>
        <v>45150</v>
      </c>
      <c r="F16" s="839">
        <f>PIERNA!F16</f>
        <v>18883.599999999999</v>
      </c>
      <c r="G16" s="352">
        <f>PIERNA!G16</f>
        <v>21</v>
      </c>
      <c r="H16" s="858">
        <f>PIERNA!H16</f>
        <v>19065.099999999999</v>
      </c>
      <c r="I16" s="546">
        <f>PIERNA!I16</f>
        <v>-181.5</v>
      </c>
      <c r="J16" s="751">
        <f>PIERNA!EA6</f>
        <v>11364</v>
      </c>
      <c r="K16" s="1603"/>
      <c r="L16" s="1604"/>
      <c r="M16" s="1603"/>
      <c r="N16" s="1605"/>
      <c r="O16" s="1056"/>
      <c r="P16" s="466"/>
      <c r="Q16" s="466"/>
      <c r="R16" s="598"/>
      <c r="S16" s="879">
        <f t="shared" si="0"/>
        <v>0</v>
      </c>
      <c r="T16" s="879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40" t="str">
        <f>PIERNA!B17</f>
        <v xml:space="preserve">SAM FARMS </v>
      </c>
      <c r="C17" s="256" t="str">
        <f>PIERNA!C17</f>
        <v>Premium Lowa</v>
      </c>
      <c r="D17" s="504" t="str">
        <f>PIERNA!D17</f>
        <v>PED. 103205935</v>
      </c>
      <c r="E17" s="505">
        <f>PIERNA!E17</f>
        <v>45181</v>
      </c>
      <c r="F17" s="839">
        <f>PIERNA!F17</f>
        <v>18341.87</v>
      </c>
      <c r="G17" s="352">
        <f>PIERNA!G17</f>
        <v>22</v>
      </c>
      <c r="H17" s="858">
        <f>PIERNA!H17</f>
        <v>18391</v>
      </c>
      <c r="I17" s="546">
        <f>PIERNA!I17</f>
        <v>-49.130000000001019</v>
      </c>
      <c r="J17" s="1201">
        <f>PIERNA!EK6</f>
        <v>11755</v>
      </c>
      <c r="K17" s="589">
        <v>12274</v>
      </c>
      <c r="L17" s="597" t="s">
        <v>420</v>
      </c>
      <c r="M17" s="589">
        <v>37120</v>
      </c>
      <c r="N17" s="596" t="s">
        <v>414</v>
      </c>
      <c r="O17" s="1056">
        <v>12027</v>
      </c>
      <c r="P17" s="1057"/>
      <c r="Q17" s="466">
        <f>46257.79*17.43</f>
        <v>806273.27969999996</v>
      </c>
      <c r="R17" s="598" t="s">
        <v>360</v>
      </c>
      <c r="S17" s="879">
        <f>Q17+M17+K17</f>
        <v>855667.27969999996</v>
      </c>
      <c r="T17" s="879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38" t="str">
        <f>PIERNA!B18</f>
        <v>SEABOARD FOODS</v>
      </c>
      <c r="C18" s="256" t="str">
        <f>PIERNA!C18</f>
        <v>Seaboard</v>
      </c>
      <c r="D18" s="504" t="str">
        <f>PIERNA!D18</f>
        <v>PED. 103204217</v>
      </c>
      <c r="E18" s="505">
        <f>PIERNA!E18</f>
        <v>45181</v>
      </c>
      <c r="F18" s="839">
        <f>PIERNA!F18</f>
        <v>18363.439999999999</v>
      </c>
      <c r="G18" s="352">
        <f>PIERNA!G18</f>
        <v>20</v>
      </c>
      <c r="H18" s="858">
        <f>PIERNA!H18</f>
        <v>18500.900000000001</v>
      </c>
      <c r="I18" s="546">
        <f>PIERNA!I18</f>
        <v>-137.46000000000276</v>
      </c>
      <c r="J18" s="1479" t="str">
        <f>PIERNA!EU6</f>
        <v>ACCSE23-05</v>
      </c>
      <c r="K18" s="1615">
        <v>12424</v>
      </c>
      <c r="L18" s="1616" t="s">
        <v>506</v>
      </c>
      <c r="M18" s="1615">
        <v>37120</v>
      </c>
      <c r="N18" s="1617" t="s">
        <v>507</v>
      </c>
      <c r="O18" s="1618">
        <v>2216889</v>
      </c>
      <c r="P18" s="1619"/>
      <c r="Q18" s="1620">
        <f>45099.29*17.41</f>
        <v>785178.63890000002</v>
      </c>
      <c r="R18" s="1621" t="s">
        <v>505</v>
      </c>
      <c r="S18" s="879">
        <f>Q18+M18+K18</f>
        <v>834722.63890000002</v>
      </c>
      <c r="T18" s="879">
        <f t="shared" si="1"/>
        <v>45.217947716057054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46" t="str">
        <f>PIERNA!B19</f>
        <v>SEABOARD FOODS</v>
      </c>
      <c r="C19" s="256" t="str">
        <f>PIERNA!C19</f>
        <v>Seaboard</v>
      </c>
      <c r="D19" s="504" t="str">
        <f>PIERNA!D19</f>
        <v>PED. 103390178</v>
      </c>
      <c r="E19" s="505">
        <f>PIERNA!E19</f>
        <v>45184</v>
      </c>
      <c r="F19" s="839">
        <f>PIERNA!F19</f>
        <v>19163.939999999999</v>
      </c>
      <c r="G19" s="352">
        <f>PIERNA!G19</f>
        <v>21</v>
      </c>
      <c r="H19" s="858">
        <f>PIERNA!H19</f>
        <v>19200.400000000001</v>
      </c>
      <c r="I19" s="546">
        <f>PIERNA!I19</f>
        <v>-36.460000000002765</v>
      </c>
      <c r="J19" s="729" t="str">
        <f>PIERNA!FE6</f>
        <v>NLSE23-164</v>
      </c>
      <c r="K19" s="589">
        <v>12434</v>
      </c>
      <c r="L19" s="597" t="s">
        <v>421</v>
      </c>
      <c r="M19" s="589">
        <v>37120</v>
      </c>
      <c r="N19" s="600" t="s">
        <v>416</v>
      </c>
      <c r="O19" s="1055">
        <v>2218481</v>
      </c>
      <c r="P19" s="760"/>
      <c r="Q19" s="466">
        <f>48679.5*17.41</f>
        <v>847510.09499999997</v>
      </c>
      <c r="R19" s="592" t="s">
        <v>364</v>
      </c>
      <c r="S19" s="879">
        <f>Q19+M19+K19</f>
        <v>897064.09499999997</v>
      </c>
      <c r="T19" s="879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38" t="str">
        <f>PIERNA!B20</f>
        <v>SEABOARD FOODS</v>
      </c>
      <c r="C20" s="256" t="str">
        <f>PIERNA!C20</f>
        <v>Seaboard</v>
      </c>
      <c r="D20" s="504" t="str">
        <f>PIERNA!D20</f>
        <v>PED. 103390514</v>
      </c>
      <c r="E20" s="505">
        <f>PIERNA!E20</f>
        <v>45184</v>
      </c>
      <c r="F20" s="839">
        <f>PIERNA!F20</f>
        <v>19215.400000000001</v>
      </c>
      <c r="G20" s="352">
        <f>PIERNA!G20</f>
        <v>21</v>
      </c>
      <c r="H20" s="858">
        <f>PIERNA!H20</f>
        <v>19240.400000000001</v>
      </c>
      <c r="I20" s="546">
        <f>PIERNA!I20</f>
        <v>-25</v>
      </c>
      <c r="J20" s="998" t="str">
        <f>PIERNA!FO6</f>
        <v>NLSE23-165</v>
      </c>
      <c r="K20" s="589">
        <v>12274</v>
      </c>
      <c r="L20" s="597" t="s">
        <v>421</v>
      </c>
      <c r="M20" s="589">
        <v>37120</v>
      </c>
      <c r="N20" s="600" t="s">
        <v>416</v>
      </c>
      <c r="O20" s="1055">
        <v>2218482</v>
      </c>
      <c r="P20" s="760"/>
      <c r="Q20" s="466">
        <f>48780.7*17.41</f>
        <v>849271.98699999996</v>
      </c>
      <c r="R20" s="592" t="s">
        <v>364</v>
      </c>
      <c r="S20" s="879">
        <f t="shared" si="0"/>
        <v>898665.98699999996</v>
      </c>
      <c r="T20" s="879">
        <f t="shared" si="1"/>
        <v>46.807240338038703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41" t="str">
        <f>PIERNA!B21</f>
        <v>COMERC INT MANSIVA</v>
      </c>
      <c r="C21" s="353" t="str">
        <f>PIERNA!C21</f>
        <v xml:space="preserve">I B P </v>
      </c>
      <c r="D21" s="504" t="str">
        <f>PIERNA!D21</f>
        <v xml:space="preserve">PED. </v>
      </c>
      <c r="E21" s="505">
        <f>PIERNA!E21</f>
        <v>45184</v>
      </c>
      <c r="F21" s="839">
        <f>PIERNA!F21</f>
        <v>18742.990000000002</v>
      </c>
      <c r="G21" s="352">
        <f>PIERNA!G21</f>
        <v>20</v>
      </c>
      <c r="H21" s="858">
        <f>PIERNA!H21</f>
        <v>18775.45</v>
      </c>
      <c r="I21" s="546">
        <f>PIERNA!I21</f>
        <v>-32.459999999999127</v>
      </c>
      <c r="J21" s="682">
        <f>PIERNA!FY6</f>
        <v>38130</v>
      </c>
      <c r="K21" s="1606"/>
      <c r="L21" s="1607"/>
      <c r="M21" s="1606"/>
      <c r="N21" s="1608"/>
      <c r="O21" s="1055"/>
      <c r="P21" s="466"/>
      <c r="Q21" s="466"/>
      <c r="R21" s="592"/>
      <c r="S21" s="879">
        <f t="shared" si="0"/>
        <v>0</v>
      </c>
      <c r="T21" s="879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42" t="str">
        <f>PIERNA!B22</f>
        <v>SEABOARD FOODS</v>
      </c>
      <c r="C22" s="256" t="str">
        <f>PIERNA!C22</f>
        <v>Seaboard</v>
      </c>
      <c r="D22" s="504" t="str">
        <f>PIERNA!D22</f>
        <v>PED. 103510781</v>
      </c>
      <c r="E22" s="505">
        <f>PIERNA!E22</f>
        <v>45189</v>
      </c>
      <c r="F22" s="839">
        <f>PIERNA!F22</f>
        <v>19004.12</v>
      </c>
      <c r="G22" s="352">
        <f>PIERNA!G22</f>
        <v>21</v>
      </c>
      <c r="H22" s="858">
        <f>PIERNA!H22</f>
        <v>19004.099999999999</v>
      </c>
      <c r="I22" s="546">
        <f>PIERNA!I22</f>
        <v>2.0000000000436557E-2</v>
      </c>
      <c r="J22" s="799" t="str">
        <f>PIERNA!GI6</f>
        <v>NLSE23-166</v>
      </c>
      <c r="K22" s="589">
        <v>12274</v>
      </c>
      <c r="L22" s="597" t="s">
        <v>410</v>
      </c>
      <c r="M22" s="589">
        <v>37120</v>
      </c>
      <c r="N22" s="600" t="s">
        <v>417</v>
      </c>
      <c r="O22" s="1056">
        <v>2219120</v>
      </c>
      <c r="P22" s="466"/>
      <c r="Q22" s="466">
        <f>44607.74*17.595</f>
        <v>784873.1852999999</v>
      </c>
      <c r="R22" s="592" t="s">
        <v>412</v>
      </c>
      <c r="S22" s="879">
        <f>Q22+M22+K22</f>
        <v>834267.1852999999</v>
      </c>
      <c r="T22" s="879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1035322382</v>
      </c>
      <c r="E23" s="505">
        <f>PIERNA!E23</f>
        <v>45189</v>
      </c>
      <c r="F23" s="839">
        <f>PIERNA!F23</f>
        <v>19090.22</v>
      </c>
      <c r="G23" s="352">
        <f>PIERNA!G23</f>
        <v>21</v>
      </c>
      <c r="H23" s="858">
        <f>PIERNA!H23</f>
        <v>19103.8</v>
      </c>
      <c r="I23" s="546">
        <f>PIERNA!I23</f>
        <v>-13.579999999998108</v>
      </c>
      <c r="J23" s="799" t="str">
        <f>PIERNA!GS6</f>
        <v>NLSE23-167</v>
      </c>
      <c r="K23" s="589">
        <v>10124</v>
      </c>
      <c r="L23" s="597" t="s">
        <v>423</v>
      </c>
      <c r="M23" s="589">
        <v>37120</v>
      </c>
      <c r="N23" s="832" t="s">
        <v>417</v>
      </c>
      <c r="O23" s="1056">
        <v>2219121</v>
      </c>
      <c r="P23" s="951"/>
      <c r="Q23" s="466">
        <f>44841.97*17.184</f>
        <v>770564.41248000006</v>
      </c>
      <c r="R23" s="592" t="s">
        <v>415</v>
      </c>
      <c r="S23" s="879">
        <f>Q23+M23+K23</f>
        <v>817808.41248000006</v>
      </c>
      <c r="T23" s="879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6" t="str">
        <f>PIERNA!B24</f>
        <v>SEABOARD FOODS</v>
      </c>
      <c r="C24" s="256" t="str">
        <f>PIERNA!C24</f>
        <v>Seaboard</v>
      </c>
      <c r="D24" s="509" t="str">
        <f>PIERNA!D24</f>
        <v>PED. 103511647</v>
      </c>
      <c r="E24" s="505">
        <f>PIERNA!E24</f>
        <v>45189</v>
      </c>
      <c r="F24" s="839">
        <f>PIERNA!F24</f>
        <v>19037.62</v>
      </c>
      <c r="G24" s="352">
        <f>PIERNA!G24</f>
        <v>21</v>
      </c>
      <c r="H24" s="858">
        <f>PIERNA!H24</f>
        <v>19053.599999999999</v>
      </c>
      <c r="I24" s="546">
        <f>PIERNA!I24</f>
        <v>-15.979999999999563</v>
      </c>
      <c r="J24" s="1480" t="str">
        <f>PIERNA!HC6</f>
        <v>ACCESE23-10</v>
      </c>
      <c r="K24" s="1627">
        <v>12424</v>
      </c>
      <c r="L24" s="1628" t="s">
        <v>514</v>
      </c>
      <c r="M24" s="1627">
        <v>37120</v>
      </c>
      <c r="N24" s="1629" t="s">
        <v>515</v>
      </c>
      <c r="O24" s="1630">
        <v>2218992</v>
      </c>
      <c r="P24" s="1631"/>
      <c r="Q24" s="1632">
        <f>44723.79*17.54</f>
        <v>784455.27659999998</v>
      </c>
      <c r="R24" s="1633" t="s">
        <v>513</v>
      </c>
      <c r="S24" s="879">
        <f>Q24+M24+K24</f>
        <v>833999.27659999998</v>
      </c>
      <c r="T24" s="879">
        <f>S24/H24</f>
        <v>43.771217859092246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 xml:space="preserve">SAM FARMS </v>
      </c>
      <c r="C25" s="356" t="str">
        <f>PIERNA!HN5</f>
        <v>Seaboard</v>
      </c>
      <c r="D25" s="509" t="str">
        <f>PIERNA!HO5</f>
        <v>PED. 103511652</v>
      </c>
      <c r="E25" s="505">
        <f>PIERNA!E25</f>
        <v>45189</v>
      </c>
      <c r="F25" s="839">
        <f>PIERNA!HQ5</f>
        <v>18779.189999999999</v>
      </c>
      <c r="G25" s="352">
        <f>PIERNA!HR5</f>
        <v>21</v>
      </c>
      <c r="H25" s="858">
        <f>PIERNA!HS5</f>
        <v>18974.5</v>
      </c>
      <c r="I25" s="546">
        <f>PIERNA!I25</f>
        <v>-195.31000000000131</v>
      </c>
      <c r="J25" s="682">
        <f>PIERNA!HM6</f>
        <v>11365</v>
      </c>
      <c r="K25" s="1606"/>
      <c r="L25" s="1607"/>
      <c r="M25" s="1606"/>
      <c r="N25" s="1609"/>
      <c r="O25" s="1055"/>
      <c r="P25" s="466"/>
      <c r="Q25" s="466"/>
      <c r="R25" s="592"/>
      <c r="S25" s="879">
        <f t="shared" si="0"/>
        <v>0</v>
      </c>
      <c r="T25" s="879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23" t="str">
        <f>PIERNA!HW5</f>
        <v>SEABOARD FOODS</v>
      </c>
      <c r="C26" s="753" t="str">
        <f>PIERNA!HX5</f>
        <v>Seaboard</v>
      </c>
      <c r="D26" s="791" t="str">
        <f>PIERNA!HY5</f>
        <v>PED. 103624366</v>
      </c>
      <c r="E26" s="603">
        <f>PIERNA!HZ5</f>
        <v>45190</v>
      </c>
      <c r="F26" s="840">
        <f>PIERNA!IA5</f>
        <v>19212.73</v>
      </c>
      <c r="G26" s="1143">
        <f>PIERNA!IB5</f>
        <v>21</v>
      </c>
      <c r="H26" s="1144">
        <f>PIERNA!IC5</f>
        <v>19230.400000000001</v>
      </c>
      <c r="I26" s="1145">
        <f>PIERNA!I26</f>
        <v>-17.670000000001892</v>
      </c>
      <c r="J26" s="799" t="str">
        <f>PIERNA!HW6</f>
        <v>NLSE23-168</v>
      </c>
      <c r="K26" s="589">
        <v>11424</v>
      </c>
      <c r="L26" s="597" t="s">
        <v>501</v>
      </c>
      <c r="M26" s="589">
        <v>37120</v>
      </c>
      <c r="N26" s="592" t="s">
        <v>502</v>
      </c>
      <c r="O26" s="1055">
        <v>2220424</v>
      </c>
      <c r="P26" s="1146"/>
      <c r="Q26" s="466">
        <f>43472.86*17.16</f>
        <v>745994.27760000003</v>
      </c>
      <c r="R26" s="594" t="s">
        <v>362</v>
      </c>
      <c r="S26" s="879">
        <f>Q26+M26+K26</f>
        <v>794538.27760000003</v>
      </c>
      <c r="T26" s="879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103666537</v>
      </c>
      <c r="E27" s="505">
        <f>PIERNA!IJ5</f>
        <v>45191</v>
      </c>
      <c r="F27" s="839">
        <f>PIERNA!IK5</f>
        <v>19025.73</v>
      </c>
      <c r="G27" s="510">
        <f>PIERNA!IL5</f>
        <v>21</v>
      </c>
      <c r="H27" s="858">
        <f>PIERNA!IM5</f>
        <v>19054.099999999999</v>
      </c>
      <c r="I27" s="546">
        <f>PIERNA!I27</f>
        <v>-28.369999999998981</v>
      </c>
      <c r="J27" s="799" t="str">
        <f>PIERNA!IG6</f>
        <v>NLSE23-169</v>
      </c>
      <c r="K27" s="357">
        <v>12424</v>
      </c>
      <c r="L27" s="597" t="s">
        <v>502</v>
      </c>
      <c r="M27" s="589">
        <v>37120</v>
      </c>
      <c r="N27" s="596" t="s">
        <v>503</v>
      </c>
      <c r="O27" s="1055">
        <v>2220977</v>
      </c>
      <c r="P27" s="760"/>
      <c r="Q27" s="1037">
        <f>45209.01*17.11</f>
        <v>773526.16110000003</v>
      </c>
      <c r="R27" s="1590" t="s">
        <v>500</v>
      </c>
      <c r="S27" s="879">
        <f>Q27+M27+K27+P27</f>
        <v>823070.16110000003</v>
      </c>
      <c r="T27" s="879">
        <f t="shared" si="1"/>
        <v>43.296485853438377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53" t="str">
        <f>PIERNA!IR5</f>
        <v>Seaboard</v>
      </c>
      <c r="D28" s="791" t="str">
        <f>PIERNA!IS5</f>
        <v>PED. 103666533</v>
      </c>
      <c r="E28" s="603">
        <f>PIERNA!IT5</f>
        <v>45191</v>
      </c>
      <c r="F28" s="840">
        <f>PIERNA!IU5</f>
        <v>19037.599999999999</v>
      </c>
      <c r="G28" s="510">
        <f>PIERNA!IV5</f>
        <v>21</v>
      </c>
      <c r="H28" s="858">
        <f>PIERNA!IW5</f>
        <v>19064.400000000001</v>
      </c>
      <c r="I28" s="546">
        <f>PIERNA!I28</f>
        <v>-26.80000000000291</v>
      </c>
      <c r="J28" s="952" t="str">
        <f>PIERNA!IQ6</f>
        <v>NLSE23-170</v>
      </c>
      <c r="K28" s="1563">
        <v>12274</v>
      </c>
      <c r="L28" s="597" t="s">
        <v>502</v>
      </c>
      <c r="M28" s="830">
        <v>37120</v>
      </c>
      <c r="N28" s="596" t="s">
        <v>503</v>
      </c>
      <c r="O28" s="1225">
        <v>2220978</v>
      </c>
      <c r="P28" s="466"/>
      <c r="Q28" s="466">
        <f>45232.69*17.11</f>
        <v>773931.32590000005</v>
      </c>
      <c r="R28" s="594" t="s">
        <v>416</v>
      </c>
      <c r="S28" s="879">
        <f t="shared" si="0"/>
        <v>823325.32590000005</v>
      </c>
      <c r="T28" s="879">
        <f t="shared" si="1"/>
        <v>43.28653227481589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 t="str">
        <f>PIERNA!JA5</f>
        <v>SEABOARD FOODS</v>
      </c>
      <c r="C29" s="753" t="str">
        <f>PIERNA!JB5</f>
        <v>Seaboard</v>
      </c>
      <c r="D29" s="791" t="str">
        <f>PIERNA!JC5</f>
        <v>PED. 103730558</v>
      </c>
      <c r="E29" s="603">
        <f>PIERNA!JD5</f>
        <v>45192</v>
      </c>
      <c r="F29" s="840">
        <f>PIERNA!JE5</f>
        <v>19216.099999999999</v>
      </c>
      <c r="G29" s="510">
        <f>PIERNA!JF5</f>
        <v>21</v>
      </c>
      <c r="H29" s="858">
        <f>PIERNA!JG5</f>
        <v>19212.599999999999</v>
      </c>
      <c r="I29" s="546">
        <f>PIERNA!I29</f>
        <v>3.5</v>
      </c>
      <c r="J29" s="1219" t="str">
        <f>PIERNA!JA6</f>
        <v>NLSE23-147</v>
      </c>
      <c r="K29" s="1561"/>
      <c r="L29" s="597"/>
      <c r="M29" s="589">
        <v>37120</v>
      </c>
      <c r="N29" s="596" t="s">
        <v>503</v>
      </c>
      <c r="O29" s="593">
        <v>2221313</v>
      </c>
      <c r="P29" s="466"/>
      <c r="Q29" s="1037">
        <f>44660.17*17.135</f>
        <v>765252.01295</v>
      </c>
      <c r="R29" s="1590" t="s">
        <v>410</v>
      </c>
      <c r="S29" s="879">
        <f t="shared" si="0"/>
        <v>802372.01295</v>
      </c>
      <c r="T29" s="879">
        <f t="shared" si="1"/>
        <v>41.862802168889168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753" t="str">
        <f>PIERNA!JL5</f>
        <v>Seaboard</v>
      </c>
      <c r="D30" s="791" t="str">
        <f>PIERNA!JM5</f>
        <v>PED. 103795422</v>
      </c>
      <c r="E30" s="792">
        <f>PIERNA!JN5</f>
        <v>45195</v>
      </c>
      <c r="F30" s="841">
        <f>PIERNA!JO5</f>
        <v>17233.849999999999</v>
      </c>
      <c r="G30" s="358">
        <f>PIERNA!JP5</f>
        <v>19</v>
      </c>
      <c r="H30" s="859">
        <f>PIERNA!JQ5</f>
        <v>17192</v>
      </c>
      <c r="I30" s="546">
        <f>PIERNA!I30</f>
        <v>41.849999999998545</v>
      </c>
      <c r="J30" s="799">
        <f>PIERNA!JK6</f>
        <v>11366</v>
      </c>
      <c r="K30" s="1610"/>
      <c r="L30" s="1607"/>
      <c r="M30" s="1606"/>
      <c r="N30" s="1611"/>
      <c r="O30" s="593"/>
      <c r="P30" s="466"/>
      <c r="Q30" s="466"/>
      <c r="R30" s="594"/>
      <c r="S30" s="879">
        <f>Q30+M30+K30</f>
        <v>0</v>
      </c>
      <c r="T30" s="879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07" t="str">
        <f>PIERNA!JV5</f>
        <v>Seaboard</v>
      </c>
      <c r="D31" s="791" t="str">
        <f>PIERNA!JW5</f>
        <v>PED. 103793572</v>
      </c>
      <c r="E31" s="792">
        <f>PIERNA!JX5</f>
        <v>45195</v>
      </c>
      <c r="F31" s="841">
        <f>PIERNA!JY5</f>
        <v>18882.46</v>
      </c>
      <c r="G31" s="358">
        <f>PIERNA!JZ5</f>
        <v>21</v>
      </c>
      <c r="H31" s="859">
        <f>PIERNA!KA5</f>
        <v>18903.400000000001</v>
      </c>
      <c r="I31" s="546">
        <f>PIERNA!I31</f>
        <v>-20.940000000002328</v>
      </c>
      <c r="J31" s="1545" t="str">
        <f>PIERNA!JU6</f>
        <v>ACCESE23-11</v>
      </c>
      <c r="K31" s="1622">
        <v>11424</v>
      </c>
      <c r="L31" s="1617" t="s">
        <v>509</v>
      </c>
      <c r="M31" s="1615">
        <v>37120</v>
      </c>
      <c r="N31" s="1623" t="s">
        <v>510</v>
      </c>
      <c r="O31" s="1624">
        <v>2221744</v>
      </c>
      <c r="P31" s="1620"/>
      <c r="Q31" s="1625">
        <f>41141.56*17.135</f>
        <v>704960.63060000003</v>
      </c>
      <c r="R31" s="1626" t="s">
        <v>508</v>
      </c>
      <c r="S31" s="879">
        <f t="shared" si="0"/>
        <v>753504.63060000003</v>
      </c>
      <c r="T31" s="879">
        <f t="shared" si="1"/>
        <v>39.96079914724335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53" t="str">
        <f>PIERNA!KF5</f>
        <v>Seaboard</v>
      </c>
      <c r="D32" s="791" t="str">
        <f>PIERNA!KG5</f>
        <v>PED. 103857917</v>
      </c>
      <c r="E32" s="792">
        <f>PIERNA!KH5</f>
        <v>45196</v>
      </c>
      <c r="F32" s="841">
        <f>PIERNA!KI5</f>
        <v>16998.18</v>
      </c>
      <c r="G32" s="358">
        <f>PIERNA!KJ5</f>
        <v>19</v>
      </c>
      <c r="H32" s="859">
        <f>PIERNA!H32</f>
        <v>17032.7</v>
      </c>
      <c r="I32" s="546">
        <f>PIERNA!I32</f>
        <v>-34.520000000000437</v>
      </c>
      <c r="J32" s="952" t="str">
        <f>PIERNA!KE6</f>
        <v>NLSE23-172</v>
      </c>
      <c r="K32" s="1562">
        <v>12424</v>
      </c>
      <c r="L32" s="591" t="s">
        <v>483</v>
      </c>
      <c r="M32" s="589">
        <v>37120</v>
      </c>
      <c r="N32" s="592" t="s">
        <v>484</v>
      </c>
      <c r="O32" s="593">
        <v>2221871</v>
      </c>
      <c r="P32" s="466"/>
      <c r="Q32" s="466">
        <f>37070.35*17.065</f>
        <v>632605.52275</v>
      </c>
      <c r="R32" s="594" t="s">
        <v>417</v>
      </c>
      <c r="S32" s="879">
        <f>Q32+M32+K32+P32</f>
        <v>682149.52275</v>
      </c>
      <c r="T32" s="879">
        <f t="shared" ref="T32:T41" si="8">S32/H32+0.1</f>
        <v>40.149406303756891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53" t="str">
        <f>PIERNA!KP5</f>
        <v>Seaboard</v>
      </c>
      <c r="D33" s="791" t="str">
        <f>PIERNA!KQ5</f>
        <v>PED. 103915472</v>
      </c>
      <c r="E33" s="792">
        <f>PIERNA!KR5</f>
        <v>45197</v>
      </c>
      <c r="F33" s="842">
        <f>PIERNA!KS5</f>
        <v>18761.900000000001</v>
      </c>
      <c r="G33" s="512">
        <f>PIERNA!KT5</f>
        <v>21</v>
      </c>
      <c r="H33" s="859">
        <f>PIERNA!KU5</f>
        <v>18774.5</v>
      </c>
      <c r="I33" s="547">
        <f>PIERNA!I33</f>
        <v>-12.599999999998545</v>
      </c>
      <c r="J33" s="927" t="str">
        <f>PIERNA!KO6</f>
        <v>NLSE23-173</v>
      </c>
      <c r="K33" s="1563">
        <v>12274</v>
      </c>
      <c r="L33" s="597" t="s">
        <v>492</v>
      </c>
      <c r="M33" s="830">
        <v>37120</v>
      </c>
      <c r="N33" s="597" t="s">
        <v>493</v>
      </c>
      <c r="O33" s="1225">
        <v>2221872</v>
      </c>
      <c r="P33" s="466"/>
      <c r="Q33" s="1037">
        <f>41477.92*17.18</f>
        <v>712590.66559999995</v>
      </c>
      <c r="R33" s="594" t="s">
        <v>418</v>
      </c>
      <c r="S33" s="879">
        <f>Q33+M33+K33+P33</f>
        <v>761984.66559999995</v>
      </c>
      <c r="T33" s="879">
        <f t="shared" si="8"/>
        <v>40.686149596527201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54" t="str">
        <f>PIERNA!C34</f>
        <v>Seaboard</v>
      </c>
      <c r="D34" s="791" t="str">
        <f>PIERNA!D34</f>
        <v xml:space="preserve">PED. </v>
      </c>
      <c r="E34" s="792">
        <f>PIERNA!E34</f>
        <v>45198</v>
      </c>
      <c r="F34" s="842">
        <f>PIERNA!F34</f>
        <v>18756.36</v>
      </c>
      <c r="G34" s="512">
        <f>PIERNA!G34</f>
        <v>21</v>
      </c>
      <c r="H34" s="859">
        <f>PIERNA!H34</f>
        <v>18777.5</v>
      </c>
      <c r="I34" s="546">
        <f>PIERNA!I34</f>
        <v>-21.139999999999418</v>
      </c>
      <c r="J34" s="1036" t="str">
        <f>PIERNA!KY6</f>
        <v>NLSE23-175</v>
      </c>
      <c r="K34" s="1228">
        <v>12424</v>
      </c>
      <c r="L34" s="597" t="s">
        <v>494</v>
      </c>
      <c r="M34" s="749">
        <v>37120</v>
      </c>
      <c r="N34" s="594" t="s">
        <v>495</v>
      </c>
      <c r="O34" s="976">
        <v>2224168</v>
      </c>
      <c r="P34" s="466"/>
      <c r="Q34" s="467">
        <f>41165.18*17.2</f>
        <v>708041.09600000002</v>
      </c>
      <c r="R34" s="595" t="s">
        <v>490</v>
      </c>
      <c r="S34" s="879">
        <f>Q34+M34+K34+P34</f>
        <v>757585.09600000002</v>
      </c>
      <c r="T34" s="879">
        <f t="shared" si="8"/>
        <v>40.445365250965253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3" t="str">
        <f>PIERNA!C35</f>
        <v>Seaboard</v>
      </c>
      <c r="D35" s="509" t="str">
        <f>PIERNA!D35</f>
        <v>PED. 103985202</v>
      </c>
      <c r="E35" s="511">
        <f>PIERNA!E35</f>
        <v>45198</v>
      </c>
      <c r="F35" s="843">
        <f>PIERNA!F35</f>
        <v>18796.29</v>
      </c>
      <c r="G35" s="513">
        <f>PIERNA!G35</f>
        <v>21</v>
      </c>
      <c r="H35" s="859">
        <f>PIERNA!H35</f>
        <v>18816.400000000001</v>
      </c>
      <c r="I35" s="546">
        <f>PIERNA!I35</f>
        <v>-20.110000000000582</v>
      </c>
      <c r="J35" s="799" t="str">
        <f>PIERNA!LI6</f>
        <v>NLSE23-174</v>
      </c>
      <c r="K35" s="467">
        <v>10124</v>
      </c>
      <c r="L35" s="597" t="s">
        <v>494</v>
      </c>
      <c r="M35" s="749">
        <v>37120</v>
      </c>
      <c r="N35" s="594" t="s">
        <v>495</v>
      </c>
      <c r="O35" s="976">
        <v>2224169</v>
      </c>
      <c r="P35" s="466"/>
      <c r="Q35" s="357">
        <f>41922.72*17.118</f>
        <v>717633.12095999997</v>
      </c>
      <c r="R35" s="594" t="s">
        <v>489</v>
      </c>
      <c r="S35" s="879">
        <f>Q35+M35+K35</f>
        <v>764877.12095999997</v>
      </c>
      <c r="T35" s="879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3" t="str">
        <f>PIERNA!C36</f>
        <v>I B P</v>
      </c>
      <c r="D36" s="509" t="str">
        <f>PIERNA!D36</f>
        <v>PED. 103984696</v>
      </c>
      <c r="E36" s="511">
        <f>PIERNA!E36</f>
        <v>45199</v>
      </c>
      <c r="F36" s="843">
        <f>PIERNA!F36</f>
        <v>18548.68</v>
      </c>
      <c r="G36" s="513">
        <f>PIERNA!G36</f>
        <v>20</v>
      </c>
      <c r="H36" s="859">
        <f>PIERNA!H36</f>
        <v>18579.490000000002</v>
      </c>
      <c r="I36" s="546">
        <f>PIERNA!I36</f>
        <v>-30.81000000000131</v>
      </c>
      <c r="J36" s="799">
        <f>PIERNA!LS6</f>
        <v>11712</v>
      </c>
      <c r="K36" s="467">
        <v>12274</v>
      </c>
      <c r="L36" s="597" t="s">
        <v>494</v>
      </c>
      <c r="M36" s="749">
        <v>37120</v>
      </c>
      <c r="N36" s="594" t="s">
        <v>495</v>
      </c>
      <c r="O36" s="976">
        <v>12071</v>
      </c>
      <c r="P36" s="466"/>
      <c r="Q36" s="357">
        <f>40731.62*17.625</f>
        <v>717894.80249999999</v>
      </c>
      <c r="R36" s="592" t="s">
        <v>487</v>
      </c>
      <c r="S36" s="879">
        <f t="shared" ref="S36:S39" si="9">Q36+M36+K36</f>
        <v>767288.80249999999</v>
      </c>
      <c r="T36" s="879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39">
        <f>PIERNA!F37</f>
        <v>0</v>
      </c>
      <c r="G37" s="352">
        <f>PIERNA!G37</f>
        <v>0</v>
      </c>
      <c r="H37" s="858">
        <f>PIERNA!H37</f>
        <v>0</v>
      </c>
      <c r="I37" s="546">
        <f>PIERNA!I37</f>
        <v>0</v>
      </c>
      <c r="J37" s="1564" t="s">
        <v>479</v>
      </c>
      <c r="K37" s="1146">
        <v>12274</v>
      </c>
      <c r="L37" s="597" t="s">
        <v>491</v>
      </c>
      <c r="M37" s="589">
        <v>37120</v>
      </c>
      <c r="N37" s="592" t="s">
        <v>492</v>
      </c>
      <c r="O37" s="1612">
        <v>2221870</v>
      </c>
      <c r="P37" s="1613"/>
      <c r="Q37" s="1613">
        <f>40755.56*17.11</f>
        <v>697327.63159999996</v>
      </c>
      <c r="R37" s="1614" t="s">
        <v>504</v>
      </c>
      <c r="S37" s="879">
        <f>Q37+M37+K37</f>
        <v>746721.63159999996</v>
      </c>
      <c r="T37" s="879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4">
        <f>PIERNA!F38</f>
        <v>0</v>
      </c>
      <c r="G38" s="352">
        <f>PIERNA!G38</f>
        <v>0</v>
      </c>
      <c r="H38" s="860">
        <f>PIERNA!H38</f>
        <v>0</v>
      </c>
      <c r="I38" s="546">
        <f>PIERNA!I38</f>
        <v>0</v>
      </c>
      <c r="J38" s="1565" t="s">
        <v>480</v>
      </c>
      <c r="K38" s="357"/>
      <c r="L38" s="602"/>
      <c r="M38" s="589"/>
      <c r="N38" s="592"/>
      <c r="O38" s="976"/>
      <c r="P38" s="466"/>
      <c r="Q38" s="466"/>
      <c r="R38" s="594"/>
      <c r="S38" s="879">
        <f t="shared" si="9"/>
        <v>0</v>
      </c>
      <c r="T38" s="879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5">
        <f>PIERNA!F39</f>
        <v>0</v>
      </c>
      <c r="G39" s="97">
        <f>PIERNA!G39</f>
        <v>0</v>
      </c>
      <c r="H39" s="853">
        <f>PIERNA!H39</f>
        <v>0</v>
      </c>
      <c r="I39" s="102">
        <f>PIERNA!I39</f>
        <v>0</v>
      </c>
      <c r="J39" s="952">
        <f>PIERNA!MW6</f>
        <v>0</v>
      </c>
      <c r="K39" s="1147"/>
      <c r="L39" s="602"/>
      <c r="M39" s="589"/>
      <c r="N39" s="592"/>
      <c r="O39" s="976"/>
      <c r="P39" s="466"/>
      <c r="Q39" s="466"/>
      <c r="R39" s="594"/>
      <c r="S39" s="879">
        <f t="shared" si="9"/>
        <v>0</v>
      </c>
      <c r="T39" s="879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5">
        <f>PIERNA!F40</f>
        <v>0</v>
      </c>
      <c r="G40" s="97">
        <f>PIERNA!G40</f>
        <v>0</v>
      </c>
      <c r="H40" s="853">
        <f>PIERNA!H40</f>
        <v>0</v>
      </c>
      <c r="I40" s="102">
        <f>PIERNA!I40</f>
        <v>0</v>
      </c>
      <c r="J40" s="1148"/>
      <c r="K40" s="1149"/>
      <c r="L40" s="591"/>
      <c r="M40" s="589"/>
      <c r="N40" s="592"/>
      <c r="O40" s="976"/>
      <c r="P40" s="466"/>
      <c r="Q40" s="466"/>
      <c r="R40" s="594"/>
      <c r="S40" s="879">
        <f>Q40+M40+K40+P40</f>
        <v>0</v>
      </c>
      <c r="T40" s="87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5">
        <f>PIERNA!F41</f>
        <v>0</v>
      </c>
      <c r="G41" s="97">
        <f>PIERNA!G41</f>
        <v>0</v>
      </c>
      <c r="H41" s="853">
        <f>PIERNA!H41</f>
        <v>0</v>
      </c>
      <c r="I41" s="102">
        <f>PIERNA!I41</f>
        <v>0</v>
      </c>
      <c r="J41" s="1229" t="s">
        <v>196</v>
      </c>
      <c r="K41" s="357"/>
      <c r="L41" s="591"/>
      <c r="M41" s="589"/>
      <c r="N41" s="592"/>
      <c r="O41" s="976"/>
      <c r="P41" s="466"/>
      <c r="Q41" s="466"/>
      <c r="R41" s="594"/>
      <c r="S41" s="879">
        <f>Q41+M41+K41+P41</f>
        <v>0</v>
      </c>
      <c r="T41" s="87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8">
        <f>PIERNA!F42</f>
        <v>0</v>
      </c>
      <c r="G42" s="97">
        <f>PIERNA!G42</f>
        <v>0</v>
      </c>
      <c r="H42" s="857">
        <f>PIERNA!H42</f>
        <v>0</v>
      </c>
      <c r="I42" s="102">
        <f>PIERNA!I42</f>
        <v>0</v>
      </c>
      <c r="J42" s="1231" t="s">
        <v>197</v>
      </c>
      <c r="K42" s="1232"/>
      <c r="L42" s="1233"/>
      <c r="M42" s="1232"/>
      <c r="N42" s="1234"/>
      <c r="O42" s="1235"/>
      <c r="P42" s="1236"/>
      <c r="Q42" s="1230"/>
      <c r="R42" s="1237"/>
      <c r="S42" s="879">
        <f t="shared" ref="S42:S59" si="10">Q42+M42+K42</f>
        <v>0</v>
      </c>
      <c r="T42" s="87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8">
        <f>PIERNA!F43</f>
        <v>0</v>
      </c>
      <c r="G43" s="97">
        <f>PIERNA!G43</f>
        <v>0</v>
      </c>
      <c r="H43" s="857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6"/>
      <c r="P43" s="466"/>
      <c r="Q43" s="466"/>
      <c r="R43" s="594"/>
      <c r="S43" s="879">
        <f t="shared" si="10"/>
        <v>0</v>
      </c>
      <c r="T43" s="879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8">
        <f>PIERNA!F44</f>
        <v>0</v>
      </c>
      <c r="G44" s="97">
        <f>PIERNA!G44</f>
        <v>0</v>
      </c>
      <c r="H44" s="857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6"/>
      <c r="P44" s="466"/>
      <c r="Q44" s="357"/>
      <c r="R44" s="594"/>
      <c r="S44" s="879">
        <f>Q44+M44+K44</f>
        <v>0</v>
      </c>
      <c r="T44" s="87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8">
        <f>PIERNA!F45</f>
        <v>0</v>
      </c>
      <c r="G45" s="97">
        <f>PIERNA!G45</f>
        <v>0</v>
      </c>
      <c r="H45" s="857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6"/>
      <c r="P45" s="466"/>
      <c r="Q45" s="357"/>
      <c r="R45" s="594"/>
      <c r="S45" s="879">
        <f>Q45+M45+K45</f>
        <v>0</v>
      </c>
      <c r="T45" s="87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8">
        <f>PIERNA!F46</f>
        <v>0</v>
      </c>
      <c r="G46" s="97">
        <f>PIERNA!G46</f>
        <v>0</v>
      </c>
      <c r="H46" s="857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6"/>
      <c r="P46" s="466"/>
      <c r="Q46" s="357"/>
      <c r="R46" s="594"/>
      <c r="S46" s="879">
        <f>Q46+M46+K46</f>
        <v>0</v>
      </c>
      <c r="T46" s="87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8">
        <f>PIERNA!F47</f>
        <v>0</v>
      </c>
      <c r="G47" s="97">
        <f>PIERNA!G47</f>
        <v>0</v>
      </c>
      <c r="H47" s="857">
        <f>PIERNA!H47</f>
        <v>0</v>
      </c>
      <c r="I47" s="102">
        <f>PIERNA!I47</f>
        <v>0</v>
      </c>
      <c r="J47" s="579"/>
      <c r="K47" s="589"/>
      <c r="L47" s="591"/>
      <c r="M47" s="720"/>
      <c r="N47" s="596"/>
      <c r="O47" s="977"/>
      <c r="P47" s="466"/>
      <c r="Q47" s="357"/>
      <c r="R47" s="594"/>
      <c r="S47" s="879">
        <f>Q47+M47+K47</f>
        <v>0</v>
      </c>
      <c r="T47" s="87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8">
        <f>PIERNA!F48</f>
        <v>0</v>
      </c>
      <c r="G48" s="97">
        <f>PIERNA!G48</f>
        <v>0</v>
      </c>
      <c r="H48" s="857">
        <f>PIERNA!H48</f>
        <v>0</v>
      </c>
      <c r="I48" s="102">
        <f>PIERNA!I48</f>
        <v>0</v>
      </c>
      <c r="J48" s="579"/>
      <c r="K48" s="589"/>
      <c r="L48" s="591"/>
      <c r="M48" s="721"/>
      <c r="N48" s="596"/>
      <c r="O48" s="976"/>
      <c r="P48" s="466"/>
      <c r="Q48" s="357"/>
      <c r="R48" s="594"/>
      <c r="S48" s="879">
        <f>Q48+M48+K48</f>
        <v>0</v>
      </c>
      <c r="T48" s="87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8">
        <f>PIERNA!F49</f>
        <v>0</v>
      </c>
      <c r="G49" s="97">
        <f>PIERNA!G49</f>
        <v>0</v>
      </c>
      <c r="H49" s="857">
        <f>PIERNA!H49</f>
        <v>0</v>
      </c>
      <c r="I49" s="102">
        <f>PIERNA!I49</f>
        <v>0</v>
      </c>
      <c r="J49" s="579"/>
      <c r="K49" s="589"/>
      <c r="L49" s="591"/>
      <c r="M49" s="721"/>
      <c r="N49" s="596"/>
      <c r="O49" s="976"/>
      <c r="P49" s="466"/>
      <c r="Q49" s="357"/>
      <c r="R49" s="594"/>
      <c r="S49" s="879">
        <f t="shared" ref="S49:S53" si="13">Q49+M49+K49</f>
        <v>0</v>
      </c>
      <c r="T49" s="87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8">
        <f>PIERNA!F50</f>
        <v>0</v>
      </c>
      <c r="G50" s="97">
        <f>PIERNA!G50</f>
        <v>0</v>
      </c>
      <c r="H50" s="857">
        <f>PIERNA!H50</f>
        <v>0</v>
      </c>
      <c r="I50" s="102">
        <f>PIERNA!I50</f>
        <v>0</v>
      </c>
      <c r="J50" s="579"/>
      <c r="K50" s="589"/>
      <c r="L50" s="591"/>
      <c r="M50" s="721"/>
      <c r="N50" s="596"/>
      <c r="O50" s="976"/>
      <c r="P50" s="466"/>
      <c r="Q50" s="357"/>
      <c r="R50" s="594"/>
      <c r="S50" s="879">
        <f t="shared" si="13"/>
        <v>0</v>
      </c>
      <c r="T50" s="87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8">
        <f>PIERNA!F51</f>
        <v>0</v>
      </c>
      <c r="G51" s="97">
        <f>PIERNA!G51</f>
        <v>0</v>
      </c>
      <c r="H51" s="857">
        <f>PIERNA!H51</f>
        <v>0</v>
      </c>
      <c r="I51" s="102">
        <f>PIERNA!I51</f>
        <v>0</v>
      </c>
      <c r="J51" s="579"/>
      <c r="K51" s="589"/>
      <c r="L51" s="591"/>
      <c r="M51" s="721"/>
      <c r="N51" s="596"/>
      <c r="O51" s="976"/>
      <c r="P51" s="761"/>
      <c r="Q51" s="357"/>
      <c r="R51" s="594"/>
      <c r="S51" s="879">
        <f t="shared" si="13"/>
        <v>0</v>
      </c>
      <c r="T51" s="87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8">
        <f>PIERNA!F52</f>
        <v>0</v>
      </c>
      <c r="G52" s="97">
        <f>PIERNA!G52</f>
        <v>0</v>
      </c>
      <c r="H52" s="857">
        <f>PIERNA!H52</f>
        <v>0</v>
      </c>
      <c r="I52" s="102">
        <f>PIERNA!I52</f>
        <v>0</v>
      </c>
      <c r="J52" s="579"/>
      <c r="K52" s="589"/>
      <c r="L52" s="591"/>
      <c r="M52" s="721"/>
      <c r="N52" s="596"/>
      <c r="O52" s="976"/>
      <c r="P52" s="466"/>
      <c r="Q52" s="357"/>
      <c r="R52" s="722"/>
      <c r="S52" s="879">
        <f t="shared" si="13"/>
        <v>0</v>
      </c>
      <c r="T52" s="87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8">
        <f>PIERNA!SL5</f>
        <v>0</v>
      </c>
      <c r="G53" s="97">
        <f>PIERNA!SM5</f>
        <v>0</v>
      </c>
      <c r="H53" s="857">
        <f>PIERNA!SN5</f>
        <v>0</v>
      </c>
      <c r="I53" s="102">
        <f>PIERNA!I53</f>
        <v>0</v>
      </c>
      <c r="J53" s="579"/>
      <c r="K53" s="589"/>
      <c r="L53" s="591"/>
      <c r="M53" s="721"/>
      <c r="N53" s="596"/>
      <c r="O53" s="976"/>
      <c r="P53" s="466"/>
      <c r="Q53" s="357"/>
      <c r="R53" s="722"/>
      <c r="S53" s="879">
        <f t="shared" si="13"/>
        <v>0</v>
      </c>
      <c r="T53" s="87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8">
        <f>PIERNA!F53</f>
        <v>0</v>
      </c>
      <c r="G54" s="97">
        <f>PIERNA!G53</f>
        <v>0</v>
      </c>
      <c r="H54" s="857">
        <f>PIERNA!H53</f>
        <v>0</v>
      </c>
      <c r="I54" s="102">
        <f>PIERNA!I54</f>
        <v>0</v>
      </c>
      <c r="J54" s="579"/>
      <c r="K54" s="589"/>
      <c r="L54" s="591"/>
      <c r="M54" s="721"/>
      <c r="N54" s="596"/>
      <c r="O54" s="976"/>
      <c r="P54" s="466"/>
      <c r="Q54" s="357"/>
      <c r="R54" s="722"/>
      <c r="S54" s="879">
        <f t="shared" si="10"/>
        <v>0</v>
      </c>
      <c r="T54" s="87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6">
        <f>PIERNA!TF5</f>
        <v>0</v>
      </c>
      <c r="G55" s="97">
        <f>PIERNA!TG5</f>
        <v>0</v>
      </c>
      <c r="H55" s="857">
        <f>PIERNA!TH5</f>
        <v>0</v>
      </c>
      <c r="I55" s="102">
        <f>PIERNA!I55</f>
        <v>0</v>
      </c>
      <c r="J55" s="579"/>
      <c r="K55" s="589"/>
      <c r="L55" s="591"/>
      <c r="M55" s="721"/>
      <c r="N55" s="596"/>
      <c r="O55" s="976"/>
      <c r="P55" s="466"/>
      <c r="Q55" s="357"/>
      <c r="R55" s="722"/>
      <c r="S55" s="879">
        <f t="shared" si="10"/>
        <v>0</v>
      </c>
      <c r="T55" s="87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8">
        <f>PIERNA!TP5</f>
        <v>0</v>
      </c>
      <c r="G56" s="97">
        <f>PIERNA!TQ5</f>
        <v>0</v>
      </c>
      <c r="H56" s="857">
        <f>PIERNA!TR5</f>
        <v>0</v>
      </c>
      <c r="I56" s="102">
        <f>PIERNA!I56</f>
        <v>0</v>
      </c>
      <c r="J56" s="579"/>
      <c r="K56" s="589"/>
      <c r="L56" s="591"/>
      <c r="M56" s="721"/>
      <c r="N56" s="596"/>
      <c r="O56" s="976"/>
      <c r="P56" s="466"/>
      <c r="Q56" s="357"/>
      <c r="R56" s="722"/>
      <c r="S56" s="879">
        <f t="shared" si="10"/>
        <v>0</v>
      </c>
      <c r="T56" s="87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8">
        <f>PIERNA!F57</f>
        <v>0</v>
      </c>
      <c r="G57" s="158">
        <f>PIERNA!G57</f>
        <v>0</v>
      </c>
      <c r="H57" s="857">
        <f>PIERNA!H57</f>
        <v>0</v>
      </c>
      <c r="I57" s="102">
        <f>PIERNA!I57</f>
        <v>0</v>
      </c>
      <c r="J57" s="579"/>
      <c r="K57" s="589"/>
      <c r="L57" s="591"/>
      <c r="M57" s="721"/>
      <c r="N57" s="596"/>
      <c r="O57" s="976"/>
      <c r="P57" s="466"/>
      <c r="Q57" s="357"/>
      <c r="R57" s="722"/>
      <c r="S57" s="879">
        <f t="shared" si="10"/>
        <v>0</v>
      </c>
      <c r="T57" s="87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8">
        <f>PIERNA!F58</f>
        <v>0</v>
      </c>
      <c r="G58" s="97">
        <f>PIERNA!G58</f>
        <v>0</v>
      </c>
      <c r="H58" s="857">
        <f>PIERNA!H58</f>
        <v>0</v>
      </c>
      <c r="I58" s="102">
        <f>PIERNA!I58</f>
        <v>0</v>
      </c>
      <c r="J58" s="579"/>
      <c r="K58" s="589"/>
      <c r="L58" s="591"/>
      <c r="M58" s="721"/>
      <c r="N58" s="596"/>
      <c r="O58" s="976"/>
      <c r="P58" s="466"/>
      <c r="Q58" s="357"/>
      <c r="R58" s="722"/>
      <c r="S58" s="879">
        <f t="shared" si="10"/>
        <v>0</v>
      </c>
      <c r="T58" s="87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8">
        <f>PIERNA!F59</f>
        <v>0</v>
      </c>
      <c r="G59" s="97">
        <f>PIERNA!G59</f>
        <v>0</v>
      </c>
      <c r="H59" s="857">
        <f>PIERNA!H59</f>
        <v>0</v>
      </c>
      <c r="I59" s="102">
        <f>PIERNA!I59</f>
        <v>0</v>
      </c>
      <c r="J59" s="579"/>
      <c r="K59" s="589"/>
      <c r="L59" s="591"/>
      <c r="M59" s="721"/>
      <c r="N59" s="596"/>
      <c r="O59" s="976"/>
      <c r="P59" s="466"/>
      <c r="Q59" s="357"/>
      <c r="R59" s="722"/>
      <c r="S59" s="879">
        <f t="shared" si="10"/>
        <v>0</v>
      </c>
      <c r="T59" s="87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8">
        <f>PIERNA!F60</f>
        <v>0</v>
      </c>
      <c r="G60" s="97">
        <f>PIERNA!G60</f>
        <v>0</v>
      </c>
      <c r="H60" s="857">
        <f>PIERNA!H60</f>
        <v>0</v>
      </c>
      <c r="I60" s="102">
        <f>PIERNA!I60</f>
        <v>0</v>
      </c>
      <c r="J60" s="579"/>
      <c r="K60" s="748"/>
      <c r="L60" s="683"/>
      <c r="M60" s="721"/>
      <c r="N60" s="596"/>
      <c r="O60" s="976"/>
      <c r="P60" s="466"/>
      <c r="Q60" s="357"/>
      <c r="R60" s="722"/>
      <c r="S60" s="879">
        <f>Q60+M60+L60</f>
        <v>0</v>
      </c>
      <c r="T60" s="87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8">
        <f>PIERNA!F61</f>
        <v>0</v>
      </c>
      <c r="G61" s="97">
        <f>PIERNA!G61</f>
        <v>0</v>
      </c>
      <c r="H61" s="857">
        <f>PIERNA!H61</f>
        <v>0</v>
      </c>
      <c r="I61" s="102">
        <f>PIERNA!I61</f>
        <v>0</v>
      </c>
      <c r="J61" s="579"/>
      <c r="K61" s="589"/>
      <c r="L61" s="591"/>
      <c r="M61" s="721"/>
      <c r="N61" s="596"/>
      <c r="O61" s="976"/>
      <c r="P61" s="466"/>
      <c r="Q61" s="357"/>
      <c r="R61" s="722"/>
      <c r="S61" s="879">
        <f t="shared" ref="S61:S71" si="14">Q61+M61+K61</f>
        <v>0</v>
      </c>
      <c r="T61" s="87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8">
        <f>PIERNA!F62</f>
        <v>0</v>
      </c>
      <c r="G62" s="156">
        <f>PIERNA!G62</f>
        <v>0</v>
      </c>
      <c r="H62" s="857">
        <f>PIERNA!H62</f>
        <v>0</v>
      </c>
      <c r="I62" s="102">
        <f>PIERNA!I62</f>
        <v>0</v>
      </c>
      <c r="J62" s="579"/>
      <c r="K62" s="589"/>
      <c r="L62" s="591"/>
      <c r="M62" s="721"/>
      <c r="N62" s="596"/>
      <c r="O62" s="976"/>
      <c r="P62" s="466"/>
      <c r="Q62" s="357"/>
      <c r="R62" s="722"/>
      <c r="S62" s="879">
        <f t="shared" si="14"/>
        <v>0</v>
      </c>
      <c r="T62" s="87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8">
        <f>PIERNA!F63</f>
        <v>0</v>
      </c>
      <c r="G63" s="156">
        <f>PIERNA!G63</f>
        <v>0</v>
      </c>
      <c r="H63" s="857">
        <f>PIERNA!H63</f>
        <v>0</v>
      </c>
      <c r="I63" s="102">
        <f>PIERNA!I63</f>
        <v>0</v>
      </c>
      <c r="J63" s="579"/>
      <c r="K63" s="589"/>
      <c r="L63" s="591"/>
      <c r="M63" s="721"/>
      <c r="N63" s="596"/>
      <c r="O63" s="976"/>
      <c r="P63" s="466"/>
      <c r="Q63" s="357"/>
      <c r="R63" s="722"/>
      <c r="S63" s="879">
        <f t="shared" si="14"/>
        <v>0</v>
      </c>
      <c r="T63" s="87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8">
        <f>PIERNA!F64</f>
        <v>0</v>
      </c>
      <c r="G64" s="156">
        <f>PIERNA!G64</f>
        <v>0</v>
      </c>
      <c r="H64" s="857">
        <f>PIERNA!H64</f>
        <v>0</v>
      </c>
      <c r="I64" s="102">
        <f>PIERNA!I64</f>
        <v>0</v>
      </c>
      <c r="J64" s="579"/>
      <c r="K64" s="589"/>
      <c r="L64" s="591"/>
      <c r="M64" s="721"/>
      <c r="N64" s="596"/>
      <c r="O64" s="976"/>
      <c r="P64" s="466"/>
      <c r="Q64" s="357"/>
      <c r="R64" s="722"/>
      <c r="S64" s="879">
        <f t="shared" si="14"/>
        <v>0</v>
      </c>
      <c r="T64" s="87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8">
        <f>PIERNA!F65</f>
        <v>0</v>
      </c>
      <c r="G65" s="156">
        <f>PIERNA!G65</f>
        <v>0</v>
      </c>
      <c r="H65" s="857">
        <f>PIERNA!H65</f>
        <v>0</v>
      </c>
      <c r="I65" s="102">
        <f>PIERNA!I65</f>
        <v>0</v>
      </c>
      <c r="J65" s="579"/>
      <c r="K65" s="589"/>
      <c r="L65" s="591"/>
      <c r="M65" s="721"/>
      <c r="N65" s="596"/>
      <c r="O65" s="976"/>
      <c r="P65" s="466"/>
      <c r="Q65" s="357"/>
      <c r="R65" s="722"/>
      <c r="S65" s="879">
        <f t="shared" si="14"/>
        <v>0</v>
      </c>
      <c r="T65" s="87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8">
        <f>PIERNA!F61</f>
        <v>0</v>
      </c>
      <c r="G66" s="156">
        <f>PIERNA!G61</f>
        <v>0</v>
      </c>
      <c r="H66" s="857">
        <f>PIERNA!H61</f>
        <v>0</v>
      </c>
      <c r="I66" s="102">
        <f>PIERNA!I66</f>
        <v>0</v>
      </c>
      <c r="J66" s="579"/>
      <c r="K66" s="589"/>
      <c r="L66" s="591"/>
      <c r="M66" s="721"/>
      <c r="N66" s="596"/>
      <c r="O66" s="976"/>
      <c r="P66" s="466"/>
      <c r="Q66" s="357"/>
      <c r="R66" s="722"/>
      <c r="S66" s="879">
        <f t="shared" si="14"/>
        <v>0</v>
      </c>
      <c r="T66" s="87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8">
        <f>PIERNA!F62</f>
        <v>0</v>
      </c>
      <c r="G67" s="156">
        <f>PIERNA!G62</f>
        <v>0</v>
      </c>
      <c r="H67" s="857">
        <f>PIERNA!H62</f>
        <v>0</v>
      </c>
      <c r="I67" s="102">
        <f>PIERNA!I67</f>
        <v>0</v>
      </c>
      <c r="J67" s="579"/>
      <c r="K67" s="589"/>
      <c r="L67" s="591"/>
      <c r="M67" s="721"/>
      <c r="N67" s="596"/>
      <c r="O67" s="976"/>
      <c r="P67" s="466"/>
      <c r="Q67" s="357"/>
      <c r="R67" s="722"/>
      <c r="S67" s="879">
        <f t="shared" si="14"/>
        <v>0</v>
      </c>
      <c r="T67" s="87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8">
        <f>PIERNA!F63</f>
        <v>0</v>
      </c>
      <c r="G68" s="156">
        <f>PIERNA!G63</f>
        <v>0</v>
      </c>
      <c r="H68" s="857">
        <f>PIERNA!H63</f>
        <v>0</v>
      </c>
      <c r="I68" s="102">
        <f>PIERNA!I68</f>
        <v>0</v>
      </c>
      <c r="J68" s="579"/>
      <c r="K68" s="589"/>
      <c r="L68" s="591"/>
      <c r="M68" s="721"/>
      <c r="N68" s="596"/>
      <c r="O68" s="976"/>
      <c r="P68" s="466"/>
      <c r="Q68" s="357"/>
      <c r="R68" s="722"/>
      <c r="S68" s="879">
        <f t="shared" si="14"/>
        <v>0</v>
      </c>
      <c r="T68" s="87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8">
        <f>PIERNA!F64</f>
        <v>0</v>
      </c>
      <c r="G69" s="156">
        <f>PIERNA!G64</f>
        <v>0</v>
      </c>
      <c r="H69" s="857">
        <f>PIERNA!H64</f>
        <v>0</v>
      </c>
      <c r="I69" s="102">
        <f>PIERNA!I69</f>
        <v>0</v>
      </c>
      <c r="J69" s="579"/>
      <c r="K69" s="589"/>
      <c r="L69" s="591"/>
      <c r="M69" s="721"/>
      <c r="N69" s="596"/>
      <c r="O69" s="976"/>
      <c r="P69" s="466"/>
      <c r="Q69" s="357"/>
      <c r="R69" s="722"/>
      <c r="S69" s="879">
        <f t="shared" si="14"/>
        <v>0</v>
      </c>
      <c r="T69" s="87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8">
        <f>PIERNA!F65</f>
        <v>0</v>
      </c>
      <c r="G70" s="156">
        <f>PIERNA!G65</f>
        <v>0</v>
      </c>
      <c r="H70" s="857">
        <f>PIERNA!H65</f>
        <v>0</v>
      </c>
      <c r="I70" s="102">
        <f>PIERNA!I70</f>
        <v>0</v>
      </c>
      <c r="J70" s="681"/>
      <c r="K70" s="589"/>
      <c r="L70" s="591"/>
      <c r="M70" s="721"/>
      <c r="N70" s="596"/>
      <c r="O70" s="976"/>
      <c r="P70" s="466"/>
      <c r="Q70" s="357"/>
      <c r="R70" s="722"/>
      <c r="S70" s="879">
        <f t="shared" si="14"/>
        <v>0</v>
      </c>
      <c r="T70" s="87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8">
        <f>PIERNA!F66</f>
        <v>0</v>
      </c>
      <c r="G71" s="156">
        <f>PIERNA!G66</f>
        <v>0</v>
      </c>
      <c r="H71" s="857">
        <f>PIERNA!H66</f>
        <v>0</v>
      </c>
      <c r="I71" s="102">
        <f>PIERNA!I71</f>
        <v>0</v>
      </c>
      <c r="J71" s="681"/>
      <c r="K71" s="589"/>
      <c r="L71" s="591"/>
      <c r="M71" s="721"/>
      <c r="N71" s="596"/>
      <c r="O71" s="976"/>
      <c r="P71" s="466"/>
      <c r="Q71" s="357"/>
      <c r="R71" s="722"/>
      <c r="S71" s="879">
        <f t="shared" si="14"/>
        <v>0</v>
      </c>
      <c r="T71" s="87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8">
        <f>PIERNA!F67</f>
        <v>0</v>
      </c>
      <c r="G72" s="156">
        <f>PIERNA!G67</f>
        <v>0</v>
      </c>
      <c r="H72" s="857">
        <f>PIERNA!H67</f>
        <v>0</v>
      </c>
      <c r="I72" s="102">
        <f>PIERNA!I72</f>
        <v>0</v>
      </c>
      <c r="J72" s="681"/>
      <c r="K72" s="589"/>
      <c r="L72" s="591"/>
      <c r="M72" s="721"/>
      <c r="N72" s="596"/>
      <c r="O72" s="976"/>
      <c r="P72" s="466"/>
      <c r="Q72" s="357"/>
      <c r="R72" s="722"/>
      <c r="S72" s="879">
        <f t="shared" ref="S72:S179" si="15">Q72+M72+K72</f>
        <v>0</v>
      </c>
      <c r="T72" s="87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8">
        <f>PIERNA!F68</f>
        <v>0</v>
      </c>
      <c r="G73" s="156">
        <f>PIERNA!G68</f>
        <v>0</v>
      </c>
      <c r="H73" s="857">
        <f>PIERNA!H68</f>
        <v>0</v>
      </c>
      <c r="I73" s="102">
        <f>PIERNA!I73</f>
        <v>0</v>
      </c>
      <c r="J73" s="681"/>
      <c r="K73" s="589"/>
      <c r="L73" s="591"/>
      <c r="M73" s="721"/>
      <c r="N73" s="596"/>
      <c r="O73" s="976"/>
      <c r="P73" s="466"/>
      <c r="Q73" s="357"/>
      <c r="R73" s="722"/>
      <c r="S73" s="879">
        <f t="shared" si="15"/>
        <v>0</v>
      </c>
      <c r="T73" s="87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8">
        <f>PIERNA!F69</f>
        <v>0</v>
      </c>
      <c r="G74" s="156">
        <f>PIERNA!G69</f>
        <v>0</v>
      </c>
      <c r="H74" s="857">
        <f>PIERNA!H69</f>
        <v>0</v>
      </c>
      <c r="I74" s="102">
        <f>PIERNA!I74</f>
        <v>0</v>
      </c>
      <c r="J74" s="681"/>
      <c r="K74" s="589"/>
      <c r="L74" s="591"/>
      <c r="M74" s="721"/>
      <c r="N74" s="596"/>
      <c r="O74" s="976"/>
      <c r="P74" s="466"/>
      <c r="Q74" s="357"/>
      <c r="R74" s="722"/>
      <c r="S74" s="879">
        <f t="shared" si="15"/>
        <v>0</v>
      </c>
      <c r="T74" s="87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8">
        <f>PIERNA!F70</f>
        <v>0</v>
      </c>
      <c r="G75" s="156">
        <f>PIERNA!G70</f>
        <v>0</v>
      </c>
      <c r="H75" s="857">
        <f>PIERNA!H70</f>
        <v>0</v>
      </c>
      <c r="I75" s="102">
        <f>PIERNA!I75</f>
        <v>0</v>
      </c>
      <c r="J75" s="681"/>
      <c r="K75" s="589"/>
      <c r="L75" s="591"/>
      <c r="M75" s="721"/>
      <c r="N75" s="596"/>
      <c r="O75" s="976"/>
      <c r="P75" s="466"/>
      <c r="Q75" s="357"/>
      <c r="R75" s="722"/>
      <c r="S75" s="879">
        <f t="shared" si="15"/>
        <v>0</v>
      </c>
      <c r="T75" s="87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8">
        <f>PIERNA!F71</f>
        <v>0</v>
      </c>
      <c r="G76" s="156">
        <f>PIERNA!G71</f>
        <v>0</v>
      </c>
      <c r="H76" s="857">
        <f>PIERNA!H71</f>
        <v>0</v>
      </c>
      <c r="I76" s="102">
        <f>PIERNA!I76</f>
        <v>0</v>
      </c>
      <c r="J76" s="681"/>
      <c r="K76" s="589"/>
      <c r="L76" s="591"/>
      <c r="M76" s="721"/>
      <c r="N76" s="596"/>
      <c r="O76" s="976"/>
      <c r="P76" s="466"/>
      <c r="Q76" s="357"/>
      <c r="R76" s="722"/>
      <c r="S76" s="879">
        <f t="shared" si="15"/>
        <v>0</v>
      </c>
      <c r="T76" s="87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8">
        <f>PIERNA!F72</f>
        <v>0</v>
      </c>
      <c r="G77" s="156">
        <f>PIERNA!G72</f>
        <v>0</v>
      </c>
      <c r="H77" s="857">
        <f>PIERNA!H72</f>
        <v>0</v>
      </c>
      <c r="I77" s="102">
        <f>PIERNA!I77</f>
        <v>0</v>
      </c>
      <c r="J77" s="681"/>
      <c r="K77" s="589"/>
      <c r="L77" s="591"/>
      <c r="M77" s="721"/>
      <c r="N77" s="596"/>
      <c r="O77" s="976"/>
      <c r="P77" s="466"/>
      <c r="Q77" s="357"/>
      <c r="R77" s="722"/>
      <c r="S77" s="879">
        <f t="shared" si="15"/>
        <v>0</v>
      </c>
      <c r="T77" s="87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8">
        <f>PIERNA!F73</f>
        <v>0</v>
      </c>
      <c r="G78" s="156">
        <f>PIERNA!G73</f>
        <v>0</v>
      </c>
      <c r="H78" s="857">
        <f>PIERNA!H73</f>
        <v>0</v>
      </c>
      <c r="I78" s="102">
        <f>PIERNA!I78</f>
        <v>0</v>
      </c>
      <c r="J78" s="681"/>
      <c r="K78" s="589"/>
      <c r="L78" s="591"/>
      <c r="M78" s="721"/>
      <c r="N78" s="596"/>
      <c r="O78" s="976"/>
      <c r="P78" s="466"/>
      <c r="Q78" s="357"/>
      <c r="R78" s="722"/>
      <c r="S78" s="879">
        <f t="shared" si="15"/>
        <v>0</v>
      </c>
      <c r="T78" s="87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8">
        <f>PIERNA!F74</f>
        <v>0</v>
      </c>
      <c r="G79" s="156">
        <f>PIERNA!G74</f>
        <v>0</v>
      </c>
      <c r="H79" s="857">
        <f>PIERNA!H74</f>
        <v>0</v>
      </c>
      <c r="I79" s="102">
        <f>PIERNA!I79</f>
        <v>0</v>
      </c>
      <c r="J79" s="681"/>
      <c r="K79" s="589"/>
      <c r="L79" s="591"/>
      <c r="M79" s="721"/>
      <c r="N79" s="596"/>
      <c r="O79" s="976"/>
      <c r="P79" s="466"/>
      <c r="Q79" s="357"/>
      <c r="R79" s="722"/>
      <c r="S79" s="879">
        <f t="shared" si="15"/>
        <v>0</v>
      </c>
      <c r="T79" s="87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8">
        <f>PIERNA!F75</f>
        <v>0</v>
      </c>
      <c r="G80" s="156">
        <f>PIERNA!G75</f>
        <v>0</v>
      </c>
      <c r="H80" s="857">
        <f>PIERNA!H75</f>
        <v>0</v>
      </c>
      <c r="I80" s="102">
        <f>PIERNA!I80</f>
        <v>0</v>
      </c>
      <c r="J80" s="681"/>
      <c r="K80" s="589"/>
      <c r="L80" s="591"/>
      <c r="M80" s="721"/>
      <c r="N80" s="596"/>
      <c r="O80" s="976"/>
      <c r="P80" s="466"/>
      <c r="Q80" s="357"/>
      <c r="R80" s="722"/>
      <c r="S80" s="879">
        <f t="shared" si="15"/>
        <v>0</v>
      </c>
      <c r="T80" s="87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8">
        <f>PIERNA!F76</f>
        <v>0</v>
      </c>
      <c r="G81" s="156">
        <f>PIERNA!G76</f>
        <v>0</v>
      </c>
      <c r="H81" s="857">
        <f>PIERNA!H76</f>
        <v>0</v>
      </c>
      <c r="I81" s="102">
        <f>PIERNA!I81</f>
        <v>0</v>
      </c>
      <c r="J81" s="681"/>
      <c r="K81" s="589"/>
      <c r="L81" s="591"/>
      <c r="M81" s="721"/>
      <c r="N81" s="596"/>
      <c r="O81" s="976"/>
      <c r="P81" s="466"/>
      <c r="Q81" s="357"/>
      <c r="R81" s="722"/>
      <c r="S81" s="879">
        <f t="shared" si="15"/>
        <v>0</v>
      </c>
      <c r="T81" s="87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8">
        <f>PIERNA!F77</f>
        <v>0</v>
      </c>
      <c r="G82" s="156">
        <f>PIERNA!G77</f>
        <v>0</v>
      </c>
      <c r="H82" s="857">
        <f>PIERNA!H77</f>
        <v>0</v>
      </c>
      <c r="I82" s="102">
        <f>PIERNA!I82</f>
        <v>0</v>
      </c>
      <c r="J82" s="681"/>
      <c r="K82" s="589"/>
      <c r="L82" s="591"/>
      <c r="M82" s="721"/>
      <c r="N82" s="596"/>
      <c r="O82" s="976"/>
      <c r="P82" s="466"/>
      <c r="Q82" s="357"/>
      <c r="R82" s="722"/>
      <c r="S82" s="879">
        <f t="shared" si="15"/>
        <v>0</v>
      </c>
      <c r="T82" s="87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8">
        <f>PIERNA!F78</f>
        <v>0</v>
      </c>
      <c r="G83" s="156">
        <f>PIERNA!G78</f>
        <v>0</v>
      </c>
      <c r="H83" s="857">
        <f>PIERNA!H78</f>
        <v>0</v>
      </c>
      <c r="I83" s="102">
        <f>PIERNA!I83</f>
        <v>0</v>
      </c>
      <c r="J83" s="681"/>
      <c r="K83" s="589"/>
      <c r="L83" s="591"/>
      <c r="M83" s="721"/>
      <c r="N83" s="596"/>
      <c r="O83" s="976"/>
      <c r="P83" s="466"/>
      <c r="Q83" s="357"/>
      <c r="R83" s="722"/>
      <c r="S83" s="879">
        <f t="shared" si="15"/>
        <v>0</v>
      </c>
      <c r="T83" s="87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8">
        <f>PIERNA!F79</f>
        <v>0</v>
      </c>
      <c r="G84" s="156">
        <f>PIERNA!G79</f>
        <v>0</v>
      </c>
      <c r="H84" s="857">
        <f>PIERNA!H79</f>
        <v>0</v>
      </c>
      <c r="I84" s="102">
        <f>PIERNA!I84</f>
        <v>0</v>
      </c>
      <c r="J84" s="681"/>
      <c r="K84" s="589"/>
      <c r="L84" s="591"/>
      <c r="M84" s="721"/>
      <c r="N84" s="596"/>
      <c r="O84" s="976"/>
      <c r="P84" s="466"/>
      <c r="Q84" s="357"/>
      <c r="R84" s="722"/>
      <c r="S84" s="879">
        <f t="shared" si="15"/>
        <v>0</v>
      </c>
      <c r="T84" s="87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8">
        <f>PIERNA!F80</f>
        <v>0</v>
      </c>
      <c r="G85" s="156">
        <f>PIERNA!G80</f>
        <v>0</v>
      </c>
      <c r="H85" s="857">
        <f>PIERNA!H80</f>
        <v>0</v>
      </c>
      <c r="I85" s="102">
        <f>PIERNA!I85</f>
        <v>0</v>
      </c>
      <c r="J85" s="681"/>
      <c r="K85" s="589"/>
      <c r="L85" s="591"/>
      <c r="M85" s="721"/>
      <c r="N85" s="596"/>
      <c r="O85" s="976"/>
      <c r="P85" s="466"/>
      <c r="Q85" s="357"/>
      <c r="R85" s="722"/>
      <c r="S85" s="879">
        <f t="shared" si="15"/>
        <v>0</v>
      </c>
      <c r="T85" s="87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8">
        <f>PIERNA!F81</f>
        <v>0</v>
      </c>
      <c r="G86" s="156">
        <f>PIERNA!G81</f>
        <v>0</v>
      </c>
      <c r="H86" s="857">
        <f>PIERNA!H81</f>
        <v>0</v>
      </c>
      <c r="I86" s="102">
        <f>PIERNA!I86</f>
        <v>0</v>
      </c>
      <c r="J86" s="681"/>
      <c r="K86" s="589"/>
      <c r="L86" s="591"/>
      <c r="M86" s="721"/>
      <c r="N86" s="596"/>
      <c r="O86" s="976"/>
      <c r="P86" s="466"/>
      <c r="Q86" s="357"/>
      <c r="R86" s="722"/>
      <c r="S86" s="879">
        <f t="shared" si="15"/>
        <v>0</v>
      </c>
      <c r="T86" s="87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8">
        <f>PIERNA!F82</f>
        <v>0</v>
      </c>
      <c r="G87" s="156">
        <f>PIERNA!G82</f>
        <v>0</v>
      </c>
      <c r="H87" s="857">
        <f>PIERNA!H82</f>
        <v>0</v>
      </c>
      <c r="I87" s="102">
        <f>PIERNA!I87</f>
        <v>0</v>
      </c>
      <c r="J87" s="681"/>
      <c r="K87" s="589"/>
      <c r="L87" s="591"/>
      <c r="M87" s="721"/>
      <c r="N87" s="596"/>
      <c r="O87" s="976"/>
      <c r="P87" s="466"/>
      <c r="Q87" s="357"/>
      <c r="R87" s="722"/>
      <c r="S87" s="879">
        <f t="shared" si="15"/>
        <v>0</v>
      </c>
      <c r="T87" s="87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8">
        <f>PIERNA!F83</f>
        <v>0</v>
      </c>
      <c r="G88" s="156">
        <f>PIERNA!G83</f>
        <v>0</v>
      </c>
      <c r="H88" s="857">
        <f>PIERNA!H83</f>
        <v>0</v>
      </c>
      <c r="I88" s="102">
        <f>PIERNA!I88</f>
        <v>0</v>
      </c>
      <c r="J88" s="681"/>
      <c r="K88" s="589"/>
      <c r="L88" s="591"/>
      <c r="M88" s="721"/>
      <c r="N88" s="596"/>
      <c r="O88" s="976"/>
      <c r="P88" s="466"/>
      <c r="Q88" s="357"/>
      <c r="R88" s="722"/>
      <c r="S88" s="879">
        <f t="shared" si="15"/>
        <v>0</v>
      </c>
      <c r="T88" s="87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8">
        <f>PIERNA!F84</f>
        <v>0</v>
      </c>
      <c r="G89" s="156">
        <f>PIERNA!G84</f>
        <v>0</v>
      </c>
      <c r="H89" s="857">
        <f>PIERNA!H84</f>
        <v>0</v>
      </c>
      <c r="I89" s="102">
        <f>PIERNA!I89</f>
        <v>0</v>
      </c>
      <c r="J89" s="681"/>
      <c r="K89" s="589"/>
      <c r="L89" s="591"/>
      <c r="M89" s="721"/>
      <c r="N89" s="596"/>
      <c r="O89" s="976"/>
      <c r="P89" s="466"/>
      <c r="Q89" s="357"/>
      <c r="R89" s="722"/>
      <c r="S89" s="879">
        <f t="shared" si="15"/>
        <v>0</v>
      </c>
      <c r="T89" s="87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8">
        <f>PIERNA!F85</f>
        <v>0</v>
      </c>
      <c r="G90" s="156">
        <f>PIERNA!G85</f>
        <v>0</v>
      </c>
      <c r="H90" s="857">
        <f>PIERNA!H85</f>
        <v>0</v>
      </c>
      <c r="I90" s="102">
        <f>PIERNA!I90</f>
        <v>0</v>
      </c>
      <c r="J90" s="681"/>
      <c r="K90" s="589"/>
      <c r="L90" s="591"/>
      <c r="M90" s="721"/>
      <c r="N90" s="596"/>
      <c r="O90" s="976"/>
      <c r="P90" s="466"/>
      <c r="Q90" s="357"/>
      <c r="R90" s="722"/>
      <c r="S90" s="879">
        <f t="shared" si="15"/>
        <v>0</v>
      </c>
      <c r="T90" s="87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8">
        <f>PIERNA!F86</f>
        <v>0</v>
      </c>
      <c r="G91" s="156">
        <f>PIERNA!G86</f>
        <v>0</v>
      </c>
      <c r="H91" s="857">
        <f>PIERNA!H86</f>
        <v>0</v>
      </c>
      <c r="I91" s="102">
        <f>PIERNA!I91</f>
        <v>0</v>
      </c>
      <c r="J91" s="681"/>
      <c r="K91" s="589"/>
      <c r="L91" s="591"/>
      <c r="M91" s="721"/>
      <c r="N91" s="596"/>
      <c r="O91" s="976"/>
      <c r="P91" s="466"/>
      <c r="Q91" s="357"/>
      <c r="R91" s="722"/>
      <c r="S91" s="879">
        <f t="shared" si="15"/>
        <v>0</v>
      </c>
      <c r="T91" s="87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8">
        <f>PIERNA!F87</f>
        <v>0</v>
      </c>
      <c r="G92" s="156">
        <f>PIERNA!G87</f>
        <v>0</v>
      </c>
      <c r="H92" s="857">
        <f>PIERNA!H87</f>
        <v>0</v>
      </c>
      <c r="I92" s="102">
        <f>PIERNA!I92</f>
        <v>0</v>
      </c>
      <c r="J92" s="681"/>
      <c r="K92" s="589"/>
      <c r="L92" s="591"/>
      <c r="M92" s="721"/>
      <c r="N92" s="596"/>
      <c r="O92" s="976"/>
      <c r="P92" s="466"/>
      <c r="Q92" s="357"/>
      <c r="R92" s="722"/>
      <c r="S92" s="879">
        <f t="shared" si="15"/>
        <v>0</v>
      </c>
      <c r="T92" s="87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8">
        <f>PIERNA!F88</f>
        <v>0</v>
      </c>
      <c r="G93" s="156">
        <f>PIERNA!G88</f>
        <v>0</v>
      </c>
      <c r="H93" s="857">
        <f>PIERNA!H88</f>
        <v>0</v>
      </c>
      <c r="I93" s="102">
        <f>PIERNA!I93</f>
        <v>0</v>
      </c>
      <c r="J93" s="681"/>
      <c r="K93" s="589"/>
      <c r="L93" s="591"/>
      <c r="M93" s="721"/>
      <c r="N93" s="596"/>
      <c r="O93" s="976"/>
      <c r="P93" s="466"/>
      <c r="Q93" s="357"/>
      <c r="R93" s="722"/>
      <c r="S93" s="879">
        <f t="shared" si="15"/>
        <v>0</v>
      </c>
      <c r="T93" s="879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8"/>
      <c r="G94" s="156"/>
      <c r="H94" s="857"/>
      <c r="I94" s="102">
        <f>PIERNA!I94</f>
        <v>0</v>
      </c>
      <c r="J94" s="579"/>
      <c r="K94" s="749"/>
      <c r="L94" s="591"/>
      <c r="M94" s="721"/>
      <c r="N94" s="596"/>
      <c r="O94" s="976"/>
      <c r="P94" s="466"/>
      <c r="Q94" s="357"/>
      <c r="R94" s="722"/>
      <c r="S94" s="879">
        <f t="shared" si="15"/>
        <v>0</v>
      </c>
      <c r="T94" s="87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8"/>
      <c r="G95" s="156"/>
      <c r="H95" s="857"/>
      <c r="I95" s="102">
        <f>PIERNA!I95</f>
        <v>0</v>
      </c>
      <c r="J95" s="681"/>
      <c r="K95" s="589"/>
      <c r="L95" s="591"/>
      <c r="M95" s="589"/>
      <c r="N95" s="596"/>
      <c r="O95" s="976"/>
      <c r="P95" s="466"/>
      <c r="Q95" s="357"/>
      <c r="R95" s="722"/>
      <c r="S95" s="879">
        <f t="shared" si="15"/>
        <v>0</v>
      </c>
      <c r="T95" s="87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8"/>
      <c r="G96" s="156"/>
      <c r="H96" s="857"/>
      <c r="I96" s="102"/>
      <c r="J96" s="681"/>
      <c r="K96" s="589"/>
      <c r="L96" s="591"/>
      <c r="M96" s="589"/>
      <c r="N96" s="596"/>
      <c r="O96" s="976"/>
      <c r="P96" s="466"/>
      <c r="Q96" s="357"/>
      <c r="R96" s="722"/>
      <c r="S96" s="879">
        <f t="shared" si="15"/>
        <v>0</v>
      </c>
      <c r="T96" s="880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8"/>
      <c r="G97" s="156"/>
      <c r="H97" s="857"/>
      <c r="I97" s="102"/>
      <c r="J97" s="681"/>
      <c r="K97" s="589"/>
      <c r="L97" s="591"/>
      <c r="M97" s="589"/>
      <c r="N97" s="596"/>
      <c r="O97" s="978"/>
      <c r="P97" s="465"/>
      <c r="Q97" s="465"/>
      <c r="R97" s="590"/>
      <c r="S97" s="879">
        <f t="shared" si="15"/>
        <v>0</v>
      </c>
      <c r="T97" s="880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8"/>
      <c r="G98" s="156"/>
      <c r="H98" s="857"/>
      <c r="I98" s="102"/>
      <c r="J98" s="1014"/>
      <c r="K98" s="1015"/>
      <c r="L98" s="1016"/>
      <c r="M98" s="1015"/>
      <c r="N98" s="1017"/>
      <c r="O98" s="979"/>
      <c r="P98" s="1018"/>
      <c r="Q98" s="1018"/>
      <c r="R98" s="963"/>
      <c r="S98" s="879"/>
      <c r="T98" s="880"/>
    </row>
    <row r="99" spans="1:24" s="148" customFormat="1" ht="38.25" customHeight="1" x14ac:dyDescent="0.3">
      <c r="A99" s="959">
        <v>61</v>
      </c>
      <c r="B99" s="724" t="s">
        <v>321</v>
      </c>
      <c r="C99" s="754" t="s">
        <v>338</v>
      </c>
      <c r="D99" s="1007"/>
      <c r="E99" s="822">
        <v>45173</v>
      </c>
      <c r="F99" s="841">
        <v>352.2</v>
      </c>
      <c r="G99" s="593">
        <v>49</v>
      </c>
      <c r="H99" s="913">
        <v>352.2</v>
      </c>
      <c r="I99" s="742">
        <f t="shared" ref="I99:I115" si="18">H99-F99</f>
        <v>0</v>
      </c>
      <c r="J99" s="1008"/>
      <c r="K99" s="1009"/>
      <c r="L99" s="1010"/>
      <c r="M99" s="1009"/>
      <c r="N99" s="1012"/>
      <c r="O99" s="1318">
        <v>43564</v>
      </c>
      <c r="P99" s="1432" t="s">
        <v>361</v>
      </c>
      <c r="Q99" s="1011">
        <v>11974.8</v>
      </c>
      <c r="R99" s="1024" t="s">
        <v>360</v>
      </c>
      <c r="S99" s="879">
        <f t="shared" ref="S99:S100" si="19">Q99+M99+K99</f>
        <v>11974.8</v>
      </c>
      <c r="T99" s="880">
        <f t="shared" ref="T99:T100" si="20">S99/H99</f>
        <v>34</v>
      </c>
    </row>
    <row r="100" spans="1:24" s="148" customFormat="1" ht="40.5" customHeight="1" x14ac:dyDescent="0.3">
      <c r="A100" s="959">
        <v>62</v>
      </c>
      <c r="B100" s="1058" t="s">
        <v>339</v>
      </c>
      <c r="C100" s="1058" t="s">
        <v>340</v>
      </c>
      <c r="D100" s="1059"/>
      <c r="E100" s="1313">
        <v>45173</v>
      </c>
      <c r="F100" s="847">
        <v>930.12</v>
      </c>
      <c r="G100" s="682">
        <v>78</v>
      </c>
      <c r="H100" s="847">
        <v>930.12</v>
      </c>
      <c r="I100" s="664">
        <f t="shared" si="18"/>
        <v>0</v>
      </c>
      <c r="J100" s="1058"/>
      <c r="K100" s="1009"/>
      <c r="L100" s="1013"/>
      <c r="M100" s="1009"/>
      <c r="N100" s="914"/>
      <c r="O100" s="1154" t="s">
        <v>341</v>
      </c>
      <c r="P100" s="759"/>
      <c r="Q100" s="1321">
        <v>79060.2</v>
      </c>
      <c r="R100" s="1322" t="s">
        <v>360</v>
      </c>
      <c r="S100" s="879">
        <f t="shared" si="19"/>
        <v>79060.2</v>
      </c>
      <c r="T100" s="880">
        <f t="shared" si="20"/>
        <v>85</v>
      </c>
      <c r="X100" s="882">
        <f>SUM(X59:X99)</f>
        <v>0</v>
      </c>
    </row>
    <row r="101" spans="1:24" s="148" customFormat="1" ht="31.5" customHeight="1" thickBot="1" x14ac:dyDescent="0.35">
      <c r="A101" s="959">
        <v>63</v>
      </c>
      <c r="B101" s="1410" t="s">
        <v>342</v>
      </c>
      <c r="C101" s="754" t="s">
        <v>343</v>
      </c>
      <c r="D101" s="1007"/>
      <c r="E101" s="1413">
        <v>45175</v>
      </c>
      <c r="F101" s="841">
        <v>6502.2</v>
      </c>
      <c r="G101" s="593">
        <v>261</v>
      </c>
      <c r="H101" s="913">
        <v>6502.2</v>
      </c>
      <c r="I101" s="742">
        <f t="shared" si="18"/>
        <v>0</v>
      </c>
      <c r="J101" s="1008"/>
      <c r="K101" s="1009"/>
      <c r="L101" s="1010"/>
      <c r="M101" s="1009"/>
      <c r="N101" s="1012"/>
      <c r="O101" s="1433">
        <v>7714</v>
      </c>
      <c r="P101" s="1432" t="s">
        <v>361</v>
      </c>
      <c r="Q101" s="1011">
        <v>195066</v>
      </c>
      <c r="R101" s="1475" t="s">
        <v>360</v>
      </c>
      <c r="S101" s="879">
        <f t="shared" ref="S101" si="21">Q101+M101+K101</f>
        <v>195066</v>
      </c>
      <c r="T101" s="880">
        <f t="shared" ref="T101" si="22">S101/H101</f>
        <v>30</v>
      </c>
    </row>
    <row r="102" spans="1:24" s="148" customFormat="1" ht="31.5" customHeight="1" x14ac:dyDescent="0.3">
      <c r="A102" s="959">
        <v>64</v>
      </c>
      <c r="B102" s="1643" t="s">
        <v>344</v>
      </c>
      <c r="C102" s="1409" t="s">
        <v>345</v>
      </c>
      <c r="D102" s="1411"/>
      <c r="E102" s="1646">
        <v>45175</v>
      </c>
      <c r="F102" s="1412">
        <v>492.78</v>
      </c>
      <c r="G102" s="593">
        <v>20</v>
      </c>
      <c r="H102" s="913">
        <v>492.78</v>
      </c>
      <c r="I102" s="742">
        <f t="shared" si="18"/>
        <v>0</v>
      </c>
      <c r="J102" s="1008"/>
      <c r="K102" s="1009"/>
      <c r="L102" s="1010"/>
      <c r="M102" s="1009"/>
      <c r="N102" s="1417"/>
      <c r="O102" s="1666">
        <v>20780</v>
      </c>
      <c r="P102" s="1420"/>
      <c r="Q102" s="1474">
        <v>30059.58</v>
      </c>
      <c r="R102" s="1640" t="s">
        <v>408</v>
      </c>
      <c r="S102" s="879">
        <f t="shared" ref="S102:S103" si="23">Q102+M102+K102</f>
        <v>30059.58</v>
      </c>
      <c r="T102" s="880">
        <f t="shared" ref="T102:T103" si="24">S102/H102</f>
        <v>61.000000000000007</v>
      </c>
    </row>
    <row r="103" spans="1:24" s="148" customFormat="1" ht="31.5" customHeight="1" x14ac:dyDescent="0.3">
      <c r="A103" s="959">
        <v>65</v>
      </c>
      <c r="B103" s="1644"/>
      <c r="C103" s="1409" t="s">
        <v>346</v>
      </c>
      <c r="D103" s="1411"/>
      <c r="E103" s="1647"/>
      <c r="F103" s="1412">
        <v>321.57</v>
      </c>
      <c r="G103" s="593">
        <v>13</v>
      </c>
      <c r="H103" s="913">
        <v>321.57</v>
      </c>
      <c r="I103" s="742">
        <f t="shared" si="18"/>
        <v>0</v>
      </c>
      <c r="J103" s="1008"/>
      <c r="K103" s="1009"/>
      <c r="L103" s="1010"/>
      <c r="M103" s="1009"/>
      <c r="N103" s="1417"/>
      <c r="O103" s="1667"/>
      <c r="P103" s="1420"/>
      <c r="Q103" s="1474">
        <v>18007.919999999998</v>
      </c>
      <c r="R103" s="1641"/>
      <c r="S103" s="879">
        <f t="shared" si="23"/>
        <v>18007.919999999998</v>
      </c>
      <c r="T103" s="880">
        <f t="shared" si="24"/>
        <v>55.999999999999993</v>
      </c>
    </row>
    <row r="104" spans="1:24" s="148" customFormat="1" ht="40.5" customHeight="1" thickBot="1" x14ac:dyDescent="0.35">
      <c r="A104" s="959">
        <v>66</v>
      </c>
      <c r="B104" s="1645"/>
      <c r="C104" s="1409" t="s">
        <v>66</v>
      </c>
      <c r="D104" s="1411"/>
      <c r="E104" s="1648"/>
      <c r="F104" s="1412">
        <v>990.3</v>
      </c>
      <c r="G104" s="593">
        <v>35</v>
      </c>
      <c r="H104" s="913">
        <v>990.3</v>
      </c>
      <c r="I104" s="742">
        <f t="shared" si="18"/>
        <v>0</v>
      </c>
      <c r="J104" s="1008"/>
      <c r="K104" s="1009"/>
      <c r="L104" s="1010"/>
      <c r="M104" s="1009"/>
      <c r="N104" s="1417"/>
      <c r="O104" s="1668"/>
      <c r="P104" s="1420"/>
      <c r="Q104" s="1474">
        <v>34660.5</v>
      </c>
      <c r="R104" s="1642"/>
      <c r="S104" s="879">
        <f t="shared" ref="S104:S105" si="25">Q104+M104+K104</f>
        <v>34660.5</v>
      </c>
      <c r="T104" s="880">
        <f t="shared" ref="T104" si="26">S104/H104</f>
        <v>35</v>
      </c>
    </row>
    <row r="105" spans="1:24" s="148" customFormat="1" ht="28.5" customHeight="1" x14ac:dyDescent="0.3">
      <c r="A105" s="959">
        <v>67</v>
      </c>
      <c r="B105" s="1669" t="s">
        <v>351</v>
      </c>
      <c r="C105" s="1414" t="s">
        <v>347</v>
      </c>
      <c r="D105" s="1415"/>
      <c r="E105" s="1672">
        <v>45175</v>
      </c>
      <c r="F105" s="1412">
        <v>4130</v>
      </c>
      <c r="G105" s="593"/>
      <c r="H105" s="913">
        <v>4165.8999999999996</v>
      </c>
      <c r="I105" s="742">
        <f t="shared" si="18"/>
        <v>35.899999999999636</v>
      </c>
      <c r="J105" s="752"/>
      <c r="K105" s="1009"/>
      <c r="L105" s="1010"/>
      <c r="M105" s="1009"/>
      <c r="N105" s="1417"/>
      <c r="O105" s="1661" t="s">
        <v>349</v>
      </c>
      <c r="P105" s="1507"/>
      <c r="Q105" s="1474">
        <f>200000+224921.83</f>
        <v>424921.82999999996</v>
      </c>
      <c r="R105" s="1637" t="s">
        <v>363</v>
      </c>
      <c r="S105" s="879">
        <f t="shared" si="25"/>
        <v>424921.82999999996</v>
      </c>
      <c r="T105" s="880">
        <f>S105/H105</f>
        <v>102.00000720132505</v>
      </c>
    </row>
    <row r="106" spans="1:24" s="148" customFormat="1" ht="28.5" customHeight="1" x14ac:dyDescent="0.3">
      <c r="A106" s="959"/>
      <c r="B106" s="1670"/>
      <c r="C106" s="1510" t="s">
        <v>71</v>
      </c>
      <c r="D106" s="1415"/>
      <c r="E106" s="1673"/>
      <c r="F106" s="1412">
        <v>207.5</v>
      </c>
      <c r="G106" s="593"/>
      <c r="H106" s="913">
        <v>207.5</v>
      </c>
      <c r="I106" s="742">
        <f t="shared" si="18"/>
        <v>0</v>
      </c>
      <c r="J106" s="752"/>
      <c r="K106" s="1009"/>
      <c r="L106" s="1010"/>
      <c r="M106" s="1009"/>
      <c r="N106" s="1417"/>
      <c r="O106" s="1662"/>
      <c r="P106" s="1508"/>
      <c r="Q106" s="1509">
        <v>30087.5</v>
      </c>
      <c r="R106" s="1638"/>
      <c r="S106" s="879">
        <f t="shared" ref="S106:S107" si="27">Q106+M106+K106</f>
        <v>30087.5</v>
      </c>
      <c r="T106" s="880">
        <f t="shared" ref="T106:T107" si="28">S106/H106</f>
        <v>145</v>
      </c>
    </row>
    <row r="107" spans="1:24" s="148" customFormat="1" ht="28.5" customHeight="1" x14ac:dyDescent="0.3">
      <c r="A107" s="959"/>
      <c r="B107" s="1670"/>
      <c r="C107" s="1414" t="s">
        <v>404</v>
      </c>
      <c r="D107" s="1415"/>
      <c r="E107" s="1673"/>
      <c r="F107" s="1412">
        <v>99.998999999999995</v>
      </c>
      <c r="G107" s="593"/>
      <c r="H107" s="913">
        <v>99.998999999999995</v>
      </c>
      <c r="I107" s="742">
        <f t="shared" si="18"/>
        <v>0</v>
      </c>
      <c r="J107" s="752"/>
      <c r="K107" s="1009"/>
      <c r="L107" s="1010"/>
      <c r="M107" s="1009"/>
      <c r="N107" s="1417"/>
      <c r="O107" s="1662"/>
      <c r="P107" s="1507"/>
      <c r="Q107" s="1474">
        <v>1999.98</v>
      </c>
      <c r="R107" s="1638"/>
      <c r="S107" s="879">
        <f t="shared" si="27"/>
        <v>1999.98</v>
      </c>
      <c r="T107" s="880">
        <f t="shared" si="28"/>
        <v>20</v>
      </c>
    </row>
    <row r="108" spans="1:24" s="148" customFormat="1" ht="41.25" customHeight="1" thickBot="1" x14ac:dyDescent="0.35">
      <c r="A108" s="959">
        <v>68</v>
      </c>
      <c r="B108" s="1671"/>
      <c r="C108" s="1409" t="s">
        <v>348</v>
      </c>
      <c r="D108" s="1416"/>
      <c r="E108" s="1674"/>
      <c r="F108" s="1412">
        <v>24.93</v>
      </c>
      <c r="G108" s="593">
        <v>85</v>
      </c>
      <c r="H108" s="913">
        <v>24.93</v>
      </c>
      <c r="I108" s="742">
        <f t="shared" si="18"/>
        <v>0</v>
      </c>
      <c r="J108" s="752"/>
      <c r="K108" s="1009"/>
      <c r="L108" s="1010"/>
      <c r="M108" s="1009"/>
      <c r="N108" s="1417"/>
      <c r="O108" s="1663"/>
      <c r="P108" s="1418"/>
      <c r="Q108" s="1474">
        <v>1620.45</v>
      </c>
      <c r="R108" s="1639"/>
      <c r="S108" s="879">
        <f t="shared" ref="S108" si="29">Q108+M108+K108</f>
        <v>1620.45</v>
      </c>
      <c r="T108" s="880">
        <f t="shared" ref="T108" si="30">S108/H108</f>
        <v>65</v>
      </c>
    </row>
    <row r="109" spans="1:24" s="148" customFormat="1" ht="41.25" customHeight="1" thickBot="1" x14ac:dyDescent="0.35">
      <c r="A109" s="959"/>
      <c r="B109" s="1455" t="s">
        <v>342</v>
      </c>
      <c r="C109" s="1482" t="s">
        <v>343</v>
      </c>
      <c r="D109" s="1483"/>
      <c r="E109" s="1453">
        <v>45175</v>
      </c>
      <c r="F109" s="1484">
        <v>6504.49</v>
      </c>
      <c r="G109" s="1485">
        <v>310</v>
      </c>
      <c r="H109" s="1486">
        <v>6504.49</v>
      </c>
      <c r="I109" s="556">
        <f t="shared" si="18"/>
        <v>0</v>
      </c>
      <c r="J109" s="752"/>
      <c r="K109" s="1009"/>
      <c r="L109" s="1010"/>
      <c r="M109" s="1009"/>
      <c r="N109" s="1417"/>
      <c r="O109" s="1454"/>
      <c r="P109" s="1418"/>
      <c r="Q109" s="1011"/>
      <c r="R109" s="1476"/>
      <c r="S109" s="879"/>
      <c r="T109" s="880"/>
    </row>
    <row r="110" spans="1:24" s="148" customFormat="1" ht="44.25" customHeight="1" thickBot="1" x14ac:dyDescent="0.35">
      <c r="A110" s="959">
        <v>69</v>
      </c>
      <c r="B110" s="1492" t="s">
        <v>339</v>
      </c>
      <c r="C110" s="1493" t="s">
        <v>61</v>
      </c>
      <c r="D110" s="1494"/>
      <c r="E110" s="1495">
        <v>45176</v>
      </c>
      <c r="F110" s="1496">
        <v>595.66999999999996</v>
      </c>
      <c r="G110" s="1497">
        <v>50</v>
      </c>
      <c r="H110" s="1498">
        <v>595.66999999999996</v>
      </c>
      <c r="I110" s="1499">
        <f t="shared" si="18"/>
        <v>0</v>
      </c>
      <c r="J110" s="1481"/>
      <c r="K110" s="1009"/>
      <c r="L110" s="1010"/>
      <c r="M110" s="1009"/>
      <c r="N110" s="1012"/>
      <c r="O110" s="1419" t="s">
        <v>352</v>
      </c>
      <c r="P110" s="1153"/>
      <c r="Q110" s="1011">
        <v>50631.95</v>
      </c>
      <c r="R110" s="1024" t="s">
        <v>416</v>
      </c>
      <c r="S110" s="879">
        <f t="shared" ref="S110:S115" si="31">Q110+M110+K110</f>
        <v>50631.95</v>
      </c>
      <c r="T110" s="880">
        <f t="shared" ref="T110:T117" si="32">S110/H110</f>
        <v>85</v>
      </c>
    </row>
    <row r="111" spans="1:24" s="148" customFormat="1" ht="44.25" customHeight="1" x14ac:dyDescent="0.3">
      <c r="A111" s="959">
        <v>70</v>
      </c>
      <c r="B111" s="1487" t="s">
        <v>96</v>
      </c>
      <c r="C111" s="1581" t="s">
        <v>98</v>
      </c>
      <c r="D111" s="1582"/>
      <c r="E111" s="1488">
        <v>45177</v>
      </c>
      <c r="F111" s="1489">
        <v>1732.13</v>
      </c>
      <c r="G111" s="1490">
        <v>70</v>
      </c>
      <c r="H111" s="1491">
        <v>1732.13</v>
      </c>
      <c r="I111" s="742">
        <f t="shared" si="18"/>
        <v>0</v>
      </c>
      <c r="J111" s="752"/>
      <c r="K111" s="1009"/>
      <c r="L111" s="1010"/>
      <c r="M111" s="1009"/>
      <c r="N111" s="1012"/>
      <c r="O111" s="979" t="s">
        <v>353</v>
      </c>
      <c r="P111" s="1153"/>
      <c r="Q111" s="1011">
        <v>128177.62</v>
      </c>
      <c r="R111" s="1024" t="s">
        <v>405</v>
      </c>
      <c r="S111" s="879">
        <f t="shared" si="31"/>
        <v>128177.62</v>
      </c>
      <c r="T111" s="880">
        <f t="shared" si="32"/>
        <v>73.999999999999986</v>
      </c>
    </row>
    <row r="112" spans="1:24" s="148" customFormat="1" ht="44.25" customHeight="1" x14ac:dyDescent="0.3">
      <c r="A112" s="959"/>
      <c r="B112" s="927" t="s">
        <v>344</v>
      </c>
      <c r="C112" s="1585" t="s">
        <v>387</v>
      </c>
      <c r="D112" s="914"/>
      <c r="E112" s="822">
        <v>45180</v>
      </c>
      <c r="F112" s="1412">
        <v>14666.78</v>
      </c>
      <c r="G112" s="593">
        <v>515</v>
      </c>
      <c r="H112" s="913">
        <v>14666.78</v>
      </c>
      <c r="I112" s="742">
        <f t="shared" si="18"/>
        <v>0</v>
      </c>
      <c r="J112" s="752"/>
      <c r="K112" s="1009"/>
      <c r="L112" s="1010"/>
      <c r="M112" s="1009"/>
      <c r="N112" s="1417"/>
      <c r="O112" s="1318">
        <v>20804</v>
      </c>
      <c r="P112" s="1427"/>
      <c r="Q112" s="1011">
        <v>865340.2</v>
      </c>
      <c r="R112" s="1024" t="s">
        <v>495</v>
      </c>
      <c r="S112" s="879">
        <f t="shared" si="31"/>
        <v>865340.2</v>
      </c>
      <c r="T112" s="880">
        <f t="shared" si="32"/>
        <v>59.000012272632432</v>
      </c>
    </row>
    <row r="113" spans="1:20" s="148" customFormat="1" ht="44.25" customHeight="1" thickBot="1" x14ac:dyDescent="0.35">
      <c r="A113" s="959"/>
      <c r="B113" s="927" t="s">
        <v>388</v>
      </c>
      <c r="C113" s="1585" t="s">
        <v>389</v>
      </c>
      <c r="D113" s="914"/>
      <c r="E113" s="822">
        <v>45180</v>
      </c>
      <c r="F113" s="1412">
        <v>2728.35</v>
      </c>
      <c r="G113" s="593">
        <v>3</v>
      </c>
      <c r="H113" s="913">
        <v>2728.35</v>
      </c>
      <c r="I113" s="742">
        <f t="shared" si="18"/>
        <v>0</v>
      </c>
      <c r="J113" s="752"/>
      <c r="K113" s="1501"/>
      <c r="L113" s="1573"/>
      <c r="M113" s="1009"/>
      <c r="N113" s="1417"/>
      <c r="O113" s="1456" t="s">
        <v>390</v>
      </c>
      <c r="P113" s="1427"/>
      <c r="Q113" s="1011">
        <v>68208.75</v>
      </c>
      <c r="R113" s="1475" t="s">
        <v>488</v>
      </c>
      <c r="S113" s="879"/>
      <c r="T113" s="880"/>
    </row>
    <row r="114" spans="1:20" s="148" customFormat="1" ht="44.25" customHeight="1" x14ac:dyDescent="0.3">
      <c r="A114" s="959">
        <v>71</v>
      </c>
      <c r="B114" s="1657" t="s">
        <v>351</v>
      </c>
      <c r="C114" s="1583" t="s">
        <v>347</v>
      </c>
      <c r="D114" s="1584"/>
      <c r="E114" s="1659">
        <v>45182</v>
      </c>
      <c r="F114" s="1412">
        <v>4138.6000000000004</v>
      </c>
      <c r="G114" s="593"/>
      <c r="H114" s="913">
        <v>4138.6000000000004</v>
      </c>
      <c r="I114" s="742">
        <f t="shared" si="18"/>
        <v>0</v>
      </c>
      <c r="J114" s="1681" t="s">
        <v>486</v>
      </c>
      <c r="K114" s="1675">
        <v>4176</v>
      </c>
      <c r="L114" s="1678" t="s">
        <v>487</v>
      </c>
      <c r="M114" s="1572"/>
      <c r="N114" s="1417"/>
      <c r="O114" s="1661" t="s">
        <v>355</v>
      </c>
      <c r="P114" s="1427"/>
      <c r="Q114" s="1474">
        <f>200000+222137.23</f>
        <v>422137.23</v>
      </c>
      <c r="R114" s="1637" t="s">
        <v>407</v>
      </c>
      <c r="S114" s="879">
        <f t="shared" si="31"/>
        <v>426313.23</v>
      </c>
      <c r="T114" s="880">
        <f t="shared" si="32"/>
        <v>103.00904412120039</v>
      </c>
    </row>
    <row r="115" spans="1:20" s="148" customFormat="1" ht="44.25" customHeight="1" x14ac:dyDescent="0.3">
      <c r="A115" s="959">
        <v>72</v>
      </c>
      <c r="B115" s="1657"/>
      <c r="C115" s="1570" t="s">
        <v>71</v>
      </c>
      <c r="D115" s="1421"/>
      <c r="E115" s="1659"/>
      <c r="F115" s="1412">
        <v>213.25</v>
      </c>
      <c r="G115" s="593"/>
      <c r="H115" s="913">
        <v>213.25</v>
      </c>
      <c r="I115" s="742">
        <f t="shared" si="18"/>
        <v>0</v>
      </c>
      <c r="J115" s="1682"/>
      <c r="K115" s="1676"/>
      <c r="L115" s="1679"/>
      <c r="M115" s="1572"/>
      <c r="N115" s="1417"/>
      <c r="O115" s="1662"/>
      <c r="P115" s="1427"/>
      <c r="Q115" s="1474">
        <v>30921.25</v>
      </c>
      <c r="R115" s="1638"/>
      <c r="S115" s="879">
        <f t="shared" si="31"/>
        <v>30921.25</v>
      </c>
      <c r="T115" s="880">
        <f t="shared" si="32"/>
        <v>145</v>
      </c>
    </row>
    <row r="116" spans="1:20" s="148" customFormat="1" ht="44.25" customHeight="1" x14ac:dyDescent="0.3">
      <c r="A116" s="959">
        <v>73</v>
      </c>
      <c r="B116" s="1657"/>
      <c r="C116" s="1522" t="s">
        <v>354</v>
      </c>
      <c r="D116" s="1422"/>
      <c r="E116" s="1659"/>
      <c r="F116" s="1423">
        <v>25.15</v>
      </c>
      <c r="G116" s="823"/>
      <c r="H116" s="861">
        <v>25.15</v>
      </c>
      <c r="I116" s="742">
        <f t="shared" ref="I116:I124" si="33">H116-F116</f>
        <v>0</v>
      </c>
      <c r="J116" s="1682"/>
      <c r="K116" s="1676"/>
      <c r="L116" s="1679"/>
      <c r="M116" s="1572"/>
      <c r="N116" s="1417"/>
      <c r="O116" s="1662"/>
      <c r="P116" s="1428"/>
      <c r="Q116" s="1474">
        <v>1634.75</v>
      </c>
      <c r="R116" s="1638"/>
      <c r="S116" s="879">
        <f>Q116+M116+K116</f>
        <v>1634.75</v>
      </c>
      <c r="T116" s="880">
        <f t="shared" si="32"/>
        <v>65</v>
      </c>
    </row>
    <row r="117" spans="1:20" s="148" customFormat="1" ht="40.5" customHeight="1" thickBot="1" x14ac:dyDescent="0.35">
      <c r="A117" s="959">
        <v>74</v>
      </c>
      <c r="B117" s="1658"/>
      <c r="C117" s="1570" t="s">
        <v>348</v>
      </c>
      <c r="D117" s="1426"/>
      <c r="E117" s="1660"/>
      <c r="F117" s="1412">
        <v>100.199</v>
      </c>
      <c r="G117" s="593"/>
      <c r="H117" s="913">
        <v>100.19</v>
      </c>
      <c r="I117" s="922">
        <f t="shared" si="33"/>
        <v>-9.0000000000003411E-3</v>
      </c>
      <c r="J117" s="1683"/>
      <c r="K117" s="1677"/>
      <c r="L117" s="1680"/>
      <c r="M117" s="1572"/>
      <c r="N117" s="1417"/>
      <c r="O117" s="1663"/>
      <c r="P117" s="1429"/>
      <c r="Q117" s="1474">
        <v>2003.98</v>
      </c>
      <c r="R117" s="1639"/>
      <c r="S117" s="879">
        <f>Q117+M117+K117</f>
        <v>2003.98</v>
      </c>
      <c r="T117" s="880">
        <f t="shared" si="32"/>
        <v>20.001796586485678</v>
      </c>
    </row>
    <row r="118" spans="1:20" s="148" customFormat="1" ht="33" customHeight="1" x14ac:dyDescent="0.3">
      <c r="A118" s="959">
        <v>75</v>
      </c>
      <c r="B118" s="1425" t="s">
        <v>342</v>
      </c>
      <c r="C118" s="1063" t="s">
        <v>343</v>
      </c>
      <c r="D118" s="1063"/>
      <c r="E118" s="1424">
        <v>45182</v>
      </c>
      <c r="F118" s="841">
        <v>4090.4</v>
      </c>
      <c r="G118" s="593">
        <v>189</v>
      </c>
      <c r="H118" s="913">
        <v>4090.4</v>
      </c>
      <c r="I118" s="922">
        <f t="shared" si="33"/>
        <v>0</v>
      </c>
      <c r="J118" s="681"/>
      <c r="K118" s="1571"/>
      <c r="L118" s="1574"/>
      <c r="M118" s="1009"/>
      <c r="N118" s="1012"/>
      <c r="O118" s="1434">
        <v>7749</v>
      </c>
      <c r="P118" s="1435" t="s">
        <v>361</v>
      </c>
      <c r="Q118" s="1011">
        <v>118621.6</v>
      </c>
      <c r="R118" s="1477" t="s">
        <v>362</v>
      </c>
      <c r="S118" s="879">
        <f t="shared" ref="S118:S175" si="34">Q118+M118+K118</f>
        <v>118621.6</v>
      </c>
      <c r="T118" s="880">
        <f t="shared" ref="T118:T175" si="35">S118/H118</f>
        <v>29</v>
      </c>
    </row>
    <row r="119" spans="1:20" s="1448" customFormat="1" ht="45.75" customHeight="1" thickBot="1" x14ac:dyDescent="0.35">
      <c r="A119" s="1442"/>
      <c r="B119" s="1459" t="s">
        <v>388</v>
      </c>
      <c r="C119" s="1443" t="s">
        <v>389</v>
      </c>
      <c r="D119" s="1436"/>
      <c r="E119" s="1437">
        <v>45182</v>
      </c>
      <c r="F119" s="1444">
        <v>3706.29</v>
      </c>
      <c r="G119" s="1445">
        <v>4</v>
      </c>
      <c r="H119" s="1446">
        <v>3706.29</v>
      </c>
      <c r="I119" s="1447">
        <f t="shared" si="33"/>
        <v>0</v>
      </c>
      <c r="J119" s="681"/>
      <c r="K119" s="1009"/>
      <c r="L119" s="1010"/>
      <c r="M119" s="1009"/>
      <c r="N119" s="1012"/>
      <c r="O119" s="1438" t="s">
        <v>391</v>
      </c>
      <c r="P119" s="1427"/>
      <c r="Q119" s="1011"/>
      <c r="R119" s="1588"/>
      <c r="S119" s="1238"/>
      <c r="T119" s="443"/>
    </row>
    <row r="120" spans="1:20" s="148" customFormat="1" ht="41.25" customHeight="1" x14ac:dyDescent="0.3">
      <c r="A120" s="959">
        <v>77</v>
      </c>
      <c r="B120" s="1712" t="s">
        <v>80</v>
      </c>
      <c r="C120" s="1457" t="s">
        <v>392</v>
      </c>
      <c r="D120" s="1421"/>
      <c r="E120" s="1684">
        <v>45182</v>
      </c>
      <c r="F120" s="1412">
        <v>3050.19</v>
      </c>
      <c r="G120" s="593">
        <v>105</v>
      </c>
      <c r="H120" s="913">
        <v>3050.19</v>
      </c>
      <c r="I120" s="922">
        <f t="shared" si="33"/>
        <v>0</v>
      </c>
      <c r="J120" s="681"/>
      <c r="K120" s="1009"/>
      <c r="L120" s="1010"/>
      <c r="M120" s="1009"/>
      <c r="N120" s="1417"/>
      <c r="O120" s="1770" t="s">
        <v>496</v>
      </c>
      <c r="P120" s="1524"/>
      <c r="Q120" s="1474">
        <v>369072.99</v>
      </c>
      <c r="R120" s="1756" t="s">
        <v>495</v>
      </c>
      <c r="S120" s="879">
        <f t="shared" si="34"/>
        <v>369072.99</v>
      </c>
      <c r="T120" s="880">
        <f t="shared" si="35"/>
        <v>121</v>
      </c>
    </row>
    <row r="121" spans="1:20" s="148" customFormat="1" ht="41.25" customHeight="1" thickBot="1" x14ac:dyDescent="0.35">
      <c r="A121" s="959">
        <v>78</v>
      </c>
      <c r="B121" s="1714"/>
      <c r="C121" s="1458" t="s">
        <v>393</v>
      </c>
      <c r="D121" s="1421"/>
      <c r="E121" s="1685"/>
      <c r="F121" s="1412">
        <v>18.75</v>
      </c>
      <c r="G121" s="593">
        <v>1</v>
      </c>
      <c r="H121" s="913">
        <v>18.75</v>
      </c>
      <c r="I121" s="922">
        <f t="shared" si="33"/>
        <v>0</v>
      </c>
      <c r="J121" s="1150"/>
      <c r="K121" s="1226"/>
      <c r="L121" s="1323"/>
      <c r="M121" s="1009"/>
      <c r="N121" s="1417"/>
      <c r="O121" s="1771"/>
      <c r="P121" s="1586"/>
      <c r="Q121" s="1474">
        <v>2062.5</v>
      </c>
      <c r="R121" s="1757"/>
      <c r="S121" s="879">
        <f>Q121+M121+K121</f>
        <v>2062.5</v>
      </c>
      <c r="T121" s="880">
        <f t="shared" ref="T121" si="36">S121/H121</f>
        <v>110</v>
      </c>
    </row>
    <row r="122" spans="1:20" s="148" customFormat="1" ht="41.25" customHeight="1" x14ac:dyDescent="0.3">
      <c r="A122" s="959">
        <v>79</v>
      </c>
      <c r="B122" s="1739" t="s">
        <v>96</v>
      </c>
      <c r="C122" s="1458" t="s">
        <v>394</v>
      </c>
      <c r="D122" s="1421"/>
      <c r="E122" s="1740">
        <v>45183</v>
      </c>
      <c r="F122" s="1412">
        <v>1079.05</v>
      </c>
      <c r="G122" s="593">
        <v>37</v>
      </c>
      <c r="H122" s="913">
        <v>1079.05</v>
      </c>
      <c r="I122" s="922">
        <f t="shared" si="33"/>
        <v>0</v>
      </c>
      <c r="J122" s="1150"/>
      <c r="K122" s="1009"/>
      <c r="L122" s="1323"/>
      <c r="M122" s="1009"/>
      <c r="N122" s="1012"/>
      <c r="O122" s="1587"/>
      <c r="P122" s="1664" t="s">
        <v>396</v>
      </c>
      <c r="Q122" s="1503">
        <v>80716.2</v>
      </c>
      <c r="R122" s="1589"/>
      <c r="S122" s="1504">
        <f t="shared" ref="S122:S123" si="37">Q122+M122+K122</f>
        <v>80716.2</v>
      </c>
      <c r="T122" s="1505">
        <f t="shared" ref="T122:T123" si="38">S122/H122</f>
        <v>74.803021176034477</v>
      </c>
    </row>
    <row r="123" spans="1:20" s="148" customFormat="1" ht="41.25" customHeight="1" thickBot="1" x14ac:dyDescent="0.35">
      <c r="A123" s="959">
        <v>80</v>
      </c>
      <c r="B123" s="1723"/>
      <c r="C123" s="1457" t="s">
        <v>395</v>
      </c>
      <c r="D123" s="1421"/>
      <c r="E123" s="1741"/>
      <c r="F123" s="1412">
        <v>606.36</v>
      </c>
      <c r="G123" s="593">
        <v>20</v>
      </c>
      <c r="H123" s="913">
        <v>606.36</v>
      </c>
      <c r="I123" s="922">
        <f t="shared" si="33"/>
        <v>0</v>
      </c>
      <c r="J123" s="1060"/>
      <c r="K123" s="1009"/>
      <c r="L123" s="1323"/>
      <c r="M123" s="1009"/>
      <c r="N123" s="602"/>
      <c r="O123" s="1461"/>
      <c r="P123" s="1665"/>
      <c r="Q123" s="1429">
        <v>139462.79999999999</v>
      </c>
      <c r="R123" s="1475"/>
      <c r="S123" s="879">
        <f t="shared" si="37"/>
        <v>139462.79999999999</v>
      </c>
      <c r="T123" s="880">
        <f t="shared" si="38"/>
        <v>229.99999999999997</v>
      </c>
    </row>
    <row r="124" spans="1:20" s="148" customFormat="1" ht="41.25" customHeight="1" x14ac:dyDescent="0.3">
      <c r="A124" s="959">
        <v>81</v>
      </c>
      <c r="B124" s="1744" t="s">
        <v>339</v>
      </c>
      <c r="C124" s="1457" t="s">
        <v>397</v>
      </c>
      <c r="D124" s="1421"/>
      <c r="E124" s="1746" t="s">
        <v>398</v>
      </c>
      <c r="F124" s="1412">
        <v>501.53</v>
      </c>
      <c r="G124" s="593">
        <v>42</v>
      </c>
      <c r="H124" s="913">
        <v>501.53</v>
      </c>
      <c r="I124" s="922">
        <f t="shared" si="33"/>
        <v>0</v>
      </c>
      <c r="J124" s="681"/>
      <c r="K124" s="1009"/>
      <c r="L124" s="1010"/>
      <c r="M124" s="1009"/>
      <c r="N124" s="1012"/>
      <c r="O124" s="1461"/>
      <c r="P124" s="1655" t="s">
        <v>398</v>
      </c>
      <c r="Q124" s="1569">
        <v>42630.05</v>
      </c>
      <c r="R124" s="1637" t="s">
        <v>482</v>
      </c>
      <c r="S124" s="879">
        <f t="shared" si="34"/>
        <v>42630.05</v>
      </c>
      <c r="T124" s="880">
        <f t="shared" si="35"/>
        <v>85.000000000000014</v>
      </c>
    </row>
    <row r="125" spans="1:20" s="148" customFormat="1" ht="53.25" customHeight="1" thickBot="1" x14ac:dyDescent="0.35">
      <c r="A125" s="959">
        <v>82</v>
      </c>
      <c r="B125" s="1745"/>
      <c r="C125" s="1462" t="s">
        <v>340</v>
      </c>
      <c r="D125" s="1464"/>
      <c r="E125" s="1747"/>
      <c r="F125" s="1412">
        <v>496.51</v>
      </c>
      <c r="G125" s="593">
        <v>42</v>
      </c>
      <c r="H125" s="913">
        <v>496.51</v>
      </c>
      <c r="I125" s="922">
        <f t="shared" ref="I125:I131" si="39">H125-F125</f>
        <v>0</v>
      </c>
      <c r="J125" s="681"/>
      <c r="K125" s="1009"/>
      <c r="L125" s="1010"/>
      <c r="M125" s="1009"/>
      <c r="N125" s="1012"/>
      <c r="O125" s="1466"/>
      <c r="P125" s="1656"/>
      <c r="Q125" s="1569">
        <v>42203.35</v>
      </c>
      <c r="R125" s="1639"/>
      <c r="S125" s="879">
        <f t="shared" si="34"/>
        <v>42203.35</v>
      </c>
      <c r="T125" s="880">
        <f t="shared" si="35"/>
        <v>85</v>
      </c>
    </row>
    <row r="126" spans="1:20" s="148" customFormat="1" ht="39.75" customHeight="1" thickTop="1" x14ac:dyDescent="0.3">
      <c r="A126" s="959">
        <v>83</v>
      </c>
      <c r="B126" s="1463" t="s">
        <v>399</v>
      </c>
      <c r="C126" s="1156" t="s">
        <v>392</v>
      </c>
      <c r="D126" s="1157"/>
      <c r="E126" s="1465">
        <v>45183</v>
      </c>
      <c r="F126" s="841">
        <v>1083.8800000000001</v>
      </c>
      <c r="G126" s="593">
        <v>40</v>
      </c>
      <c r="H126" s="913">
        <v>1083.8800000000001</v>
      </c>
      <c r="I126" s="922">
        <f t="shared" si="39"/>
        <v>0</v>
      </c>
      <c r="J126" s="681"/>
      <c r="K126" s="1009"/>
      <c r="L126" s="1010"/>
      <c r="M126" s="1009"/>
      <c r="N126" s="1012"/>
      <c r="O126" s="1152"/>
      <c r="P126" s="1467"/>
      <c r="Q126" s="1011"/>
      <c r="R126" s="1560"/>
      <c r="S126" s="879">
        <f t="shared" ref="S126:S132" si="40">Q126+M126+K126</f>
        <v>0</v>
      </c>
      <c r="T126" s="880">
        <f t="shared" ref="T126:T132" si="41">S126/H126</f>
        <v>0</v>
      </c>
    </row>
    <row r="127" spans="1:20" s="148" customFormat="1" ht="39" customHeight="1" thickBot="1" x14ac:dyDescent="0.35">
      <c r="A127" s="959">
        <v>84</v>
      </c>
      <c r="B127" s="1469" t="s">
        <v>344</v>
      </c>
      <c r="C127" s="1314" t="s">
        <v>387</v>
      </c>
      <c r="D127" s="914"/>
      <c r="E127" s="1470">
        <v>45184</v>
      </c>
      <c r="F127" s="841">
        <v>4400.3599999999997</v>
      </c>
      <c r="G127" s="593">
        <v>151</v>
      </c>
      <c r="H127" s="913">
        <v>4400.3599999999997</v>
      </c>
      <c r="I127" s="922">
        <f t="shared" si="39"/>
        <v>0</v>
      </c>
      <c r="J127" s="727"/>
      <c r="K127" s="1009"/>
      <c r="L127" s="1010"/>
      <c r="M127" s="1009"/>
      <c r="N127" s="1012"/>
      <c r="O127" s="1316"/>
      <c r="P127" s="1012"/>
      <c r="Q127" s="1011"/>
      <c r="R127" s="920"/>
      <c r="S127" s="879">
        <f t="shared" si="40"/>
        <v>0</v>
      </c>
      <c r="T127" s="880">
        <f t="shared" si="41"/>
        <v>0</v>
      </c>
    </row>
    <row r="128" spans="1:20" s="148" customFormat="1" ht="31.5" customHeight="1" x14ac:dyDescent="0.3">
      <c r="A128" s="959">
        <v>85</v>
      </c>
      <c r="B128" s="1777" t="s">
        <v>378</v>
      </c>
      <c r="C128" s="1468" t="s">
        <v>400</v>
      </c>
      <c r="D128" s="1421"/>
      <c r="E128" s="1779">
        <v>45184</v>
      </c>
      <c r="F128" s="1412">
        <v>143.38999999999999</v>
      </c>
      <c r="G128" s="593">
        <v>7</v>
      </c>
      <c r="H128" s="913">
        <v>143.38999999999999</v>
      </c>
      <c r="I128" s="922">
        <f t="shared" si="39"/>
        <v>0</v>
      </c>
      <c r="J128" s="727"/>
      <c r="K128" s="1009"/>
      <c r="L128" s="1010"/>
      <c r="M128" s="1009"/>
      <c r="N128" s="1012"/>
      <c r="O128" s="1316"/>
      <c r="P128" s="1012"/>
      <c r="Q128" s="1011"/>
      <c r="R128" s="920"/>
      <c r="S128" s="879">
        <f t="shared" si="40"/>
        <v>0</v>
      </c>
      <c r="T128" s="880">
        <f t="shared" si="41"/>
        <v>0</v>
      </c>
    </row>
    <row r="129" spans="1:20" s="148" customFormat="1" ht="31.5" customHeight="1" thickBot="1" x14ac:dyDescent="0.35">
      <c r="A129" s="959">
        <v>86</v>
      </c>
      <c r="B129" s="1778"/>
      <c r="C129" s="1468" t="s">
        <v>401</v>
      </c>
      <c r="D129" s="1421"/>
      <c r="E129" s="1780"/>
      <c r="F129" s="1412">
        <v>485.57</v>
      </c>
      <c r="G129" s="593">
        <v>14</v>
      </c>
      <c r="H129" s="913">
        <v>485.7</v>
      </c>
      <c r="I129" s="922">
        <f t="shared" si="39"/>
        <v>0.12999999999999545</v>
      </c>
      <c r="J129" s="1579"/>
      <c r="K129" s="1501"/>
      <c r="L129" s="1573"/>
      <c r="M129" s="1501"/>
      <c r="N129" s="1502"/>
      <c r="O129" s="1473"/>
      <c r="P129" s="1012"/>
      <c r="Q129" s="1011"/>
      <c r="R129" s="1506"/>
      <c r="S129" s="879">
        <f t="shared" si="40"/>
        <v>0</v>
      </c>
      <c r="T129" s="880">
        <f t="shared" si="41"/>
        <v>0</v>
      </c>
    </row>
    <row r="130" spans="1:20" s="148" customFormat="1" ht="43.5" customHeight="1" x14ac:dyDescent="0.3">
      <c r="A130" s="959">
        <v>87</v>
      </c>
      <c r="B130" s="1712" t="s">
        <v>351</v>
      </c>
      <c r="C130" s="1468" t="s">
        <v>347</v>
      </c>
      <c r="D130" s="1421"/>
      <c r="E130" s="1742">
        <v>45189</v>
      </c>
      <c r="F130" s="1412">
        <v>4165.7</v>
      </c>
      <c r="G130" s="593"/>
      <c r="H130" s="913">
        <v>4165.7</v>
      </c>
      <c r="I130" s="922">
        <f t="shared" si="39"/>
        <v>0</v>
      </c>
      <c r="J130" s="1767" t="s">
        <v>486</v>
      </c>
      <c r="K130" s="1706">
        <v>4176</v>
      </c>
      <c r="L130" s="1709" t="s">
        <v>487</v>
      </c>
      <c r="M130" s="1781">
        <v>9280</v>
      </c>
      <c r="N130" s="1774" t="s">
        <v>418</v>
      </c>
      <c r="O130" s="1772" t="s">
        <v>403</v>
      </c>
      <c r="P130" s="1420"/>
      <c r="Q130" s="1474">
        <f>200000+224901.43</f>
        <v>424901.43</v>
      </c>
      <c r="R130" s="1686" t="s">
        <v>422</v>
      </c>
      <c r="S130" s="879">
        <f>Q130</f>
        <v>424901.43</v>
      </c>
      <c r="T130" s="880">
        <f t="shared" si="41"/>
        <v>102.0000072016708</v>
      </c>
    </row>
    <row r="131" spans="1:20" s="148" customFormat="1" ht="39" customHeight="1" x14ac:dyDescent="0.3">
      <c r="A131" s="959">
        <v>88</v>
      </c>
      <c r="B131" s="1713"/>
      <c r="C131" s="1471" t="s">
        <v>402</v>
      </c>
      <c r="D131" s="1421"/>
      <c r="E131" s="1743"/>
      <c r="F131" s="1412">
        <v>25.87</v>
      </c>
      <c r="G131" s="593"/>
      <c r="H131" s="913">
        <v>25.87</v>
      </c>
      <c r="I131" s="922">
        <f t="shared" si="39"/>
        <v>0</v>
      </c>
      <c r="J131" s="1768"/>
      <c r="K131" s="1707"/>
      <c r="L131" s="1710"/>
      <c r="M131" s="1782"/>
      <c r="N131" s="1775"/>
      <c r="O131" s="1773"/>
      <c r="P131" s="1472"/>
      <c r="Q131" s="1474">
        <v>1681.55</v>
      </c>
      <c r="R131" s="1687"/>
      <c r="S131" s="879">
        <f t="shared" si="40"/>
        <v>1681.55</v>
      </c>
      <c r="T131" s="880">
        <f t="shared" si="41"/>
        <v>65</v>
      </c>
    </row>
    <row r="132" spans="1:20" s="148" customFormat="1" ht="45.75" customHeight="1" thickBot="1" x14ac:dyDescent="0.3">
      <c r="A132" s="959">
        <v>89</v>
      </c>
      <c r="B132" s="1713"/>
      <c r="C132" s="1471" t="s">
        <v>71</v>
      </c>
      <c r="D132" s="1421"/>
      <c r="E132" s="1743"/>
      <c r="F132" s="1412">
        <v>436.3</v>
      </c>
      <c r="G132" s="593"/>
      <c r="H132" s="913">
        <v>436.3</v>
      </c>
      <c r="I132" s="422">
        <f t="shared" ref="I132:I144" si="42">H132-F132</f>
        <v>0</v>
      </c>
      <c r="J132" s="1769"/>
      <c r="K132" s="1708"/>
      <c r="L132" s="1711"/>
      <c r="M132" s="1783"/>
      <c r="N132" s="1776"/>
      <c r="O132" s="1773"/>
      <c r="P132" s="1472"/>
      <c r="Q132" s="1557">
        <v>63263.5</v>
      </c>
      <c r="R132" s="1687"/>
      <c r="S132" s="879">
        <f t="shared" si="40"/>
        <v>63263.5</v>
      </c>
      <c r="T132" s="880">
        <f t="shared" si="41"/>
        <v>145</v>
      </c>
    </row>
    <row r="133" spans="1:20" s="148" customFormat="1" ht="33.75" customHeight="1" thickTop="1" x14ac:dyDescent="0.25">
      <c r="A133" s="959"/>
      <c r="B133" s="1733" t="s">
        <v>464</v>
      </c>
      <c r="C133" s="1556" t="s">
        <v>471</v>
      </c>
      <c r="D133" s="1421"/>
      <c r="E133" s="1736">
        <v>45191</v>
      </c>
      <c r="F133" s="1412">
        <v>740.16</v>
      </c>
      <c r="G133" s="593">
        <v>28</v>
      </c>
      <c r="H133" s="913">
        <v>740.16</v>
      </c>
      <c r="I133" s="422">
        <f t="shared" si="42"/>
        <v>0</v>
      </c>
      <c r="J133" s="1580"/>
      <c r="K133" s="1571"/>
      <c r="L133" s="1575"/>
      <c r="M133" s="1554"/>
      <c r="N133" s="1555"/>
      <c r="O133" s="1688" t="s">
        <v>477</v>
      </c>
      <c r="P133" s="1472"/>
      <c r="Q133" s="1559">
        <v>73645.919999999998</v>
      </c>
      <c r="R133" s="1691" t="s">
        <v>478</v>
      </c>
      <c r="S133" s="879">
        <f t="shared" ref="S133:S140" si="43">Q133+M133+K133</f>
        <v>73645.919999999998</v>
      </c>
      <c r="T133" s="880">
        <f t="shared" ref="T133:T140" si="44">S133/H133</f>
        <v>99.5</v>
      </c>
    </row>
    <row r="134" spans="1:20" s="148" customFormat="1" ht="33.75" customHeight="1" x14ac:dyDescent="0.25">
      <c r="A134" s="959"/>
      <c r="B134" s="1734"/>
      <c r="C134" s="1556" t="s">
        <v>472</v>
      </c>
      <c r="D134" s="1421"/>
      <c r="E134" s="1737"/>
      <c r="F134" s="1412">
        <v>1515.4</v>
      </c>
      <c r="G134" s="593">
        <v>78</v>
      </c>
      <c r="H134" s="913">
        <v>1515.4</v>
      </c>
      <c r="I134" s="422">
        <f t="shared" si="42"/>
        <v>0</v>
      </c>
      <c r="J134" s="681"/>
      <c r="K134" s="1009"/>
      <c r="L134" s="1500"/>
      <c r="M134" s="1554"/>
      <c r="N134" s="1555"/>
      <c r="O134" s="1689"/>
      <c r="P134" s="1472"/>
      <c r="Q134" s="1559">
        <v>106078</v>
      </c>
      <c r="R134" s="1692"/>
      <c r="S134" s="879">
        <f t="shared" si="43"/>
        <v>106078</v>
      </c>
      <c r="T134" s="880">
        <f t="shared" si="44"/>
        <v>70</v>
      </c>
    </row>
    <row r="135" spans="1:20" s="148" customFormat="1" ht="33.75" customHeight="1" x14ac:dyDescent="0.25">
      <c r="A135" s="959"/>
      <c r="B135" s="1734"/>
      <c r="C135" s="1556" t="s">
        <v>473</v>
      </c>
      <c r="D135" s="1421"/>
      <c r="E135" s="1737"/>
      <c r="F135" s="1412">
        <v>2501.48</v>
      </c>
      <c r="G135" s="593">
        <v>94</v>
      </c>
      <c r="H135" s="913">
        <v>2501.48</v>
      </c>
      <c r="I135" s="422">
        <f t="shared" si="42"/>
        <v>0</v>
      </c>
      <c r="J135" s="681"/>
      <c r="K135" s="1009"/>
      <c r="L135" s="1500"/>
      <c r="M135" s="1554"/>
      <c r="N135" s="1555"/>
      <c r="O135" s="1689"/>
      <c r="P135" s="1472"/>
      <c r="Q135" s="1559">
        <v>172602.12</v>
      </c>
      <c r="R135" s="1692"/>
      <c r="S135" s="879">
        <f t="shared" si="43"/>
        <v>172602.12</v>
      </c>
      <c r="T135" s="880">
        <f t="shared" si="44"/>
        <v>69</v>
      </c>
    </row>
    <row r="136" spans="1:20" s="148" customFormat="1" ht="33.75" customHeight="1" x14ac:dyDescent="0.25">
      <c r="A136" s="959"/>
      <c r="B136" s="1734"/>
      <c r="C136" s="1556" t="s">
        <v>474</v>
      </c>
      <c r="D136" s="1421"/>
      <c r="E136" s="1737"/>
      <c r="F136" s="1412">
        <v>204.48</v>
      </c>
      <c r="G136" s="593">
        <v>9</v>
      </c>
      <c r="H136" s="913">
        <v>204.48</v>
      </c>
      <c r="I136" s="422">
        <f t="shared" si="42"/>
        <v>0</v>
      </c>
      <c r="J136" s="681"/>
      <c r="K136" s="1009"/>
      <c r="L136" s="1500"/>
      <c r="M136" s="1554"/>
      <c r="N136" s="1555"/>
      <c r="O136" s="1689"/>
      <c r="P136" s="1472"/>
      <c r="Q136" s="1559">
        <v>47030.400000000001</v>
      </c>
      <c r="R136" s="1692"/>
      <c r="S136" s="879">
        <f t="shared" si="43"/>
        <v>47030.400000000001</v>
      </c>
      <c r="T136" s="880">
        <f t="shared" si="44"/>
        <v>230.00000000000003</v>
      </c>
    </row>
    <row r="137" spans="1:20" s="148" customFormat="1" ht="33.75" customHeight="1" x14ac:dyDescent="0.25">
      <c r="A137" s="959"/>
      <c r="B137" s="1734"/>
      <c r="C137" s="1556" t="s">
        <v>475</v>
      </c>
      <c r="D137" s="1421"/>
      <c r="E137" s="1737"/>
      <c r="F137" s="1412">
        <v>51.8</v>
      </c>
      <c r="G137" s="593">
        <v>6</v>
      </c>
      <c r="H137" s="913">
        <v>51.8</v>
      </c>
      <c r="I137" s="422">
        <f t="shared" si="42"/>
        <v>0</v>
      </c>
      <c r="J137" s="681"/>
      <c r="K137" s="1009"/>
      <c r="L137" s="1500"/>
      <c r="M137" s="1554"/>
      <c r="N137" s="1555"/>
      <c r="O137" s="1689"/>
      <c r="P137" s="1472"/>
      <c r="Q137" s="1559">
        <v>5180</v>
      </c>
      <c r="R137" s="1692"/>
      <c r="S137" s="879">
        <f t="shared" si="43"/>
        <v>5180</v>
      </c>
      <c r="T137" s="880">
        <f t="shared" si="44"/>
        <v>100</v>
      </c>
    </row>
    <row r="138" spans="1:20" s="148" customFormat="1" ht="33.75" customHeight="1" thickBot="1" x14ac:dyDescent="0.3">
      <c r="A138" s="959"/>
      <c r="B138" s="1734"/>
      <c r="C138" s="1556" t="s">
        <v>469</v>
      </c>
      <c r="D138" s="1421"/>
      <c r="E138" s="1737"/>
      <c r="F138" s="1412">
        <v>326.60000000000002</v>
      </c>
      <c r="G138" s="593">
        <v>1</v>
      </c>
      <c r="H138" s="913">
        <v>326.60000000000002</v>
      </c>
      <c r="I138" s="422">
        <f t="shared" si="42"/>
        <v>0</v>
      </c>
      <c r="J138" s="681"/>
      <c r="K138" s="1009"/>
      <c r="L138" s="1500"/>
      <c r="M138" s="1554"/>
      <c r="N138" s="1555"/>
      <c r="O138" s="1690"/>
      <c r="P138" s="1472"/>
      <c r="Q138" s="1559">
        <v>37559</v>
      </c>
      <c r="R138" s="1693"/>
      <c r="S138" s="879">
        <f t="shared" si="43"/>
        <v>37559</v>
      </c>
      <c r="T138" s="880">
        <f t="shared" si="44"/>
        <v>114.99999999999999</v>
      </c>
    </row>
    <row r="139" spans="1:20" s="148" customFormat="1" ht="33.75" customHeight="1" thickTop="1" thickBot="1" x14ac:dyDescent="0.3">
      <c r="A139" s="959"/>
      <c r="B139" s="1735"/>
      <c r="C139" s="1556" t="s">
        <v>476</v>
      </c>
      <c r="D139" s="1421"/>
      <c r="E139" s="1738"/>
      <c r="F139" s="1412">
        <v>47.8</v>
      </c>
      <c r="G139" s="593">
        <v>5</v>
      </c>
      <c r="H139" s="913">
        <v>47.8</v>
      </c>
      <c r="I139" s="422">
        <f t="shared" si="42"/>
        <v>0</v>
      </c>
      <c r="J139" s="681"/>
      <c r="K139" s="1009"/>
      <c r="L139" s="1500"/>
      <c r="M139" s="1554"/>
      <c r="N139" s="1555"/>
      <c r="O139" s="1558" t="s">
        <v>485</v>
      </c>
      <c r="P139" s="1472"/>
      <c r="Q139" s="1228">
        <v>4500</v>
      </c>
      <c r="R139" s="1560" t="s">
        <v>483</v>
      </c>
      <c r="S139" s="879">
        <f t="shared" si="43"/>
        <v>4500</v>
      </c>
      <c r="T139" s="880">
        <f t="shared" si="44"/>
        <v>94.142259414225947</v>
      </c>
    </row>
    <row r="140" spans="1:20" s="148" customFormat="1" ht="43.5" customHeight="1" thickTop="1" thickBot="1" x14ac:dyDescent="0.3">
      <c r="A140" s="959">
        <v>90</v>
      </c>
      <c r="B140" s="1517" t="s">
        <v>80</v>
      </c>
      <c r="C140" s="1038" t="s">
        <v>432</v>
      </c>
      <c r="D140" s="914"/>
      <c r="E140" s="1520">
        <v>45189</v>
      </c>
      <c r="F140" s="847">
        <v>1005</v>
      </c>
      <c r="G140" s="682">
        <v>67</v>
      </c>
      <c r="H140" s="847">
        <v>1005</v>
      </c>
      <c r="I140" s="422">
        <f t="shared" si="42"/>
        <v>0</v>
      </c>
      <c r="J140" s="682"/>
      <c r="K140" s="1009"/>
      <c r="L140" s="1538"/>
      <c r="M140" s="1009"/>
      <c r="N140" s="1543"/>
      <c r="O140" s="1525"/>
      <c r="P140" s="1317"/>
      <c r="Q140" s="1228"/>
      <c r="R140" s="1506"/>
      <c r="S140" s="879">
        <f t="shared" si="43"/>
        <v>0</v>
      </c>
      <c r="T140" s="880">
        <f t="shared" si="44"/>
        <v>0</v>
      </c>
    </row>
    <row r="141" spans="1:20" s="148" customFormat="1" ht="43.5" customHeight="1" thickTop="1" x14ac:dyDescent="0.25">
      <c r="A141" s="959"/>
      <c r="B141" s="1727" t="s">
        <v>452</v>
      </c>
      <c r="C141" s="1533" t="s">
        <v>453</v>
      </c>
      <c r="D141" s="1421"/>
      <c r="E141" s="1730">
        <v>45194</v>
      </c>
      <c r="F141" s="1534">
        <v>2002.14</v>
      </c>
      <c r="G141" s="682">
        <v>441</v>
      </c>
      <c r="H141" s="847">
        <v>2002.14</v>
      </c>
      <c r="I141" s="422">
        <f t="shared" si="42"/>
        <v>0</v>
      </c>
      <c r="J141" s="682"/>
      <c r="K141" s="1009"/>
      <c r="L141" s="1538"/>
      <c r="M141" s="1009"/>
      <c r="N141" s="1539"/>
      <c r="O141" s="1703" t="s">
        <v>481</v>
      </c>
      <c r="P141" s="1535"/>
      <c r="Q141" s="1566">
        <v>82087.740000000005</v>
      </c>
      <c r="R141" s="1694" t="s">
        <v>482</v>
      </c>
      <c r="S141" s="879">
        <f t="shared" ref="S141:S144" si="45">Q141+M141+K141</f>
        <v>82087.740000000005</v>
      </c>
      <c r="T141" s="880">
        <f t="shared" ref="T141:T144" si="46">S141/H141</f>
        <v>41</v>
      </c>
    </row>
    <row r="142" spans="1:20" s="148" customFormat="1" ht="43.5" customHeight="1" x14ac:dyDescent="0.25">
      <c r="A142" s="959"/>
      <c r="B142" s="1728"/>
      <c r="C142" s="1533" t="s">
        <v>454</v>
      </c>
      <c r="D142" s="1421"/>
      <c r="E142" s="1731"/>
      <c r="F142" s="1534">
        <v>150</v>
      </c>
      <c r="G142" s="682">
        <v>15</v>
      </c>
      <c r="H142" s="847">
        <v>150</v>
      </c>
      <c r="I142" s="422">
        <f t="shared" si="42"/>
        <v>0</v>
      </c>
      <c r="J142" s="682"/>
      <c r="K142" s="1009"/>
      <c r="L142" s="1538"/>
      <c r="M142" s="1009"/>
      <c r="N142" s="1539"/>
      <c r="O142" s="1704"/>
      <c r="P142" s="1535"/>
      <c r="Q142" s="1559">
        <v>12750</v>
      </c>
      <c r="R142" s="1695"/>
      <c r="S142" s="879">
        <f t="shared" si="45"/>
        <v>12750</v>
      </c>
      <c r="T142" s="880">
        <f t="shared" si="46"/>
        <v>85</v>
      </c>
    </row>
    <row r="143" spans="1:20" s="148" customFormat="1" ht="43.5" customHeight="1" thickBot="1" x14ac:dyDescent="0.3">
      <c r="A143" s="959"/>
      <c r="B143" s="1729"/>
      <c r="C143" s="1533" t="s">
        <v>455</v>
      </c>
      <c r="D143" s="1421"/>
      <c r="E143" s="1732"/>
      <c r="F143" s="1534">
        <v>50</v>
      </c>
      <c r="G143" s="682">
        <v>5</v>
      </c>
      <c r="H143" s="847">
        <v>50</v>
      </c>
      <c r="I143" s="422">
        <f t="shared" si="42"/>
        <v>0</v>
      </c>
      <c r="J143" s="682"/>
      <c r="K143" s="1009"/>
      <c r="L143" s="1538"/>
      <c r="M143" s="1009"/>
      <c r="N143" s="1539"/>
      <c r="O143" s="1705"/>
      <c r="P143" s="1535"/>
      <c r="Q143" s="1559">
        <v>3500</v>
      </c>
      <c r="R143" s="1696"/>
      <c r="S143" s="879">
        <f t="shared" si="45"/>
        <v>3500</v>
      </c>
      <c r="T143" s="880">
        <f t="shared" si="46"/>
        <v>70</v>
      </c>
    </row>
    <row r="144" spans="1:20" s="148" customFormat="1" ht="43.5" customHeight="1" thickBot="1" x14ac:dyDescent="0.3">
      <c r="A144" s="959"/>
      <c r="B144" s="1536" t="s">
        <v>344</v>
      </c>
      <c r="C144" s="1533" t="s">
        <v>66</v>
      </c>
      <c r="D144" s="1421"/>
      <c r="E144" s="1537">
        <v>45194</v>
      </c>
      <c r="F144" s="1534">
        <v>1720.73</v>
      </c>
      <c r="G144" s="682">
        <v>59</v>
      </c>
      <c r="H144" s="847">
        <v>1720.73</v>
      </c>
      <c r="I144" s="422">
        <f t="shared" si="42"/>
        <v>0</v>
      </c>
      <c r="J144" s="1576"/>
      <c r="K144" s="1501"/>
      <c r="L144" s="1538"/>
      <c r="M144" s="1009"/>
      <c r="N144" s="1539"/>
      <c r="O144" s="1544"/>
      <c r="P144" s="1535"/>
      <c r="Q144" s="1228"/>
      <c r="R144" s="1567"/>
      <c r="S144" s="879">
        <f t="shared" si="45"/>
        <v>0</v>
      </c>
      <c r="T144" s="880">
        <f t="shared" si="46"/>
        <v>0</v>
      </c>
    </row>
    <row r="145" spans="1:24" s="148" customFormat="1" ht="45" customHeight="1" x14ac:dyDescent="0.25">
      <c r="A145" s="959">
        <v>91</v>
      </c>
      <c r="B145" s="1721" t="s">
        <v>351</v>
      </c>
      <c r="C145" s="1522" t="s">
        <v>347</v>
      </c>
      <c r="D145" s="1421"/>
      <c r="E145" s="1724">
        <v>45196</v>
      </c>
      <c r="F145" s="1423">
        <v>4082.2</v>
      </c>
      <c r="G145" s="823"/>
      <c r="H145" s="960">
        <v>4117.1000000000004</v>
      </c>
      <c r="I145" s="422">
        <f t="shared" ref="I145:I185" si="47">H145-F145</f>
        <v>34.900000000000546</v>
      </c>
      <c r="J145" s="1758" t="s">
        <v>486</v>
      </c>
      <c r="K145" s="1761">
        <v>4176</v>
      </c>
      <c r="L145" s="1764" t="s">
        <v>487</v>
      </c>
      <c r="M145" s="1009"/>
      <c r="N145" s="1541"/>
      <c r="O145" s="1700" t="s">
        <v>433</v>
      </c>
      <c r="P145" s="1524"/>
      <c r="Q145" s="1559">
        <f>200000+219944.03</f>
        <v>419944.03</v>
      </c>
      <c r="R145" s="1697" t="s">
        <v>497</v>
      </c>
      <c r="S145" s="879">
        <f>Q145+M145+K145</f>
        <v>424120.03</v>
      </c>
      <c r="T145" s="880">
        <f>S145/H145</f>
        <v>103.01426489519322</v>
      </c>
    </row>
    <row r="146" spans="1:24" s="148" customFormat="1" ht="31.5" customHeight="1" x14ac:dyDescent="0.3">
      <c r="A146" s="959">
        <v>92</v>
      </c>
      <c r="B146" s="1722"/>
      <c r="C146" s="1522" t="s">
        <v>348</v>
      </c>
      <c r="D146" s="1518"/>
      <c r="E146" s="1725"/>
      <c r="F146" s="1519">
        <v>100.39</v>
      </c>
      <c r="G146" s="998"/>
      <c r="H146" s="961">
        <v>100.39</v>
      </c>
      <c r="I146" s="877">
        <f t="shared" si="47"/>
        <v>0</v>
      </c>
      <c r="J146" s="1759"/>
      <c r="K146" s="1762"/>
      <c r="L146" s="1765"/>
      <c r="M146" s="1009"/>
      <c r="N146" s="1541"/>
      <c r="O146" s="1701"/>
      <c r="P146" s="1420"/>
      <c r="Q146" s="1474">
        <v>2007.98</v>
      </c>
      <c r="R146" s="1698"/>
      <c r="S146" s="879">
        <f t="shared" si="34"/>
        <v>2007.98</v>
      </c>
      <c r="T146" s="880">
        <f t="shared" si="35"/>
        <v>20.00179300727164</v>
      </c>
      <c r="X146" s="824"/>
    </row>
    <row r="147" spans="1:24" s="148" customFormat="1" ht="43.5" customHeight="1" x14ac:dyDescent="0.3">
      <c r="A147" s="959">
        <v>93</v>
      </c>
      <c r="B147" s="1722"/>
      <c r="C147" s="1523" t="s">
        <v>402</v>
      </c>
      <c r="D147" s="1518"/>
      <c r="E147" s="1725"/>
      <c r="F147" s="1519">
        <v>50.5</v>
      </c>
      <c r="G147" s="998"/>
      <c r="H147" s="961">
        <v>50.5</v>
      </c>
      <c r="I147" s="877">
        <f t="shared" si="47"/>
        <v>0</v>
      </c>
      <c r="J147" s="1759"/>
      <c r="K147" s="1762"/>
      <c r="L147" s="1765"/>
      <c r="M147" s="1009"/>
      <c r="N147" s="1542"/>
      <c r="O147" s="1701"/>
      <c r="P147" s="1420"/>
      <c r="Q147" s="1474">
        <v>3282.5</v>
      </c>
      <c r="R147" s="1698"/>
      <c r="S147" s="879">
        <f t="shared" si="34"/>
        <v>3282.5</v>
      </c>
      <c r="T147" s="880">
        <f t="shared" si="35"/>
        <v>65</v>
      </c>
      <c r="X147" s="824"/>
    </row>
    <row r="148" spans="1:24" s="148" customFormat="1" ht="38.25" customHeight="1" thickBot="1" x14ac:dyDescent="0.35">
      <c r="A148" s="959">
        <v>94</v>
      </c>
      <c r="B148" s="1723"/>
      <c r="C148" s="1523" t="s">
        <v>71</v>
      </c>
      <c r="D148" s="1518"/>
      <c r="E148" s="1726"/>
      <c r="F148" s="1519">
        <v>434.7</v>
      </c>
      <c r="G148" s="998"/>
      <c r="H148" s="876">
        <v>434.7</v>
      </c>
      <c r="I148" s="877">
        <f t="shared" si="47"/>
        <v>0</v>
      </c>
      <c r="J148" s="1760"/>
      <c r="K148" s="1763"/>
      <c r="L148" s="1766"/>
      <c r="M148" s="1009"/>
      <c r="N148" s="1541"/>
      <c r="O148" s="1702"/>
      <c r="P148" s="1420"/>
      <c r="Q148" s="1474">
        <v>63031.5</v>
      </c>
      <c r="R148" s="1699"/>
      <c r="S148" s="1238">
        <f t="shared" si="34"/>
        <v>63031.5</v>
      </c>
      <c r="T148" s="443">
        <f t="shared" si="35"/>
        <v>145</v>
      </c>
      <c r="U148" s="1568"/>
      <c r="X148" s="824"/>
    </row>
    <row r="149" spans="1:24" s="148" customFormat="1" ht="38.25" customHeight="1" x14ac:dyDescent="0.3">
      <c r="A149" s="959">
        <v>95</v>
      </c>
      <c r="B149" s="1460" t="s">
        <v>96</v>
      </c>
      <c r="C149" s="1062" t="s">
        <v>392</v>
      </c>
      <c r="D149" s="724"/>
      <c r="E149" s="1521">
        <v>45197</v>
      </c>
      <c r="F149" s="953">
        <v>3359.96</v>
      </c>
      <c r="G149" s="998">
        <v>105</v>
      </c>
      <c r="H149" s="876">
        <v>3359.96</v>
      </c>
      <c r="I149" s="877">
        <f t="shared" si="47"/>
        <v>0</v>
      </c>
      <c r="J149" s="1577"/>
      <c r="K149" s="1578"/>
      <c r="L149" s="1540"/>
      <c r="M149" s="1009"/>
      <c r="N149" s="1420"/>
      <c r="O149" s="1419" t="s">
        <v>456</v>
      </c>
      <c r="P149" s="1012"/>
      <c r="Q149" s="1011">
        <v>408235.14</v>
      </c>
      <c r="R149" s="1476" t="s">
        <v>487</v>
      </c>
      <c r="S149" s="1238">
        <f t="shared" ref="S149:S150" si="48">Q149+M149+K149</f>
        <v>408235.14</v>
      </c>
      <c r="T149" s="443">
        <f t="shared" ref="T149:T150" si="49">S149/H149</f>
        <v>121.5</v>
      </c>
      <c r="U149" s="1568"/>
      <c r="X149" s="824"/>
    </row>
    <row r="150" spans="1:24" s="148" customFormat="1" ht="31.5" customHeight="1" thickBot="1" x14ac:dyDescent="0.35">
      <c r="A150" s="959">
        <v>96</v>
      </c>
      <c r="B150" s="1548" t="s">
        <v>388</v>
      </c>
      <c r="C150" s="1062" t="s">
        <v>389</v>
      </c>
      <c r="D150" s="723"/>
      <c r="E150" s="1551">
        <v>45198</v>
      </c>
      <c r="F150" s="878">
        <v>781.1</v>
      </c>
      <c r="G150" s="799">
        <v>1</v>
      </c>
      <c r="H150" s="878">
        <v>781.1</v>
      </c>
      <c r="I150" s="877">
        <f t="shared" si="47"/>
        <v>0</v>
      </c>
      <c r="J150" s="682"/>
      <c r="K150" s="1227"/>
      <c r="L150" s="1324"/>
      <c r="M150" s="1009"/>
      <c r="N150" s="1012"/>
      <c r="O150" s="1552" t="s">
        <v>457</v>
      </c>
      <c r="P150" s="1012"/>
      <c r="Q150" s="1011"/>
      <c r="R150" s="1024"/>
      <c r="S150" s="1238">
        <f t="shared" si="48"/>
        <v>0</v>
      </c>
      <c r="T150" s="443">
        <f t="shared" si="49"/>
        <v>0</v>
      </c>
      <c r="U150" s="1568"/>
      <c r="X150" s="824"/>
    </row>
    <row r="151" spans="1:24" s="148" customFormat="1" ht="37.5" customHeight="1" x14ac:dyDescent="0.3">
      <c r="A151" s="959">
        <v>97</v>
      </c>
      <c r="B151" s="1712" t="s">
        <v>344</v>
      </c>
      <c r="C151" s="1546" t="s">
        <v>458</v>
      </c>
      <c r="D151" s="1549"/>
      <c r="E151" s="1715">
        <v>45198</v>
      </c>
      <c r="F151" s="1550">
        <v>23.5</v>
      </c>
      <c r="G151" s="799">
        <v>1</v>
      </c>
      <c r="H151" s="878">
        <v>23.5</v>
      </c>
      <c r="I151" s="877">
        <f t="shared" si="47"/>
        <v>0</v>
      </c>
      <c r="J151" s="682"/>
      <c r="K151" s="1009"/>
      <c r="L151" s="1013"/>
      <c r="M151" s="1009"/>
      <c r="N151" s="1417"/>
      <c r="O151" s="1718"/>
      <c r="P151" s="1420"/>
      <c r="Q151" s="1011"/>
      <c r="R151" s="920"/>
      <c r="S151" s="879">
        <f t="shared" ref="S151:S157" si="50">Q151+M151+K151</f>
        <v>0</v>
      </c>
      <c r="T151" s="880">
        <f t="shared" ref="T151:T157" si="51">S151/H151</f>
        <v>0</v>
      </c>
      <c r="U151" s="1448"/>
      <c r="X151" s="824"/>
    </row>
    <row r="152" spans="1:24" s="148" customFormat="1" ht="31.5" customHeight="1" x14ac:dyDescent="0.3">
      <c r="A152" s="959">
        <v>98</v>
      </c>
      <c r="B152" s="1713"/>
      <c r="C152" s="1546" t="s">
        <v>459</v>
      </c>
      <c r="D152" s="1549"/>
      <c r="E152" s="1716"/>
      <c r="F152" s="1550">
        <v>47.22</v>
      </c>
      <c r="G152" s="799">
        <v>2</v>
      </c>
      <c r="H152" s="878">
        <v>47.22</v>
      </c>
      <c r="I152" s="877">
        <f t="shared" si="47"/>
        <v>0</v>
      </c>
      <c r="J152" s="682"/>
      <c r="K152" s="1009"/>
      <c r="L152" s="1013"/>
      <c r="M152" s="1009"/>
      <c r="N152" s="1417"/>
      <c r="O152" s="1719"/>
      <c r="P152" s="1420"/>
      <c r="Q152" s="1011"/>
      <c r="R152" s="920"/>
      <c r="S152" s="879">
        <f t="shared" si="50"/>
        <v>0</v>
      </c>
      <c r="T152" s="880">
        <f t="shared" si="51"/>
        <v>0</v>
      </c>
      <c r="X152" s="824"/>
    </row>
    <row r="153" spans="1:24" s="148" customFormat="1" ht="44.25" customHeight="1" x14ac:dyDescent="0.3">
      <c r="A153" s="959">
        <v>99</v>
      </c>
      <c r="B153" s="1713"/>
      <c r="C153" s="1546" t="s">
        <v>460</v>
      </c>
      <c r="D153" s="1549"/>
      <c r="E153" s="1716"/>
      <c r="F153" s="1550">
        <v>15.79</v>
      </c>
      <c r="G153" s="799">
        <v>1</v>
      </c>
      <c r="H153" s="878">
        <v>15.79</v>
      </c>
      <c r="I153" s="877">
        <f t="shared" si="47"/>
        <v>0</v>
      </c>
      <c r="J153" s="682"/>
      <c r="K153" s="1009"/>
      <c r="L153" s="1013"/>
      <c r="M153" s="1009"/>
      <c r="N153" s="1417"/>
      <c r="O153" s="1719"/>
      <c r="P153" s="1420"/>
      <c r="Q153" s="1011"/>
      <c r="R153" s="920"/>
      <c r="S153" s="879">
        <f t="shared" si="50"/>
        <v>0</v>
      </c>
      <c r="T153" s="880">
        <f t="shared" si="51"/>
        <v>0</v>
      </c>
      <c r="X153" s="824"/>
    </row>
    <row r="154" spans="1:24" s="148" customFormat="1" ht="42.75" customHeight="1" x14ac:dyDescent="0.3">
      <c r="A154" s="959">
        <v>100</v>
      </c>
      <c r="B154" s="1713"/>
      <c r="C154" s="1547" t="s">
        <v>461</v>
      </c>
      <c r="D154" s="1549"/>
      <c r="E154" s="1716"/>
      <c r="F154" s="1550">
        <v>94.87</v>
      </c>
      <c r="G154" s="799">
        <v>4</v>
      </c>
      <c r="H154" s="878">
        <v>94.87</v>
      </c>
      <c r="I154" s="877">
        <f t="shared" si="47"/>
        <v>0</v>
      </c>
      <c r="J154" s="682"/>
      <c r="K154" s="1226"/>
      <c r="L154" s="1324"/>
      <c r="M154" s="1009"/>
      <c r="N154" s="1417"/>
      <c r="O154" s="1719"/>
      <c r="P154" s="1420"/>
      <c r="Q154" s="1011"/>
      <c r="R154" s="920"/>
      <c r="S154" s="879">
        <f t="shared" si="50"/>
        <v>0</v>
      </c>
      <c r="T154" s="880">
        <f>S154/H154</f>
        <v>0</v>
      </c>
      <c r="X154" s="824"/>
    </row>
    <row r="155" spans="1:24" s="148" customFormat="1" ht="42.75" customHeight="1" x14ac:dyDescent="0.3">
      <c r="A155" s="959">
        <v>101</v>
      </c>
      <c r="B155" s="1713"/>
      <c r="C155" s="1546" t="s">
        <v>462</v>
      </c>
      <c r="D155" s="1549"/>
      <c r="E155" s="1716"/>
      <c r="F155" s="1550">
        <v>354.39</v>
      </c>
      <c r="G155" s="799">
        <v>13</v>
      </c>
      <c r="H155" s="878">
        <v>354.39</v>
      </c>
      <c r="I155" s="877">
        <f t="shared" si="47"/>
        <v>0</v>
      </c>
      <c r="J155" s="682"/>
      <c r="K155" s="1009"/>
      <c r="L155" s="1324"/>
      <c r="M155" s="1009"/>
      <c r="N155" s="1417"/>
      <c r="O155" s="1719"/>
      <c r="P155" s="1420"/>
      <c r="Q155" s="1011"/>
      <c r="R155" s="920"/>
      <c r="S155" s="879">
        <f t="shared" ref="S155:S156" si="52">Q155+M155+K155</f>
        <v>0</v>
      </c>
      <c r="T155" s="880">
        <f t="shared" ref="T155:T156" si="53">S155/H155</f>
        <v>0</v>
      </c>
      <c r="X155" s="824"/>
    </row>
    <row r="156" spans="1:24" s="148" customFormat="1" ht="42.75" customHeight="1" thickBot="1" x14ac:dyDescent="0.35">
      <c r="A156" s="959">
        <v>102</v>
      </c>
      <c r="B156" s="1714"/>
      <c r="C156" s="1546" t="s">
        <v>463</v>
      </c>
      <c r="D156" s="1549"/>
      <c r="E156" s="1717"/>
      <c r="F156" s="1550">
        <v>82.22</v>
      </c>
      <c r="G156" s="799">
        <v>3</v>
      </c>
      <c r="H156" s="878">
        <v>82.22</v>
      </c>
      <c r="I156" s="877">
        <f t="shared" si="47"/>
        <v>0</v>
      </c>
      <c r="J156" s="682"/>
      <c r="K156" s="1009"/>
      <c r="L156" s="1324"/>
      <c r="M156" s="1009"/>
      <c r="N156" s="1417"/>
      <c r="O156" s="1720"/>
      <c r="P156" s="1420"/>
      <c r="Q156" s="1011"/>
      <c r="R156" s="920"/>
      <c r="S156" s="879">
        <f t="shared" si="52"/>
        <v>0</v>
      </c>
      <c r="T156" s="880">
        <f t="shared" si="53"/>
        <v>0</v>
      </c>
      <c r="X156" s="824"/>
    </row>
    <row r="157" spans="1:24" s="148" customFormat="1" ht="41.25" customHeight="1" x14ac:dyDescent="0.3">
      <c r="A157" s="959">
        <v>103</v>
      </c>
      <c r="B157" s="1748" t="s">
        <v>351</v>
      </c>
      <c r="C157" s="1592" t="s">
        <v>347</v>
      </c>
      <c r="D157" s="1596"/>
      <c r="E157" s="1750">
        <v>45198</v>
      </c>
      <c r="F157" s="1550">
        <v>3921.569</v>
      </c>
      <c r="G157" s="799"/>
      <c r="H157" s="878">
        <v>3921.569</v>
      </c>
      <c r="I157" s="877">
        <f t="shared" si="47"/>
        <v>0</v>
      </c>
      <c r="J157" s="823"/>
      <c r="K157" s="1009"/>
      <c r="L157" s="1013"/>
      <c r="M157" s="1009"/>
      <c r="N157" s="1417"/>
      <c r="O157" s="1753" t="s">
        <v>498</v>
      </c>
      <c r="P157" s="1600"/>
      <c r="Q157" s="1011">
        <v>400000</v>
      </c>
      <c r="R157" s="920" t="s">
        <v>499</v>
      </c>
      <c r="S157" s="879">
        <f t="shared" si="50"/>
        <v>400000</v>
      </c>
      <c r="T157" s="880">
        <f t="shared" si="51"/>
        <v>101.99999031000092</v>
      </c>
      <c r="X157" s="824">
        <v>3611.88</v>
      </c>
    </row>
    <row r="158" spans="1:24" s="148" customFormat="1" ht="37.5" customHeight="1" x14ac:dyDescent="0.3">
      <c r="A158" s="959">
        <v>104</v>
      </c>
      <c r="B158" s="1728"/>
      <c r="C158" s="1593"/>
      <c r="D158" s="1596"/>
      <c r="E158" s="1751"/>
      <c r="F158" s="1550"/>
      <c r="G158" s="799"/>
      <c r="H158" s="878"/>
      <c r="I158" s="877">
        <f t="shared" si="47"/>
        <v>0</v>
      </c>
      <c r="J158" s="682"/>
      <c r="K158" s="1009"/>
      <c r="L158" s="1013"/>
      <c r="M158" s="1009"/>
      <c r="N158" s="1421"/>
      <c r="O158" s="1754"/>
      <c r="P158" s="1601"/>
      <c r="Q158" s="1011"/>
      <c r="R158" s="920"/>
      <c r="S158" s="879">
        <f t="shared" si="34"/>
        <v>0</v>
      </c>
      <c r="T158" s="880" t="e">
        <f t="shared" si="35"/>
        <v>#DIV/0!</v>
      </c>
      <c r="X158" s="824">
        <v>79503.45</v>
      </c>
    </row>
    <row r="159" spans="1:24" s="148" customFormat="1" ht="49.5" customHeight="1" x14ac:dyDescent="0.3">
      <c r="A159" s="959">
        <v>105</v>
      </c>
      <c r="B159" s="1728"/>
      <c r="C159" s="1592"/>
      <c r="D159" s="1597"/>
      <c r="E159" s="1751"/>
      <c r="F159" s="1550"/>
      <c r="G159" s="799"/>
      <c r="H159" s="878"/>
      <c r="I159" s="877">
        <f t="shared" si="47"/>
        <v>0</v>
      </c>
      <c r="J159" s="682"/>
      <c r="K159" s="1009"/>
      <c r="L159" s="1013"/>
      <c r="M159" s="1009"/>
      <c r="N159" s="1598"/>
      <c r="O159" s="1754"/>
      <c r="P159" s="1602"/>
      <c r="Q159" s="1011"/>
      <c r="R159" s="920"/>
      <c r="S159" s="879">
        <f t="shared" si="34"/>
        <v>0</v>
      </c>
      <c r="T159" s="880" t="e">
        <f t="shared" si="35"/>
        <v>#DIV/0!</v>
      </c>
      <c r="X159" s="824">
        <v>51480</v>
      </c>
    </row>
    <row r="160" spans="1:24" s="148" customFormat="1" ht="42.75" customHeight="1" thickBot="1" x14ac:dyDescent="0.35">
      <c r="A160" s="959">
        <v>106</v>
      </c>
      <c r="B160" s="1749"/>
      <c r="C160" s="1594"/>
      <c r="D160" s="1422"/>
      <c r="E160" s="1752"/>
      <c r="F160" s="1550"/>
      <c r="G160" s="799"/>
      <c r="H160" s="878"/>
      <c r="I160" s="1222">
        <f t="shared" ref="I160:I163" si="54">H160-F160</f>
        <v>0</v>
      </c>
      <c r="J160" s="682"/>
      <c r="K160" s="1009"/>
      <c r="L160" s="1013"/>
      <c r="M160" s="1009"/>
      <c r="N160" s="1421"/>
      <c r="O160" s="1755"/>
      <c r="P160" s="1602"/>
      <c r="Q160" s="1011"/>
      <c r="R160" s="920"/>
      <c r="S160" s="879">
        <f t="shared" si="34"/>
        <v>0</v>
      </c>
      <c r="T160" s="880" t="e">
        <f t="shared" si="35"/>
        <v>#DIV/0!</v>
      </c>
      <c r="X160" s="824">
        <v>3952.64</v>
      </c>
    </row>
    <row r="161" spans="1:24" s="148" customFormat="1" ht="42.75" customHeight="1" thickTop="1" x14ac:dyDescent="0.3">
      <c r="A161" s="959">
        <v>107</v>
      </c>
      <c r="B161" s="1595"/>
      <c r="C161" s="799"/>
      <c r="D161" s="1059"/>
      <c r="E161" s="1591"/>
      <c r="F161" s="878"/>
      <c r="G161" s="799"/>
      <c r="H161" s="878"/>
      <c r="I161" s="1224">
        <f t="shared" si="54"/>
        <v>0</v>
      </c>
      <c r="J161" s="682"/>
      <c r="K161" s="1009"/>
      <c r="L161" s="1013"/>
      <c r="M161" s="1009"/>
      <c r="N161" s="914"/>
      <c r="O161" s="1599"/>
      <c r="P161" s="1012"/>
      <c r="Q161" s="1011"/>
      <c r="R161" s="1155"/>
      <c r="S161" s="879"/>
      <c r="T161" s="880"/>
      <c r="X161" s="1218"/>
    </row>
    <row r="162" spans="1:24" s="148" customFormat="1" ht="42.75" customHeight="1" x14ac:dyDescent="0.3">
      <c r="A162" s="959">
        <v>108</v>
      </c>
      <c r="B162" s="1151"/>
      <c r="C162" s="1200"/>
      <c r="D162" s="1059"/>
      <c r="E162" s="1313"/>
      <c r="F162" s="878"/>
      <c r="G162" s="799"/>
      <c r="H162" s="878"/>
      <c r="I162" s="1223">
        <f t="shared" si="54"/>
        <v>0</v>
      </c>
      <c r="J162" s="682"/>
      <c r="K162" s="1009"/>
      <c r="L162" s="1013"/>
      <c r="M162" s="1009"/>
      <c r="N162" s="914"/>
      <c r="O162" s="1152"/>
      <c r="P162" s="1153"/>
      <c r="Q162" s="1011"/>
      <c r="R162" s="600"/>
      <c r="S162" s="879"/>
      <c r="T162" s="880"/>
      <c r="X162" s="1218"/>
    </row>
    <row r="163" spans="1:24" s="148" customFormat="1" ht="36.75" customHeight="1" x14ac:dyDescent="0.3">
      <c r="A163" s="959">
        <v>109</v>
      </c>
      <c r="B163" s="1061"/>
      <c r="C163" s="1039"/>
      <c r="D163" s="1059"/>
      <c r="E163" s="1313"/>
      <c r="F163" s="847"/>
      <c r="G163" s="682"/>
      <c r="H163" s="847"/>
      <c r="I163" s="877">
        <f t="shared" si="54"/>
        <v>0</v>
      </c>
      <c r="J163" s="1058"/>
      <c r="K163" s="1009"/>
      <c r="L163" s="1013"/>
      <c r="M163" s="1009"/>
      <c r="N163" s="914"/>
      <c r="O163" s="1320"/>
      <c r="P163" s="1012"/>
      <c r="Q163" s="1011"/>
      <c r="R163" s="600"/>
      <c r="S163" s="879">
        <f t="shared" si="34"/>
        <v>0</v>
      </c>
      <c r="T163" s="880" t="s">
        <v>41</v>
      </c>
      <c r="X163" s="882">
        <f>SUM(X92:X160)</f>
        <v>138547.97000000003</v>
      </c>
    </row>
    <row r="164" spans="1:24" s="148" customFormat="1" ht="48" customHeight="1" x14ac:dyDescent="0.3">
      <c r="A164" s="959">
        <v>110</v>
      </c>
      <c r="B164" s="926"/>
      <c r="C164" s="799"/>
      <c r="D164" s="727"/>
      <c r="E164" s="1315"/>
      <c r="F164" s="878"/>
      <c r="G164" s="799"/>
      <c r="H164" s="878"/>
      <c r="I164" s="877">
        <f t="shared" si="47"/>
        <v>0</v>
      </c>
      <c r="J164" s="682"/>
      <c r="K164" s="1009"/>
      <c r="L164" s="1013"/>
      <c r="M164" s="1009"/>
      <c r="N164" s="1012"/>
      <c r="O164" s="1316"/>
      <c r="P164" s="1325"/>
      <c r="Q164" s="1011"/>
      <c r="R164" s="1024"/>
      <c r="S164" s="879">
        <f t="shared" si="34"/>
        <v>0</v>
      </c>
      <c r="T164" s="880" t="e">
        <f t="shared" si="35"/>
        <v>#DIV/0!</v>
      </c>
      <c r="X164" s="824">
        <v>3222.35</v>
      </c>
    </row>
    <row r="165" spans="1:24" s="148" customFormat="1" ht="48" customHeight="1" x14ac:dyDescent="0.3">
      <c r="A165" s="959"/>
      <c r="B165" s="926"/>
      <c r="C165" s="799"/>
      <c r="D165" s="727"/>
      <c r="E165" s="1315"/>
      <c r="F165" s="878"/>
      <c r="G165" s="799"/>
      <c r="H165" s="878"/>
      <c r="I165" s="877">
        <f t="shared" si="47"/>
        <v>0</v>
      </c>
      <c r="J165" s="682"/>
      <c r="K165" s="1009"/>
      <c r="L165" s="1013"/>
      <c r="M165" s="1009"/>
      <c r="N165" s="1012"/>
      <c r="O165" s="1316"/>
      <c r="P165" s="1325"/>
      <c r="Q165" s="1011"/>
      <c r="R165" s="1024"/>
      <c r="S165" s="879">
        <f t="shared" ref="S165" si="55">Q165+M165+K165</f>
        <v>0</v>
      </c>
      <c r="T165" s="880" t="e">
        <f t="shared" ref="T165" si="56">S165/H165</f>
        <v>#DIV/0!</v>
      </c>
      <c r="X165" s="824"/>
    </row>
    <row r="166" spans="1:24" s="148" customFormat="1" ht="31.5" customHeight="1" x14ac:dyDescent="0.3">
      <c r="A166" s="959">
        <v>111</v>
      </c>
      <c r="B166" s="923"/>
      <c r="C166" s="1046"/>
      <c r="D166" s="579"/>
      <c r="E166" s="822"/>
      <c r="F166" s="878"/>
      <c r="G166" s="799"/>
      <c r="H166" s="878"/>
      <c r="I166" s="877">
        <f t="shared" si="47"/>
        <v>0</v>
      </c>
      <c r="J166" s="682"/>
      <c r="K166" s="1009"/>
      <c r="L166" s="1013"/>
      <c r="M166" s="1009"/>
      <c r="N166" s="914"/>
      <c r="O166" s="978"/>
      <c r="P166" s="1012"/>
      <c r="Q166" s="1011"/>
      <c r="R166" s="1024"/>
      <c r="S166" s="879">
        <f t="shared" si="34"/>
        <v>0</v>
      </c>
      <c r="T166" s="880" t="e">
        <f t="shared" si="35"/>
        <v>#DIV/0!</v>
      </c>
      <c r="X166" s="824">
        <v>3250.8</v>
      </c>
    </row>
    <row r="167" spans="1:24" s="148" customFormat="1" ht="31.5" customHeight="1" x14ac:dyDescent="0.3">
      <c r="A167" s="959">
        <v>112</v>
      </c>
      <c r="B167" s="923"/>
      <c r="C167" s="799"/>
      <c r="D167" s="579"/>
      <c r="E167" s="822"/>
      <c r="F167" s="878"/>
      <c r="G167" s="799"/>
      <c r="H167" s="878"/>
      <c r="I167" s="877">
        <f t="shared" si="47"/>
        <v>0</v>
      </c>
      <c r="J167" s="682"/>
      <c r="K167" s="1009"/>
      <c r="L167" s="1013"/>
      <c r="M167" s="1009"/>
      <c r="N167" s="1012"/>
      <c r="O167" s="978"/>
      <c r="P167" s="1317"/>
      <c r="Q167" s="1011"/>
      <c r="R167" s="1024"/>
      <c r="S167" s="879">
        <f t="shared" si="34"/>
        <v>0</v>
      </c>
      <c r="T167" s="880" t="e">
        <f t="shared" si="35"/>
        <v>#DIV/0!</v>
      </c>
      <c r="X167" s="824">
        <v>4054.26</v>
      </c>
    </row>
    <row r="168" spans="1:24" s="148" customFormat="1" ht="31.5" customHeight="1" x14ac:dyDescent="0.3">
      <c r="A168" s="959">
        <v>113</v>
      </c>
      <c r="B168" s="923"/>
      <c r="C168" s="799"/>
      <c r="D168" s="579"/>
      <c r="E168" s="822"/>
      <c r="F168" s="878"/>
      <c r="G168" s="799"/>
      <c r="H168" s="878"/>
      <c r="I168" s="877">
        <f t="shared" si="47"/>
        <v>0</v>
      </c>
      <c r="J168" s="682"/>
      <c r="K168" s="1009"/>
      <c r="L168" s="1013"/>
      <c r="M168" s="1009"/>
      <c r="N168" s="1012"/>
      <c r="O168" s="978"/>
      <c r="P168" s="1317"/>
      <c r="Q168" s="1011"/>
      <c r="R168" s="1024"/>
      <c r="S168" s="879">
        <f t="shared" si="34"/>
        <v>0</v>
      </c>
      <c r="T168" s="880" t="e">
        <f t="shared" si="35"/>
        <v>#DIV/0!</v>
      </c>
      <c r="X168" s="824">
        <v>3632.62</v>
      </c>
    </row>
    <row r="169" spans="1:24" s="148" customFormat="1" ht="31.5" customHeight="1" x14ac:dyDescent="0.3">
      <c r="A169" s="959">
        <v>114</v>
      </c>
      <c r="B169" s="923"/>
      <c r="C169" s="799"/>
      <c r="D169" s="579"/>
      <c r="E169" s="822"/>
      <c r="F169" s="878"/>
      <c r="G169" s="799"/>
      <c r="H169" s="878"/>
      <c r="I169" s="877">
        <f t="shared" si="47"/>
        <v>0</v>
      </c>
      <c r="J169" s="682"/>
      <c r="K169" s="1009"/>
      <c r="L169" s="1013"/>
      <c r="M169" s="1009"/>
      <c r="N169" s="1012"/>
      <c r="O169" s="978"/>
      <c r="P169" s="1012"/>
      <c r="Q169" s="1321"/>
      <c r="R169" s="1024"/>
      <c r="S169" s="879">
        <f t="shared" si="34"/>
        <v>0</v>
      </c>
      <c r="T169" s="880" t="e">
        <f t="shared" si="35"/>
        <v>#DIV/0!</v>
      </c>
      <c r="X169" s="824">
        <v>5994.6</v>
      </c>
    </row>
    <row r="170" spans="1:24" s="148" customFormat="1" ht="31.5" customHeight="1" x14ac:dyDescent="0.3">
      <c r="A170" s="959">
        <v>115</v>
      </c>
      <c r="B170" s="923"/>
      <c r="C170" s="938"/>
      <c r="D170" s="579"/>
      <c r="E170" s="822"/>
      <c r="F170" s="878"/>
      <c r="G170" s="799"/>
      <c r="H170" s="878"/>
      <c r="I170" s="877">
        <f t="shared" si="47"/>
        <v>0</v>
      </c>
      <c r="J170" s="682"/>
      <c r="K170" s="1009"/>
      <c r="L170" s="1013"/>
      <c r="M170" s="1009"/>
      <c r="N170" s="914"/>
      <c r="O170" s="978"/>
      <c r="P170" s="1012"/>
      <c r="Q170" s="1321"/>
      <c r="R170" s="1024"/>
      <c r="S170" s="879">
        <f t="shared" si="34"/>
        <v>0</v>
      </c>
      <c r="T170" s="880" t="e">
        <f t="shared" si="35"/>
        <v>#DIV/0!</v>
      </c>
      <c r="X170" s="824">
        <v>4834.3</v>
      </c>
    </row>
    <row r="171" spans="1:24" s="148" customFormat="1" ht="47.25" customHeight="1" x14ac:dyDescent="0.3">
      <c r="A171" s="959">
        <v>116</v>
      </c>
      <c r="B171" s="926"/>
      <c r="C171" s="799"/>
      <c r="D171" s="579"/>
      <c r="E171" s="822"/>
      <c r="F171" s="878"/>
      <c r="G171" s="799"/>
      <c r="H171" s="878"/>
      <c r="I171" s="877">
        <f t="shared" si="47"/>
        <v>0</v>
      </c>
      <c r="J171" s="682"/>
      <c r="K171" s="1009"/>
      <c r="L171" s="1013"/>
      <c r="M171" s="1009"/>
      <c r="N171" s="914"/>
      <c r="O171" s="1319"/>
      <c r="P171" s="1012"/>
      <c r="Q171" s="1011"/>
      <c r="R171" s="1012"/>
      <c r="S171" s="879">
        <f t="shared" si="34"/>
        <v>0</v>
      </c>
      <c r="T171" s="880" t="e">
        <f t="shared" si="35"/>
        <v>#DIV/0!</v>
      </c>
      <c r="X171" s="824">
        <v>4657.6000000000004</v>
      </c>
    </row>
    <row r="172" spans="1:24" s="148" customFormat="1" ht="31.5" customHeight="1" x14ac:dyDescent="0.3">
      <c r="A172" s="959">
        <v>117</v>
      </c>
      <c r="B172" s="926"/>
      <c r="C172" s="799"/>
      <c r="D172" s="579"/>
      <c r="E172" s="822"/>
      <c r="F172" s="878"/>
      <c r="G172" s="799"/>
      <c r="H172" s="878"/>
      <c r="I172" s="877">
        <f t="shared" si="47"/>
        <v>0</v>
      </c>
      <c r="J172" s="916"/>
      <c r="K172" s="916"/>
      <c r="L172" s="1013"/>
      <c r="M172" s="1009"/>
      <c r="N172" s="914"/>
      <c r="O172" s="1319"/>
      <c r="P172" s="1012"/>
      <c r="Q172" s="1011"/>
      <c r="R172" s="1012"/>
      <c r="S172" s="879">
        <f t="shared" si="34"/>
        <v>0</v>
      </c>
      <c r="T172" s="880" t="e">
        <f t="shared" si="35"/>
        <v>#DIV/0!</v>
      </c>
      <c r="X172" s="824">
        <v>2942.5</v>
      </c>
    </row>
    <row r="173" spans="1:24" s="148" customFormat="1" ht="31.5" customHeight="1" x14ac:dyDescent="0.3">
      <c r="A173" s="959">
        <v>118</v>
      </c>
      <c r="B173" s="800"/>
      <c r="C173" s="799"/>
      <c r="D173" s="579"/>
      <c r="E173" s="822"/>
      <c r="F173" s="878"/>
      <c r="G173" s="799"/>
      <c r="H173" s="878"/>
      <c r="I173" s="877">
        <f t="shared" si="47"/>
        <v>0</v>
      </c>
      <c r="J173" s="682"/>
      <c r="K173" s="589"/>
      <c r="L173" s="683"/>
      <c r="M173" s="589"/>
      <c r="N173" s="600"/>
      <c r="O173" s="980"/>
      <c r="P173" s="600"/>
      <c r="Q173" s="824"/>
      <c r="R173" s="920"/>
      <c r="S173" s="879">
        <f t="shared" si="34"/>
        <v>0</v>
      </c>
      <c r="T173" s="880" t="e">
        <f t="shared" si="35"/>
        <v>#DIV/0!</v>
      </c>
      <c r="X173" s="824">
        <v>3619.54</v>
      </c>
    </row>
    <row r="174" spans="1:24" s="148" customFormat="1" ht="31.5" customHeight="1" x14ac:dyDescent="0.3">
      <c r="A174" s="959">
        <v>119</v>
      </c>
      <c r="B174" s="926"/>
      <c r="C174" s="938"/>
      <c r="D174" s="579"/>
      <c r="E174" s="822"/>
      <c r="F174" s="878"/>
      <c r="G174" s="799"/>
      <c r="H174" s="878"/>
      <c r="I174" s="877">
        <f t="shared" si="47"/>
        <v>0</v>
      </c>
      <c r="J174" s="682"/>
      <c r="K174" s="589"/>
      <c r="L174" s="939"/>
      <c r="M174" s="589"/>
      <c r="N174" s="921"/>
      <c r="O174" s="980"/>
      <c r="P174" s="600"/>
      <c r="Q174" s="824"/>
      <c r="R174" s="920"/>
      <c r="S174" s="879">
        <f t="shared" si="34"/>
        <v>0</v>
      </c>
      <c r="T174" s="880" t="e">
        <f t="shared" si="35"/>
        <v>#DIV/0!</v>
      </c>
      <c r="X174" s="824">
        <v>3090.78</v>
      </c>
    </row>
    <row r="175" spans="1:24" s="148" customFormat="1" ht="31.5" customHeight="1" x14ac:dyDescent="0.3">
      <c r="A175" s="959">
        <v>120</v>
      </c>
      <c r="B175" s="926"/>
      <c r="C175" s="799"/>
      <c r="D175" s="579"/>
      <c r="E175" s="822"/>
      <c r="F175" s="878"/>
      <c r="G175" s="799"/>
      <c r="H175" s="878"/>
      <c r="I175" s="877">
        <f t="shared" si="47"/>
        <v>0</v>
      </c>
      <c r="J175" s="682"/>
      <c r="K175" s="589"/>
      <c r="L175" s="683"/>
      <c r="M175" s="589"/>
      <c r="N175" s="921"/>
      <c r="O175" s="980"/>
      <c r="P175" s="600"/>
      <c r="Q175" s="824"/>
      <c r="R175" s="920"/>
      <c r="S175" s="879">
        <f t="shared" si="34"/>
        <v>0</v>
      </c>
      <c r="T175" s="880" t="e">
        <f t="shared" si="35"/>
        <v>#DIV/0!</v>
      </c>
      <c r="X175" s="824">
        <v>4342</v>
      </c>
    </row>
    <row r="176" spans="1:24" s="148" customFormat="1" ht="53.25" customHeight="1" x14ac:dyDescent="0.25">
      <c r="A176" s="959"/>
      <c r="B176" s="917"/>
      <c r="C176" s="918"/>
      <c r="D176" s="724"/>
      <c r="E176" s="822"/>
      <c r="F176" s="878"/>
      <c r="G176" s="799"/>
      <c r="H176" s="878"/>
      <c r="I176" s="422">
        <f t="shared" si="47"/>
        <v>0</v>
      </c>
      <c r="J176" s="681"/>
      <c r="K176" s="589"/>
      <c r="L176" s="684"/>
      <c r="M176" s="589"/>
      <c r="N176" s="600"/>
      <c r="O176" s="981"/>
      <c r="P176" s="600"/>
      <c r="Q176" s="830"/>
      <c r="R176" s="919"/>
      <c r="S176" s="879">
        <f t="shared" si="15"/>
        <v>0</v>
      </c>
      <c r="T176" s="880" t="e">
        <f t="shared" ref="T176:T179" si="57">S176/H176</f>
        <v>#DIV/0!</v>
      </c>
      <c r="X176" s="831">
        <v>127420.53</v>
      </c>
    </row>
    <row r="177" spans="1:24" s="148" customFormat="1" ht="53.25" customHeight="1" x14ac:dyDescent="0.25">
      <c r="A177" s="959"/>
      <c r="B177" s="917"/>
      <c r="C177" s="918"/>
      <c r="D177" s="724"/>
      <c r="E177" s="822"/>
      <c r="F177" s="878"/>
      <c r="G177" s="799"/>
      <c r="H177" s="878"/>
      <c r="I177" s="422">
        <f t="shared" si="47"/>
        <v>0</v>
      </c>
      <c r="J177" s="681"/>
      <c r="K177" s="589"/>
      <c r="L177" s="684"/>
      <c r="M177" s="589"/>
      <c r="N177" s="600"/>
      <c r="O177" s="981"/>
      <c r="P177" s="600"/>
      <c r="Q177" s="830"/>
      <c r="R177" s="919"/>
      <c r="S177" s="879">
        <f t="shared" si="15"/>
        <v>0</v>
      </c>
      <c r="T177" s="880" t="e">
        <f t="shared" si="57"/>
        <v>#DIV/0!</v>
      </c>
      <c r="X177" s="831">
        <v>1664.15</v>
      </c>
    </row>
    <row r="178" spans="1:24" s="148" customFormat="1" ht="53.25" customHeight="1" x14ac:dyDescent="0.25">
      <c r="A178" s="959"/>
      <c r="B178" s="917"/>
      <c r="C178" s="918"/>
      <c r="D178" s="724"/>
      <c r="E178" s="822"/>
      <c r="F178" s="878"/>
      <c r="G178" s="799"/>
      <c r="H178" s="878"/>
      <c r="I178" s="664">
        <f t="shared" si="47"/>
        <v>0</v>
      </c>
      <c r="J178" s="681"/>
      <c r="K178" s="589"/>
      <c r="L178" s="684"/>
      <c r="M178" s="589"/>
      <c r="N178" s="600"/>
      <c r="O178" s="981"/>
      <c r="P178" s="600"/>
      <c r="Q178" s="830"/>
      <c r="R178" s="919"/>
      <c r="S178" s="879">
        <f t="shared" si="15"/>
        <v>0</v>
      </c>
      <c r="T178" s="880" t="e">
        <f t="shared" si="57"/>
        <v>#DIV/0!</v>
      </c>
      <c r="X178" s="831">
        <v>4143.5200000000004</v>
      </c>
    </row>
    <row r="179" spans="1:24" s="148" customFormat="1" ht="53.25" customHeight="1" x14ac:dyDescent="0.25">
      <c r="A179" s="959"/>
      <c r="B179" s="917"/>
      <c r="C179" s="918"/>
      <c r="D179" s="724"/>
      <c r="E179" s="822"/>
      <c r="F179" s="878"/>
      <c r="G179" s="799"/>
      <c r="H179" s="878"/>
      <c r="I179" s="664">
        <f t="shared" si="47"/>
        <v>0</v>
      </c>
      <c r="J179" s="681"/>
      <c r="K179" s="589"/>
      <c r="L179" s="684"/>
      <c r="M179" s="589"/>
      <c r="N179" s="600"/>
      <c r="O179" s="981"/>
      <c r="P179" s="600"/>
      <c r="Q179" s="830"/>
      <c r="R179" s="919"/>
      <c r="S179" s="879">
        <f t="shared" si="15"/>
        <v>0</v>
      </c>
      <c r="T179" s="880" t="e">
        <f t="shared" si="57"/>
        <v>#DIV/0!</v>
      </c>
      <c r="X179" s="831">
        <v>2070.5</v>
      </c>
    </row>
    <row r="180" spans="1:24" s="148" customFormat="1" ht="33.75" customHeight="1" x14ac:dyDescent="0.3">
      <c r="A180" s="97"/>
      <c r="B180" s="724"/>
      <c r="C180" s="723"/>
      <c r="D180" s="915"/>
      <c r="E180" s="725"/>
      <c r="F180" s="848"/>
      <c r="G180" s="579"/>
      <c r="H180" s="848"/>
      <c r="I180" s="422">
        <f t="shared" si="47"/>
        <v>0</v>
      </c>
      <c r="J180" s="681"/>
      <c r="K180" s="589"/>
      <c r="L180" s="684"/>
      <c r="M180" s="589"/>
      <c r="N180" s="600"/>
      <c r="O180" s="977"/>
      <c r="P180" s="600"/>
      <c r="Q180" s="824"/>
      <c r="R180" s="600"/>
      <c r="S180" s="879">
        <f t="shared" ref="S180" si="58">Q180+M180+K180</f>
        <v>0</v>
      </c>
      <c r="T180" s="880" t="e">
        <f t="shared" ref="T180" si="59">S180/H180</f>
        <v>#DIV/0!</v>
      </c>
    </row>
    <row r="181" spans="1:24" s="148" customFormat="1" ht="25.5" customHeight="1" x14ac:dyDescent="0.25">
      <c r="A181" s="97"/>
      <c r="B181" s="800"/>
      <c r="C181" s="604"/>
      <c r="D181" s="697"/>
      <c r="E181" s="728"/>
      <c r="F181" s="849"/>
      <c r="G181" s="605"/>
      <c r="H181" s="862"/>
      <c r="I181" s="804">
        <f t="shared" si="47"/>
        <v>0</v>
      </c>
      <c r="J181" s="681"/>
      <c r="K181" s="589"/>
      <c r="L181" s="683"/>
      <c r="M181" s="589"/>
      <c r="N181" s="600"/>
      <c r="O181" s="982"/>
      <c r="P181" s="600"/>
      <c r="Q181" s="828"/>
      <c r="R181" s="600"/>
      <c r="S181" s="879">
        <f t="shared" ref="S181:S188" si="60">Q181+M181+K181</f>
        <v>0</v>
      </c>
      <c r="T181" s="880" t="e">
        <f t="shared" ref="T181:T188" si="61">S181/H181</f>
        <v>#DIV/0!</v>
      </c>
    </row>
    <row r="182" spans="1:24" s="148" customFormat="1" ht="38.25" customHeight="1" x14ac:dyDescent="0.25">
      <c r="A182" s="97"/>
      <c r="B182" s="1023"/>
      <c r="C182" s="604"/>
      <c r="D182" s="604"/>
      <c r="E182" s="698"/>
      <c r="F182" s="849"/>
      <c r="G182" s="605"/>
      <c r="H182" s="849"/>
      <c r="I182" s="804">
        <f t="shared" si="47"/>
        <v>0</v>
      </c>
      <c r="J182" s="681"/>
      <c r="K182" s="589"/>
      <c r="L182" s="683"/>
      <c r="M182" s="589"/>
      <c r="N182" s="600"/>
      <c r="O182" s="982"/>
      <c r="P182" s="600"/>
      <c r="Q182" s="828"/>
      <c r="R182" s="600"/>
      <c r="S182" s="879">
        <f t="shared" si="60"/>
        <v>0</v>
      </c>
      <c r="T182" s="880" t="e">
        <f t="shared" si="61"/>
        <v>#DIV/0!</v>
      </c>
    </row>
    <row r="183" spans="1:24" s="148" customFormat="1" ht="38.25" customHeight="1" x14ac:dyDescent="0.25">
      <c r="A183" s="97"/>
      <c r="B183" s="1023"/>
      <c r="C183" s="604"/>
      <c r="D183" s="726"/>
      <c r="E183" s="698"/>
      <c r="F183" s="849"/>
      <c r="G183" s="605"/>
      <c r="H183" s="849"/>
      <c r="I183" s="804">
        <f t="shared" si="47"/>
        <v>0</v>
      </c>
      <c r="J183" s="681"/>
      <c r="K183" s="589"/>
      <c r="L183" s="683"/>
      <c r="M183" s="589"/>
      <c r="N183" s="600"/>
      <c r="O183" s="982"/>
      <c r="P183" s="600"/>
      <c r="Q183" s="828"/>
      <c r="R183" s="600"/>
      <c r="S183" s="879">
        <f t="shared" si="60"/>
        <v>0</v>
      </c>
      <c r="T183" s="880" t="e">
        <f t="shared" si="61"/>
        <v>#DIV/0!</v>
      </c>
    </row>
    <row r="184" spans="1:24" s="148" customFormat="1" ht="33" customHeight="1" x14ac:dyDescent="0.25">
      <c r="A184" s="97"/>
      <c r="B184" s="800"/>
      <c r="C184" s="604"/>
      <c r="D184" s="604"/>
      <c r="E184" s="698"/>
      <c r="F184" s="849"/>
      <c r="G184" s="605"/>
      <c r="H184" s="849"/>
      <c r="I184" s="804">
        <f t="shared" si="47"/>
        <v>0</v>
      </c>
      <c r="J184" s="681"/>
      <c r="K184" s="589"/>
      <c r="L184" s="683"/>
      <c r="M184" s="589"/>
      <c r="N184" s="600"/>
      <c r="O184" s="982"/>
      <c r="P184" s="600"/>
      <c r="Q184" s="828"/>
      <c r="R184" s="600"/>
      <c r="S184" s="879">
        <f t="shared" si="60"/>
        <v>0</v>
      </c>
      <c r="T184" s="880" t="e">
        <f t="shared" si="61"/>
        <v>#DIV/0!</v>
      </c>
    </row>
    <row r="185" spans="1:24" s="148" customFormat="1" ht="33.75" customHeight="1" x14ac:dyDescent="0.25">
      <c r="A185" s="97"/>
      <c r="B185" s="800"/>
      <c r="C185" s="604"/>
      <c r="D185" s="726"/>
      <c r="E185" s="698"/>
      <c r="F185" s="849"/>
      <c r="G185" s="605"/>
      <c r="H185" s="849"/>
      <c r="I185" s="804">
        <f t="shared" si="47"/>
        <v>0</v>
      </c>
      <c r="J185" s="681"/>
      <c r="K185" s="589"/>
      <c r="L185" s="683"/>
      <c r="M185" s="589"/>
      <c r="N185" s="600"/>
      <c r="O185" s="982"/>
      <c r="P185" s="600"/>
      <c r="Q185" s="828"/>
      <c r="R185" s="600"/>
      <c r="S185" s="879">
        <f t="shared" si="60"/>
        <v>0</v>
      </c>
      <c r="T185" s="880" t="e">
        <f t="shared" si="61"/>
        <v>#DIV/0!</v>
      </c>
    </row>
    <row r="186" spans="1:24" s="148" customFormat="1" ht="35.25" customHeight="1" x14ac:dyDescent="0.25">
      <c r="A186" s="97"/>
      <c r="B186" s="800"/>
      <c r="C186" s="604"/>
      <c r="D186" s="604"/>
      <c r="E186" s="698"/>
      <c r="F186" s="849"/>
      <c r="G186" s="605"/>
      <c r="H186" s="849"/>
      <c r="I186" s="804">
        <f t="shared" ref="I186:I188" si="62">H186-F186</f>
        <v>0</v>
      </c>
      <c r="J186" s="681"/>
      <c r="K186" s="589"/>
      <c r="L186" s="683"/>
      <c r="M186" s="589"/>
      <c r="N186" s="600"/>
      <c r="O186" s="982"/>
      <c r="P186" s="600"/>
      <c r="Q186" s="828"/>
      <c r="R186" s="600"/>
      <c r="S186" s="879">
        <f t="shared" si="60"/>
        <v>0</v>
      </c>
      <c r="T186" s="880" t="e">
        <f t="shared" si="61"/>
        <v>#DIV/0!</v>
      </c>
    </row>
    <row r="187" spans="1:24" s="148" customFormat="1" ht="30" customHeight="1" x14ac:dyDescent="0.3">
      <c r="A187" s="97"/>
      <c r="B187" s="800"/>
      <c r="C187" s="801"/>
      <c r="D187" s="468"/>
      <c r="E187" s="698"/>
      <c r="F187" s="850"/>
      <c r="G187" s="579"/>
      <c r="H187" s="851"/>
      <c r="I187" s="805">
        <f t="shared" si="62"/>
        <v>0</v>
      </c>
      <c r="J187" s="729"/>
      <c r="K187" s="589"/>
      <c r="L187" s="683"/>
      <c r="M187" s="589"/>
      <c r="N187" s="600"/>
      <c r="O187" s="982"/>
      <c r="P187" s="600"/>
      <c r="Q187" s="828"/>
      <c r="R187" s="600"/>
      <c r="S187" s="879">
        <f t="shared" si="60"/>
        <v>0</v>
      </c>
      <c r="T187" s="880" t="e">
        <f t="shared" si="61"/>
        <v>#DIV/0!</v>
      </c>
    </row>
    <row r="188" spans="1:24" s="148" customFormat="1" ht="33" customHeight="1" x14ac:dyDescent="0.3">
      <c r="A188" s="97"/>
      <c r="B188" s="923"/>
      <c r="C188" s="604"/>
      <c r="D188" s="724"/>
      <c r="E188" s="802"/>
      <c r="F188" s="851"/>
      <c r="G188" s="727"/>
      <c r="H188" s="851"/>
      <c r="I188" s="806">
        <f t="shared" si="62"/>
        <v>0</v>
      </c>
      <c r="J188" s="730"/>
      <c r="K188" s="589"/>
      <c r="L188" s="683"/>
      <c r="M188" s="589"/>
      <c r="N188" s="600"/>
      <c r="O188" s="982"/>
      <c r="P188" s="600"/>
      <c r="Q188" s="828"/>
      <c r="R188" s="600"/>
      <c r="S188" s="879">
        <f t="shared" si="60"/>
        <v>0</v>
      </c>
      <c r="T188" s="880" t="e">
        <f t="shared" si="61"/>
        <v>#DIV/0!</v>
      </c>
    </row>
    <row r="189" spans="1:24" s="148" customFormat="1" ht="32.25" customHeight="1" x14ac:dyDescent="0.25">
      <c r="A189" s="97"/>
      <c r="B189" s="348"/>
      <c r="C189" s="348"/>
      <c r="D189" s="348"/>
      <c r="E189" s="489"/>
      <c r="F189" s="852"/>
      <c r="G189" s="499"/>
      <c r="H189" s="852"/>
      <c r="I189" s="102">
        <f t="shared" ref="I189:I213" si="63">H189-F189</f>
        <v>0</v>
      </c>
      <c r="J189" s="579"/>
      <c r="K189" s="589"/>
      <c r="L189" s="683"/>
      <c r="M189" s="589"/>
      <c r="N189" s="685"/>
      <c r="O189" s="978"/>
      <c r="P189" s="762"/>
      <c r="Q189" s="468"/>
      <c r="R189" s="731"/>
      <c r="S189" s="879">
        <f t="shared" ref="S189:S198" si="64">Q189+M189+K189</f>
        <v>0</v>
      </c>
      <c r="T189" s="880" t="e">
        <f t="shared" ref="T189:T198" si="65">S189/H189</f>
        <v>#DIV/0!</v>
      </c>
    </row>
    <row r="190" spans="1:24" s="148" customFormat="1" ht="19.5" customHeight="1" x14ac:dyDescent="0.25">
      <c r="A190" s="97"/>
      <c r="B190" s="348"/>
      <c r="C190" s="348"/>
      <c r="D190" s="348"/>
      <c r="E190" s="489"/>
      <c r="F190" s="852"/>
      <c r="G190" s="499"/>
      <c r="H190" s="852"/>
      <c r="I190" s="102">
        <f t="shared" si="63"/>
        <v>0</v>
      </c>
      <c r="J190" s="579"/>
      <c r="K190" s="589"/>
      <c r="L190" s="683"/>
      <c r="M190" s="589"/>
      <c r="N190" s="685"/>
      <c r="O190" s="978"/>
      <c r="P190" s="762"/>
      <c r="Q190" s="468"/>
      <c r="R190" s="731"/>
      <c r="S190" s="879">
        <f t="shared" si="64"/>
        <v>0</v>
      </c>
      <c r="T190" s="880" t="e">
        <f t="shared" si="65"/>
        <v>#DIV/0!</v>
      </c>
    </row>
    <row r="191" spans="1:24" s="148" customFormat="1" x14ac:dyDescent="0.25">
      <c r="A191" s="97"/>
      <c r="B191" s="372"/>
      <c r="C191" s="72"/>
      <c r="D191" s="152"/>
      <c r="E191" s="145"/>
      <c r="F191" s="853"/>
      <c r="G191" s="97"/>
      <c r="H191" s="857"/>
      <c r="I191" s="102">
        <f t="shared" si="63"/>
        <v>0</v>
      </c>
      <c r="J191" s="170"/>
      <c r="K191" s="211"/>
      <c r="L191" s="524"/>
      <c r="M191" s="210"/>
      <c r="N191" s="667"/>
      <c r="O191" s="975"/>
      <c r="P191" s="763"/>
      <c r="Q191" s="469"/>
      <c r="R191" s="530"/>
      <c r="S191" s="879">
        <f t="shared" si="64"/>
        <v>0</v>
      </c>
      <c r="T191" s="880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853"/>
      <c r="G192" s="97"/>
      <c r="H192" s="857"/>
      <c r="I192" s="102">
        <f t="shared" si="63"/>
        <v>0</v>
      </c>
      <c r="J192" s="170"/>
      <c r="K192" s="211"/>
      <c r="L192" s="524"/>
      <c r="M192" s="210"/>
      <c r="N192" s="667"/>
      <c r="O192" s="975"/>
      <c r="P192" s="763"/>
      <c r="Q192" s="469"/>
      <c r="R192" s="530"/>
      <c r="S192" s="879">
        <f t="shared" si="64"/>
        <v>0</v>
      </c>
      <c r="T192" s="880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853"/>
      <c r="G193" s="97"/>
      <c r="H193" s="857"/>
      <c r="I193" s="102">
        <f t="shared" si="63"/>
        <v>0</v>
      </c>
      <c r="J193" s="170"/>
      <c r="K193" s="211"/>
      <c r="L193" s="524"/>
      <c r="M193" s="210"/>
      <c r="N193" s="667"/>
      <c r="O193" s="975"/>
      <c r="P193" s="763"/>
      <c r="Q193" s="469"/>
      <c r="R193" s="530"/>
      <c r="S193" s="879">
        <f t="shared" si="64"/>
        <v>0</v>
      </c>
      <c r="T193" s="880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853"/>
      <c r="G194" s="97"/>
      <c r="H194" s="857"/>
      <c r="I194" s="102">
        <f t="shared" si="63"/>
        <v>0</v>
      </c>
      <c r="J194" s="170"/>
      <c r="K194" s="211"/>
      <c r="L194" s="524"/>
      <c r="M194" s="210"/>
      <c r="N194" s="667"/>
      <c r="O194" s="975"/>
      <c r="P194" s="763"/>
      <c r="Q194" s="469"/>
      <c r="R194" s="530"/>
      <c r="S194" s="879">
        <f t="shared" si="64"/>
        <v>0</v>
      </c>
      <c r="T194" s="880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853"/>
      <c r="G195" s="97"/>
      <c r="H195" s="857"/>
      <c r="I195" s="102">
        <f t="shared" si="63"/>
        <v>0</v>
      </c>
      <c r="J195" s="170"/>
      <c r="K195" s="211"/>
      <c r="L195" s="524"/>
      <c r="M195" s="210"/>
      <c r="N195" s="667"/>
      <c r="O195" s="975"/>
      <c r="P195" s="763"/>
      <c r="Q195" s="469"/>
      <c r="R195" s="530"/>
      <c r="S195" s="879">
        <f t="shared" si="64"/>
        <v>0</v>
      </c>
      <c r="T195" s="880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853"/>
      <c r="G196" s="97"/>
      <c r="H196" s="857"/>
      <c r="I196" s="102">
        <f t="shared" si="63"/>
        <v>0</v>
      </c>
      <c r="J196" s="170"/>
      <c r="K196" s="211"/>
      <c r="L196" s="524"/>
      <c r="M196" s="210"/>
      <c r="N196" s="667"/>
      <c r="O196" s="975"/>
      <c r="P196" s="763"/>
      <c r="Q196" s="469"/>
      <c r="R196" s="530"/>
      <c r="S196" s="879">
        <f t="shared" si="64"/>
        <v>0</v>
      </c>
      <c r="T196" s="880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853"/>
      <c r="G197" s="97"/>
      <c r="H197" s="857"/>
      <c r="I197" s="102">
        <f t="shared" si="63"/>
        <v>0</v>
      </c>
      <c r="J197" s="170"/>
      <c r="K197" s="211"/>
      <c r="L197" s="524"/>
      <c r="M197" s="210"/>
      <c r="N197" s="667"/>
      <c r="O197" s="975"/>
      <c r="P197" s="763"/>
      <c r="Q197" s="469"/>
      <c r="R197" s="530"/>
      <c r="S197" s="879">
        <f t="shared" si="64"/>
        <v>0</v>
      </c>
      <c r="T197" s="880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853"/>
      <c r="G198" s="97"/>
      <c r="H198" s="857"/>
      <c r="I198" s="102">
        <f t="shared" si="63"/>
        <v>0</v>
      </c>
      <c r="J198" s="170"/>
      <c r="K198" s="211"/>
      <c r="L198" s="524"/>
      <c r="M198" s="210"/>
      <c r="N198" s="668"/>
      <c r="O198" s="975"/>
      <c r="P198" s="763"/>
      <c r="Q198" s="470"/>
      <c r="R198" s="531"/>
      <c r="S198" s="879">
        <f t="shared" si="64"/>
        <v>0</v>
      </c>
      <c r="T198" s="880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853"/>
      <c r="G199" s="97"/>
      <c r="H199" s="857"/>
      <c r="I199" s="102">
        <f t="shared" si="63"/>
        <v>0</v>
      </c>
      <c r="J199" s="170"/>
      <c r="K199" s="211"/>
      <c r="L199" s="524"/>
      <c r="M199" s="210"/>
      <c r="N199" s="668"/>
      <c r="O199" s="975"/>
      <c r="P199" s="763"/>
      <c r="Q199" s="470"/>
      <c r="R199" s="531"/>
      <c r="S199" s="879"/>
      <c r="T199" s="879"/>
    </row>
    <row r="200" spans="1:20" s="148" customFormat="1" x14ac:dyDescent="0.25">
      <c r="A200" s="97"/>
      <c r="B200" s="74"/>
      <c r="C200" s="72"/>
      <c r="D200" s="152"/>
      <c r="E200" s="145"/>
      <c r="F200" s="853"/>
      <c r="G200" s="97"/>
      <c r="H200" s="857"/>
      <c r="I200" s="102">
        <f t="shared" si="63"/>
        <v>0</v>
      </c>
      <c r="J200" s="170"/>
      <c r="K200" s="211"/>
      <c r="L200" s="524"/>
      <c r="M200" s="210"/>
      <c r="N200" s="668"/>
      <c r="O200" s="975"/>
      <c r="P200" s="763"/>
      <c r="Q200" s="470"/>
      <c r="R200" s="531"/>
      <c r="S200" s="879"/>
      <c r="T200" s="879"/>
    </row>
    <row r="201" spans="1:20" s="148" customFormat="1" ht="16.5" thickBot="1" x14ac:dyDescent="0.3">
      <c r="A201" s="97"/>
      <c r="B201" s="74"/>
      <c r="C201" s="142"/>
      <c r="D201" s="142"/>
      <c r="E201" s="130"/>
      <c r="F201" s="838"/>
      <c r="G201" s="97"/>
      <c r="H201" s="857"/>
      <c r="I201" s="102">
        <f t="shared" si="63"/>
        <v>0</v>
      </c>
      <c r="J201" s="170"/>
      <c r="K201" s="105"/>
      <c r="L201" s="524"/>
      <c r="M201" s="70"/>
      <c r="N201" s="668"/>
      <c r="O201" s="975"/>
      <c r="P201" s="370"/>
      <c r="Q201" s="471"/>
      <c r="R201" s="532"/>
      <c r="S201" s="879">
        <f t="shared" ref="S201:S206" si="66">Q201+M201+K201</f>
        <v>0</v>
      </c>
      <c r="T201" s="879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838"/>
      <c r="G202" s="97"/>
      <c r="H202" s="857"/>
      <c r="I202" s="102">
        <f t="shared" si="63"/>
        <v>0</v>
      </c>
      <c r="J202" s="170"/>
      <c r="K202" s="105"/>
      <c r="L202" s="524"/>
      <c r="M202" s="70"/>
      <c r="N202" s="668"/>
      <c r="O202" s="975"/>
      <c r="P202" s="370"/>
      <c r="Q202" s="472"/>
      <c r="R202" s="533"/>
      <c r="S202" s="879">
        <f t="shared" si="66"/>
        <v>0</v>
      </c>
      <c r="T202" s="879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838"/>
      <c r="G203" s="97"/>
      <c r="H203" s="857"/>
      <c r="I203" s="102">
        <f t="shared" si="63"/>
        <v>0</v>
      </c>
      <c r="J203" s="170"/>
      <c r="K203" s="105"/>
      <c r="L203" s="524"/>
      <c r="M203" s="70"/>
      <c r="N203" s="668"/>
      <c r="O203" s="975"/>
      <c r="P203" s="370"/>
      <c r="Q203" s="472"/>
      <c r="R203" s="533"/>
      <c r="S203" s="879">
        <f t="shared" si="66"/>
        <v>0</v>
      </c>
      <c r="T203" s="879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838"/>
      <c r="G204" s="97"/>
      <c r="H204" s="857"/>
      <c r="I204" s="102">
        <f t="shared" si="63"/>
        <v>0</v>
      </c>
      <c r="J204" s="170"/>
      <c r="K204" s="105"/>
      <c r="L204" s="524"/>
      <c r="M204" s="70"/>
      <c r="N204" s="668"/>
      <c r="O204" s="975"/>
      <c r="P204" s="370"/>
      <c r="Q204" s="472"/>
      <c r="R204" s="534"/>
      <c r="S204" s="879">
        <f t="shared" si="66"/>
        <v>0</v>
      </c>
      <c r="T204" s="879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838"/>
      <c r="G205" s="97"/>
      <c r="H205" s="857"/>
      <c r="I205" s="102">
        <f t="shared" si="63"/>
        <v>0</v>
      </c>
      <c r="J205" s="170"/>
      <c r="K205" s="105"/>
      <c r="L205" s="524"/>
      <c r="M205" s="70"/>
      <c r="N205" s="668"/>
      <c r="O205" s="975"/>
      <c r="P205" s="370"/>
      <c r="Q205" s="472"/>
      <c r="R205" s="534"/>
      <c r="S205" s="879">
        <f t="shared" si="66"/>
        <v>0</v>
      </c>
      <c r="T205" s="879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838"/>
      <c r="G206" s="97"/>
      <c r="H206" s="857"/>
      <c r="I206" s="102">
        <f t="shared" si="63"/>
        <v>0</v>
      </c>
      <c r="J206" s="170"/>
      <c r="K206" s="105"/>
      <c r="L206" s="524"/>
      <c r="M206" s="70"/>
      <c r="N206" s="668"/>
      <c r="O206" s="975"/>
      <c r="P206" s="370"/>
      <c r="Q206" s="360"/>
      <c r="R206" s="535"/>
      <c r="S206" s="879">
        <f t="shared" si="66"/>
        <v>0</v>
      </c>
      <c r="T206" s="879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838"/>
      <c r="G207" s="97"/>
      <c r="H207" s="857"/>
      <c r="I207" s="102">
        <f t="shared" si="63"/>
        <v>0</v>
      </c>
      <c r="J207" s="170"/>
      <c r="K207" s="105"/>
      <c r="L207" s="524"/>
      <c r="M207" s="70"/>
      <c r="N207" s="668"/>
      <c r="O207" s="975"/>
      <c r="P207" s="370"/>
      <c r="Q207" s="360"/>
      <c r="R207" s="535"/>
      <c r="S207" s="879">
        <f t="shared" ref="S207:S212" si="68">Q207+M207+K207</f>
        <v>0</v>
      </c>
      <c r="T207" s="879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838"/>
      <c r="G208" s="97"/>
      <c r="H208" s="857"/>
      <c r="I208" s="102">
        <f t="shared" si="63"/>
        <v>0</v>
      </c>
      <c r="J208" s="170"/>
      <c r="K208" s="105"/>
      <c r="L208" s="524"/>
      <c r="M208" s="70"/>
      <c r="N208" s="668"/>
      <c r="O208" s="975"/>
      <c r="P208" s="370"/>
      <c r="Q208" s="360"/>
      <c r="R208" s="535"/>
      <c r="S208" s="879">
        <f t="shared" si="68"/>
        <v>0</v>
      </c>
      <c r="T208" s="879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838"/>
      <c r="G209" s="97"/>
      <c r="H209" s="857"/>
      <c r="I209" s="102">
        <f t="shared" si="63"/>
        <v>0</v>
      </c>
      <c r="J209" s="170"/>
      <c r="K209" s="105"/>
      <c r="L209" s="524"/>
      <c r="M209" s="70"/>
      <c r="N209" s="668"/>
      <c r="O209" s="975"/>
      <c r="P209" s="370"/>
      <c r="Q209" s="360"/>
      <c r="R209" s="535"/>
      <c r="S209" s="879">
        <f t="shared" si="68"/>
        <v>0</v>
      </c>
      <c r="T209" s="879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838"/>
      <c r="G210" s="97"/>
      <c r="H210" s="857"/>
      <c r="I210" s="102">
        <f t="shared" si="63"/>
        <v>0</v>
      </c>
      <c r="J210" s="170"/>
      <c r="K210" s="105"/>
      <c r="L210" s="524"/>
      <c r="M210" s="70"/>
      <c r="N210" s="668"/>
      <c r="O210" s="975"/>
      <c r="P210" s="370"/>
      <c r="Q210" s="360"/>
      <c r="R210" s="535"/>
      <c r="S210" s="879">
        <f t="shared" si="68"/>
        <v>0</v>
      </c>
      <c r="T210" s="879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838"/>
      <c r="G211" s="97"/>
      <c r="H211" s="857"/>
      <c r="I211" s="102">
        <f t="shared" si="63"/>
        <v>0</v>
      </c>
      <c r="J211" s="170"/>
      <c r="K211" s="105"/>
      <c r="L211" s="524"/>
      <c r="M211" s="70"/>
      <c r="N211" s="668"/>
      <c r="O211" s="975"/>
      <c r="P211" s="370"/>
      <c r="Q211" s="473"/>
      <c r="R211" s="532"/>
      <c r="S211" s="879">
        <f t="shared" si="68"/>
        <v>0</v>
      </c>
      <c r="T211" s="879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838"/>
      <c r="G212" s="97"/>
      <c r="H212" s="857"/>
      <c r="I212" s="102">
        <f t="shared" si="63"/>
        <v>0</v>
      </c>
      <c r="J212" s="170"/>
      <c r="K212" s="105"/>
      <c r="L212" s="524"/>
      <c r="M212" s="70"/>
      <c r="N212" s="668"/>
      <c r="O212" s="975"/>
      <c r="P212" s="370"/>
      <c r="Q212" s="473"/>
      <c r="R212" s="536"/>
      <c r="S212" s="879">
        <f t="shared" si="68"/>
        <v>0</v>
      </c>
      <c r="T212" s="879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9"/>
      <c r="F213" s="838"/>
      <c r="G213" s="97"/>
      <c r="H213" s="857"/>
      <c r="I213" s="102">
        <f t="shared" si="63"/>
        <v>0</v>
      </c>
      <c r="J213" s="125"/>
      <c r="K213" s="157"/>
      <c r="L213" s="525"/>
      <c r="M213" s="70"/>
      <c r="N213" s="669"/>
      <c r="O213" s="975"/>
      <c r="P213" s="370"/>
      <c r="Q213" s="360"/>
      <c r="R213" s="537"/>
      <c r="S213" s="879">
        <f>Q213+M213+K213</f>
        <v>0</v>
      </c>
      <c r="T213" s="879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854" t="s">
        <v>31</v>
      </c>
      <c r="G214" s="71">
        <f>SUM(G5:G213)</f>
        <v>3742</v>
      </c>
      <c r="H214" s="863">
        <f>SUM(H3:H213)</f>
        <v>713518.35800000001</v>
      </c>
      <c r="I214" s="423">
        <f>PIERNA!I37</f>
        <v>0</v>
      </c>
      <c r="J214" s="46"/>
      <c r="K214" s="159">
        <f>SUM(K5:K213)</f>
        <v>288350</v>
      </c>
      <c r="L214" s="526"/>
      <c r="M214" s="159">
        <f>SUM(M5:M213)</f>
        <v>900160</v>
      </c>
      <c r="N214" s="670"/>
      <c r="O214" s="983"/>
      <c r="P214" s="764"/>
      <c r="Q214" s="474">
        <f>SUM(Q5:Q213)</f>
        <v>23759251.639819998</v>
      </c>
      <c r="R214" s="538"/>
      <c r="S214" s="881">
        <f>Q214+M214+K214</f>
        <v>24947761.639819998</v>
      </c>
      <c r="T214" s="879"/>
    </row>
    <row r="215" spans="1:20" s="148" customFormat="1" ht="16.5" thickTop="1" x14ac:dyDescent="0.25">
      <c r="B215" s="74"/>
      <c r="C215" s="74"/>
      <c r="D215" s="97"/>
      <c r="E215" s="130"/>
      <c r="F215" s="845"/>
      <c r="G215" s="97"/>
      <c r="H215" s="845"/>
      <c r="I215" s="74"/>
      <c r="J215" s="125"/>
      <c r="L215" s="527"/>
      <c r="N215" s="671"/>
      <c r="O215" s="973"/>
      <c r="P215" s="370"/>
      <c r="Q215" s="360"/>
      <c r="R215" s="434" t="s">
        <v>42</v>
      </c>
      <c r="S215" s="400"/>
      <c r="T215" s="400"/>
    </row>
  </sheetData>
  <sortState ref="A101:AC105">
    <sortCondition ref="E99:E100"/>
  </sortState>
  <mergeCells count="61">
    <mergeCell ref="B157:B160"/>
    <mergeCell ref="E157:E160"/>
    <mergeCell ref="O157:O160"/>
    <mergeCell ref="R120:R121"/>
    <mergeCell ref="J145:J148"/>
    <mergeCell ref="K145:K148"/>
    <mergeCell ref="L145:L148"/>
    <mergeCell ref="J130:J132"/>
    <mergeCell ref="O120:O121"/>
    <mergeCell ref="O130:O132"/>
    <mergeCell ref="R124:R125"/>
    <mergeCell ref="N130:N132"/>
    <mergeCell ref="B128:B129"/>
    <mergeCell ref="E128:E129"/>
    <mergeCell ref="M130:M132"/>
    <mergeCell ref="B120:B121"/>
    <mergeCell ref="B122:B123"/>
    <mergeCell ref="E122:E123"/>
    <mergeCell ref="B130:B132"/>
    <mergeCell ref="E130:E132"/>
    <mergeCell ref="B124:B125"/>
    <mergeCell ref="E124:E125"/>
    <mergeCell ref="K130:K132"/>
    <mergeCell ref="L130:L132"/>
    <mergeCell ref="B151:B156"/>
    <mergeCell ref="E151:E156"/>
    <mergeCell ref="O151:O156"/>
    <mergeCell ref="B145:B148"/>
    <mergeCell ref="E145:E148"/>
    <mergeCell ref="B141:B143"/>
    <mergeCell ref="E141:E143"/>
    <mergeCell ref="B133:B139"/>
    <mergeCell ref="E133:E139"/>
    <mergeCell ref="R130:R132"/>
    <mergeCell ref="O133:O138"/>
    <mergeCell ref="R133:R138"/>
    <mergeCell ref="R141:R143"/>
    <mergeCell ref="R145:R148"/>
    <mergeCell ref="O145:O148"/>
    <mergeCell ref="O141:O143"/>
    <mergeCell ref="Q1:Q2"/>
    <mergeCell ref="K1:K2"/>
    <mergeCell ref="M1:M2"/>
    <mergeCell ref="P124:P125"/>
    <mergeCell ref="B114:B117"/>
    <mergeCell ref="E114:E117"/>
    <mergeCell ref="O114:O117"/>
    <mergeCell ref="P122:P123"/>
    <mergeCell ref="O102:O104"/>
    <mergeCell ref="B105:B108"/>
    <mergeCell ref="E105:E108"/>
    <mergeCell ref="O105:O108"/>
    <mergeCell ref="K114:K117"/>
    <mergeCell ref="L114:L117"/>
    <mergeCell ref="J114:J117"/>
    <mergeCell ref="E120:E121"/>
    <mergeCell ref="R105:R108"/>
    <mergeCell ref="R102:R104"/>
    <mergeCell ref="R114:R11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804"/>
      <c r="C5" s="503"/>
      <c r="D5" s="694"/>
      <c r="E5" s="631"/>
      <c r="F5" s="651"/>
      <c r="G5" s="5"/>
    </row>
    <row r="6" spans="1:9" x14ac:dyDescent="0.25">
      <c r="A6" s="213"/>
      <c r="B6" s="1804"/>
      <c r="C6" s="359"/>
      <c r="D6" s="566"/>
      <c r="E6" s="695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6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4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4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4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4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4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4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4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4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4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4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4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4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4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1">
        <f t="shared" si="1"/>
        <v>0</v>
      </c>
      <c r="C22" s="734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1">
        <f t="shared" si="1"/>
        <v>0</v>
      </c>
      <c r="C23" s="734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1">
        <f t="shared" si="1"/>
        <v>0</v>
      </c>
      <c r="C24" s="734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1">
        <f t="shared" si="1"/>
        <v>0</v>
      </c>
      <c r="C25" s="734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4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1">
        <f t="shared" si="1"/>
        <v>0</v>
      </c>
      <c r="C27" s="734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4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1">
        <f t="shared" si="1"/>
        <v>0</v>
      </c>
      <c r="C29" s="734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94" t="s">
        <v>11</v>
      </c>
      <c r="D47" s="1795"/>
      <c r="E47" s="56">
        <f>E5+E6-F42+E7</f>
        <v>0</v>
      </c>
      <c r="F47" s="72"/>
    </row>
    <row r="50" spans="1:7" x14ac:dyDescent="0.25">
      <c r="A50" s="213"/>
      <c r="B50" s="1801"/>
      <c r="C50" s="437"/>
      <c r="D50" s="218"/>
      <c r="E50" s="77"/>
      <c r="F50" s="61"/>
      <c r="G50" s="5"/>
    </row>
    <row r="51" spans="1:7" x14ac:dyDescent="0.25">
      <c r="A51" s="213"/>
      <c r="B51" s="1801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31" sqref="F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92" t="s">
        <v>320</v>
      </c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1"/>
      <c r="B4" s="781"/>
      <c r="C4" s="781"/>
      <c r="D4" s="781"/>
      <c r="E4" s="948"/>
      <c r="F4" s="781"/>
      <c r="G4" s="782"/>
      <c r="H4" s="782"/>
    </row>
    <row r="5" spans="1:9" ht="15.75" x14ac:dyDescent="0.25">
      <c r="A5" s="1805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805"/>
      <c r="B6" s="1806" t="s">
        <v>78</v>
      </c>
      <c r="C6" s="443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805"/>
      <c r="B7" s="1806"/>
      <c r="C7" s="503"/>
      <c r="D7" s="130"/>
      <c r="E7" s="58"/>
      <c r="F7" s="61"/>
      <c r="G7" s="47">
        <f>F79</f>
        <v>0</v>
      </c>
      <c r="H7" s="7">
        <f>E7-G7+E8+E6-G6+E5</f>
        <v>1426.63</v>
      </c>
    </row>
    <row r="8" spans="1:9" ht="15.75" thickBot="1" x14ac:dyDescent="0.3">
      <c r="B8" s="19"/>
      <c r="C8" s="437"/>
      <c r="D8" s="130"/>
      <c r="E8" s="442"/>
      <c r="F8" s="113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120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1426.63</v>
      </c>
    </row>
    <row r="11" spans="1:9" x14ac:dyDescent="0.25">
      <c r="A11" s="185"/>
      <c r="B11" s="657">
        <f>B10-C11</f>
        <v>120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1426.63</v>
      </c>
    </row>
    <row r="12" spans="1:9" x14ac:dyDescent="0.25">
      <c r="A12" s="174"/>
      <c r="B12" s="657">
        <f t="shared" ref="B12:B75" si="1">B11-C12</f>
        <v>120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1426.63</v>
      </c>
    </row>
    <row r="13" spans="1:9" x14ac:dyDescent="0.25">
      <c r="A13" s="1089"/>
      <c r="B13" s="657">
        <f t="shared" si="1"/>
        <v>120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1426.63</v>
      </c>
    </row>
    <row r="14" spans="1:9" x14ac:dyDescent="0.25">
      <c r="A14" s="81" t="s">
        <v>33</v>
      </c>
      <c r="B14" s="657">
        <f t="shared" si="1"/>
        <v>120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1426.63</v>
      </c>
    </row>
    <row r="15" spans="1:9" x14ac:dyDescent="0.25">
      <c r="A15" s="1131"/>
      <c r="B15" s="657">
        <f t="shared" si="1"/>
        <v>120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1426.63</v>
      </c>
    </row>
    <row r="16" spans="1:9" ht="15.75" customHeight="1" x14ac:dyDescent="0.25">
      <c r="A16" s="1131"/>
      <c r="B16" s="657">
        <f t="shared" si="1"/>
        <v>120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1426.63</v>
      </c>
    </row>
    <row r="17" spans="1:9" ht="15.75" customHeight="1" x14ac:dyDescent="0.25">
      <c r="B17" s="657">
        <f t="shared" si="1"/>
        <v>120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1426.63</v>
      </c>
    </row>
    <row r="18" spans="1:9" x14ac:dyDescent="0.25">
      <c r="B18" s="657">
        <f t="shared" si="1"/>
        <v>120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1426.63</v>
      </c>
    </row>
    <row r="19" spans="1:9" x14ac:dyDescent="0.25">
      <c r="A19" s="118"/>
      <c r="B19" s="657">
        <f t="shared" si="1"/>
        <v>120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1426.63</v>
      </c>
    </row>
    <row r="20" spans="1:9" x14ac:dyDescent="0.25">
      <c r="A20" s="118"/>
      <c r="B20" s="657">
        <f t="shared" si="1"/>
        <v>120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1426.63</v>
      </c>
    </row>
    <row r="21" spans="1:9" x14ac:dyDescent="0.25">
      <c r="A21" s="118"/>
      <c r="B21" s="657">
        <f t="shared" si="1"/>
        <v>120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1426.63</v>
      </c>
    </row>
    <row r="22" spans="1:9" x14ac:dyDescent="0.25">
      <c r="A22" s="118"/>
      <c r="B22" s="657">
        <f t="shared" si="1"/>
        <v>120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1426.63</v>
      </c>
    </row>
    <row r="23" spans="1:9" x14ac:dyDescent="0.25">
      <c r="A23" s="118"/>
      <c r="B23" s="657">
        <f t="shared" si="1"/>
        <v>120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1426.63</v>
      </c>
    </row>
    <row r="24" spans="1:9" x14ac:dyDescent="0.25">
      <c r="A24" s="119"/>
      <c r="B24" s="657">
        <f t="shared" si="1"/>
        <v>120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1426.63</v>
      </c>
    </row>
    <row r="25" spans="1:9" x14ac:dyDescent="0.25">
      <c r="A25" s="118"/>
      <c r="B25" s="657">
        <f t="shared" si="1"/>
        <v>120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1426.63</v>
      </c>
    </row>
    <row r="26" spans="1:9" x14ac:dyDescent="0.25">
      <c r="A26" s="118"/>
      <c r="B26" s="657">
        <f t="shared" si="1"/>
        <v>120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1426.63</v>
      </c>
    </row>
    <row r="27" spans="1:9" x14ac:dyDescent="0.25">
      <c r="A27" s="118"/>
      <c r="B27" s="657">
        <f t="shared" si="1"/>
        <v>120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1426.63</v>
      </c>
    </row>
    <row r="28" spans="1:9" x14ac:dyDescent="0.25">
      <c r="A28" s="118"/>
      <c r="B28" s="657">
        <f t="shared" si="1"/>
        <v>120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1426.63</v>
      </c>
    </row>
    <row r="29" spans="1:9" x14ac:dyDescent="0.25">
      <c r="A29" s="118"/>
      <c r="B29" s="657">
        <f t="shared" si="1"/>
        <v>120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1426.63</v>
      </c>
    </row>
    <row r="30" spans="1:9" x14ac:dyDescent="0.25">
      <c r="A30" s="118"/>
      <c r="B30" s="657">
        <f t="shared" si="1"/>
        <v>120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1426.63</v>
      </c>
    </row>
    <row r="31" spans="1:9" x14ac:dyDescent="0.25">
      <c r="A31" s="118"/>
      <c r="B31" s="657">
        <f t="shared" si="1"/>
        <v>120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1426.63</v>
      </c>
    </row>
    <row r="32" spans="1:9" x14ac:dyDescent="0.25">
      <c r="A32" s="118"/>
      <c r="B32" s="657">
        <f t="shared" si="1"/>
        <v>120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1426.63</v>
      </c>
    </row>
    <row r="33" spans="1:9" x14ac:dyDescent="0.25">
      <c r="A33" s="118"/>
      <c r="B33" s="657">
        <f t="shared" si="1"/>
        <v>120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1426.63</v>
      </c>
    </row>
    <row r="34" spans="1:9" x14ac:dyDescent="0.25">
      <c r="A34" s="118"/>
      <c r="B34" s="657">
        <f t="shared" si="1"/>
        <v>120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1426.63</v>
      </c>
    </row>
    <row r="35" spans="1:9" x14ac:dyDescent="0.25">
      <c r="A35" s="118"/>
      <c r="B35" s="657">
        <f t="shared" si="1"/>
        <v>120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1426.63</v>
      </c>
    </row>
    <row r="36" spans="1:9" x14ac:dyDescent="0.25">
      <c r="A36" s="118"/>
      <c r="B36" s="657">
        <f t="shared" si="1"/>
        <v>120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1426.63</v>
      </c>
    </row>
    <row r="37" spans="1:9" x14ac:dyDescent="0.25">
      <c r="A37" s="118" t="s">
        <v>22</v>
      </c>
      <c r="B37" s="657">
        <f t="shared" si="1"/>
        <v>120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1426.63</v>
      </c>
    </row>
    <row r="38" spans="1:9" x14ac:dyDescent="0.25">
      <c r="A38" s="119"/>
      <c r="B38" s="657">
        <f t="shared" si="1"/>
        <v>120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1426.63</v>
      </c>
    </row>
    <row r="39" spans="1:9" x14ac:dyDescent="0.25">
      <c r="A39" s="118"/>
      <c r="B39" s="657">
        <f t="shared" si="1"/>
        <v>120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1426.63</v>
      </c>
    </row>
    <row r="40" spans="1:9" x14ac:dyDescent="0.25">
      <c r="A40" s="118"/>
      <c r="B40" s="657">
        <f t="shared" si="1"/>
        <v>120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1426.63</v>
      </c>
    </row>
    <row r="41" spans="1:9" x14ac:dyDescent="0.25">
      <c r="A41" s="118"/>
      <c r="B41" s="657">
        <f t="shared" si="1"/>
        <v>120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1426.63</v>
      </c>
    </row>
    <row r="42" spans="1:9" x14ac:dyDescent="0.25">
      <c r="A42" s="118"/>
      <c r="B42" s="657">
        <f t="shared" si="1"/>
        <v>120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1426.63</v>
      </c>
    </row>
    <row r="43" spans="1:9" x14ac:dyDescent="0.25">
      <c r="A43" s="118"/>
      <c r="B43" s="657">
        <f t="shared" si="1"/>
        <v>120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1426.63</v>
      </c>
    </row>
    <row r="44" spans="1:9" x14ac:dyDescent="0.25">
      <c r="A44" s="118"/>
      <c r="B44" s="657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1426.63</v>
      </c>
    </row>
    <row r="45" spans="1:9" x14ac:dyDescent="0.25">
      <c r="A45" s="118"/>
      <c r="B45" s="657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1426.63</v>
      </c>
    </row>
    <row r="46" spans="1:9" x14ac:dyDescent="0.25">
      <c r="A46" s="118"/>
      <c r="B46" s="657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1426.63</v>
      </c>
    </row>
    <row r="47" spans="1:9" x14ac:dyDescent="0.25">
      <c r="A47" s="118"/>
      <c r="B47" s="657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1426.63</v>
      </c>
    </row>
    <row r="48" spans="1:9" x14ac:dyDescent="0.25">
      <c r="A48" s="118"/>
      <c r="B48" s="657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1426.63</v>
      </c>
    </row>
    <row r="49" spans="1:9" x14ac:dyDescent="0.25">
      <c r="A49" s="118"/>
      <c r="B49" s="657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1426.63</v>
      </c>
    </row>
    <row r="50" spans="1:9" x14ac:dyDescent="0.25">
      <c r="A50" s="118"/>
      <c r="B50" s="657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1426.63</v>
      </c>
    </row>
    <row r="51" spans="1:9" x14ac:dyDescent="0.25">
      <c r="A51" s="118"/>
      <c r="B51" s="657">
        <f t="shared" si="1"/>
        <v>120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1426.63</v>
      </c>
    </row>
    <row r="52" spans="1:9" x14ac:dyDescent="0.25">
      <c r="A52" s="118"/>
      <c r="B52" s="657">
        <f t="shared" si="1"/>
        <v>120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1426.63</v>
      </c>
    </row>
    <row r="53" spans="1:9" x14ac:dyDescent="0.25">
      <c r="A53" s="118"/>
      <c r="B53" s="657">
        <f t="shared" si="1"/>
        <v>120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1426.63</v>
      </c>
    </row>
    <row r="54" spans="1:9" x14ac:dyDescent="0.25">
      <c r="A54" s="118"/>
      <c r="B54" s="657">
        <f t="shared" si="1"/>
        <v>120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1426.63</v>
      </c>
    </row>
    <row r="55" spans="1:9" x14ac:dyDescent="0.25">
      <c r="A55" s="118"/>
      <c r="B55" s="657">
        <f t="shared" si="1"/>
        <v>120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1426.63</v>
      </c>
    </row>
    <row r="56" spans="1:9" x14ac:dyDescent="0.25">
      <c r="A56" s="118"/>
      <c r="B56" s="657">
        <f t="shared" si="1"/>
        <v>120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1426.63</v>
      </c>
    </row>
    <row r="57" spans="1:9" x14ac:dyDescent="0.25">
      <c r="A57" s="118"/>
      <c r="B57" s="657">
        <f t="shared" si="1"/>
        <v>120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1426.63</v>
      </c>
    </row>
    <row r="58" spans="1:9" x14ac:dyDescent="0.25">
      <c r="A58" s="118"/>
      <c r="B58" s="657">
        <f t="shared" si="1"/>
        <v>120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1426.63</v>
      </c>
    </row>
    <row r="59" spans="1:9" x14ac:dyDescent="0.25">
      <c r="A59" s="118"/>
      <c r="B59" s="657">
        <f t="shared" si="1"/>
        <v>120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1426.63</v>
      </c>
    </row>
    <row r="60" spans="1:9" x14ac:dyDescent="0.25">
      <c r="A60" s="118"/>
      <c r="B60" s="657">
        <f t="shared" si="1"/>
        <v>120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1426.63</v>
      </c>
    </row>
    <row r="61" spans="1:9" x14ac:dyDescent="0.25">
      <c r="A61" s="118"/>
      <c r="B61" s="657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1426.63</v>
      </c>
    </row>
    <row r="62" spans="1:9" x14ac:dyDescent="0.25">
      <c r="A62" s="118"/>
      <c r="B62" s="657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1426.63</v>
      </c>
    </row>
    <row r="63" spans="1:9" x14ac:dyDescent="0.25">
      <c r="A63" s="118"/>
      <c r="B63" s="657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1426.63</v>
      </c>
    </row>
    <row r="64" spans="1:9" x14ac:dyDescent="0.25">
      <c r="A64" s="118"/>
      <c r="B64" s="657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1426.63</v>
      </c>
    </row>
    <row r="65" spans="1:9" x14ac:dyDescent="0.25">
      <c r="A65" s="118"/>
      <c r="B65" s="657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1426.63</v>
      </c>
    </row>
    <row r="66" spans="1:9" x14ac:dyDescent="0.25">
      <c r="A66" s="118"/>
      <c r="B66" s="657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1426.63</v>
      </c>
    </row>
    <row r="67" spans="1:9" x14ac:dyDescent="0.25">
      <c r="A67" s="118"/>
      <c r="B67" s="657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1426.63</v>
      </c>
    </row>
    <row r="68" spans="1:9" x14ac:dyDescent="0.25">
      <c r="A68" s="118"/>
      <c r="B68" s="657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1426.63</v>
      </c>
    </row>
    <row r="69" spans="1:9" x14ac:dyDescent="0.25">
      <c r="A69" s="118"/>
      <c r="B69" s="657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1426.63</v>
      </c>
    </row>
    <row r="70" spans="1:9" x14ac:dyDescent="0.25">
      <c r="A70" s="118"/>
      <c r="B70" s="657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1426.63</v>
      </c>
    </row>
    <row r="71" spans="1:9" x14ac:dyDescent="0.25">
      <c r="A71" s="118"/>
      <c r="B71" s="657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1426.63</v>
      </c>
    </row>
    <row r="72" spans="1:9" x14ac:dyDescent="0.25">
      <c r="A72" s="118"/>
      <c r="B72" s="657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1426.63</v>
      </c>
    </row>
    <row r="73" spans="1:9" x14ac:dyDescent="0.25">
      <c r="A73" s="118"/>
      <c r="B73" s="657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1426.63</v>
      </c>
    </row>
    <row r="74" spans="1:9" x14ac:dyDescent="0.25">
      <c r="A74" s="118"/>
      <c r="B74" s="657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1426.63</v>
      </c>
    </row>
    <row r="75" spans="1:9" x14ac:dyDescent="0.25">
      <c r="A75" s="118"/>
      <c r="B75" s="657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1426.63</v>
      </c>
    </row>
    <row r="76" spans="1:9" x14ac:dyDescent="0.25">
      <c r="A76" s="118"/>
      <c r="B76" s="657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1426.63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1426.63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794" t="s">
        <v>11</v>
      </c>
      <c r="D84" s="1795"/>
      <c r="E84" s="56">
        <f>E6+E7-F79+E8</f>
        <v>496.51</v>
      </c>
      <c r="F84" s="113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84"/>
  <sheetViews>
    <sheetView workbookViewId="0">
      <selection activeCell="E34" sqref="E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92" t="s">
        <v>320</v>
      </c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5.25" customHeight="1" thickTop="1" x14ac:dyDescent="0.25">
      <c r="A4" s="781"/>
      <c r="B4" s="781"/>
      <c r="C4" s="781"/>
      <c r="D4" s="781"/>
      <c r="E4" s="948"/>
      <c r="F4" s="781"/>
      <c r="G4" s="782"/>
      <c r="H4" s="782"/>
    </row>
    <row r="5" spans="1:9" ht="15.75" x14ac:dyDescent="0.25">
      <c r="A5" s="1798" t="s">
        <v>467</v>
      </c>
      <c r="B5" s="12"/>
      <c r="C5" s="503"/>
      <c r="D5" s="218"/>
      <c r="E5" s="77"/>
      <c r="F5" s="61"/>
      <c r="G5" s="151"/>
      <c r="H5" s="151"/>
    </row>
    <row r="6" spans="1:9" ht="15" customHeight="1" x14ac:dyDescent="0.25">
      <c r="A6" s="1798"/>
      <c r="B6" s="1807" t="s">
        <v>468</v>
      </c>
      <c r="C6" s="443">
        <v>230</v>
      </c>
      <c r="D6" s="130">
        <v>45191</v>
      </c>
      <c r="E6" s="77">
        <v>204.48</v>
      </c>
      <c r="F6" s="61">
        <v>9</v>
      </c>
      <c r="G6" s="5"/>
    </row>
    <row r="7" spans="1:9" ht="15.75" x14ac:dyDescent="0.25">
      <c r="A7" s="1798"/>
      <c r="B7" s="1807"/>
      <c r="C7" s="503"/>
      <c r="D7" s="130"/>
      <c r="E7" s="58"/>
      <c r="F7" s="61"/>
      <c r="G7" s="47">
        <f>F79</f>
        <v>0</v>
      </c>
      <c r="H7" s="7">
        <f>E7-G7+E8+E6-G6+E5</f>
        <v>204.48</v>
      </c>
    </row>
    <row r="8" spans="1:9" ht="7.5" customHeight="1" thickBot="1" x14ac:dyDescent="0.3">
      <c r="B8" s="19"/>
      <c r="C8" s="437"/>
      <c r="D8" s="130"/>
      <c r="E8" s="442"/>
      <c r="F8" s="1187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9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204.48</v>
      </c>
    </row>
    <row r="11" spans="1:9" x14ac:dyDescent="0.25">
      <c r="A11" s="185"/>
      <c r="B11" s="657">
        <f>B10-C11</f>
        <v>9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204.48</v>
      </c>
    </row>
    <row r="12" spans="1:9" x14ac:dyDescent="0.25">
      <c r="A12" s="174"/>
      <c r="B12" s="657">
        <f t="shared" ref="B12:B75" si="1">B11-C12</f>
        <v>9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204.48</v>
      </c>
    </row>
    <row r="13" spans="1:9" x14ac:dyDescent="0.25">
      <c r="A13" s="1089"/>
      <c r="B13" s="657">
        <f t="shared" si="1"/>
        <v>9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204.48</v>
      </c>
    </row>
    <row r="14" spans="1:9" x14ac:dyDescent="0.25">
      <c r="A14" s="81" t="s">
        <v>33</v>
      </c>
      <c r="B14" s="657">
        <f t="shared" si="1"/>
        <v>9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204.48</v>
      </c>
    </row>
    <row r="15" spans="1:9" x14ac:dyDescent="0.25">
      <c r="A15" s="1187"/>
      <c r="B15" s="657">
        <f t="shared" si="1"/>
        <v>9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204.48</v>
      </c>
    </row>
    <row r="16" spans="1:9" ht="15.75" customHeight="1" x14ac:dyDescent="0.25">
      <c r="A16" s="1187"/>
      <c r="B16" s="657">
        <f t="shared" si="1"/>
        <v>9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204.48</v>
      </c>
    </row>
    <row r="17" spans="1:9" ht="15.75" customHeight="1" x14ac:dyDescent="0.25">
      <c r="B17" s="657">
        <f t="shared" si="1"/>
        <v>9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204.48</v>
      </c>
    </row>
    <row r="18" spans="1:9" x14ac:dyDescent="0.25">
      <c r="B18" s="657">
        <f t="shared" si="1"/>
        <v>9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204.48</v>
      </c>
    </row>
    <row r="19" spans="1:9" x14ac:dyDescent="0.25">
      <c r="A19" s="118"/>
      <c r="B19" s="657">
        <f t="shared" si="1"/>
        <v>9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204.48</v>
      </c>
    </row>
    <row r="20" spans="1:9" x14ac:dyDescent="0.25">
      <c r="A20" s="118"/>
      <c r="B20" s="657">
        <f t="shared" si="1"/>
        <v>9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204.48</v>
      </c>
    </row>
    <row r="21" spans="1:9" x14ac:dyDescent="0.25">
      <c r="A21" s="118"/>
      <c r="B21" s="657">
        <f t="shared" si="1"/>
        <v>9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204.48</v>
      </c>
    </row>
    <row r="22" spans="1:9" x14ac:dyDescent="0.25">
      <c r="A22" s="118"/>
      <c r="B22" s="657">
        <f t="shared" si="1"/>
        <v>9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204.48</v>
      </c>
    </row>
    <row r="23" spans="1:9" x14ac:dyDescent="0.25">
      <c r="A23" s="118"/>
      <c r="B23" s="657">
        <f t="shared" si="1"/>
        <v>9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204.48</v>
      </c>
    </row>
    <row r="24" spans="1:9" x14ac:dyDescent="0.25">
      <c r="A24" s="119"/>
      <c r="B24" s="657">
        <f t="shared" si="1"/>
        <v>9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204.48</v>
      </c>
    </row>
    <row r="25" spans="1:9" x14ac:dyDescent="0.25">
      <c r="A25" s="118"/>
      <c r="B25" s="657">
        <f t="shared" si="1"/>
        <v>9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204.48</v>
      </c>
    </row>
    <row r="26" spans="1:9" x14ac:dyDescent="0.25">
      <c r="A26" s="118"/>
      <c r="B26" s="657">
        <f t="shared" si="1"/>
        <v>9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204.48</v>
      </c>
    </row>
    <row r="27" spans="1:9" x14ac:dyDescent="0.25">
      <c r="A27" s="118"/>
      <c r="B27" s="657">
        <f t="shared" si="1"/>
        <v>9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204.48</v>
      </c>
    </row>
    <row r="28" spans="1:9" x14ac:dyDescent="0.25">
      <c r="A28" s="118"/>
      <c r="B28" s="657">
        <f t="shared" si="1"/>
        <v>9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204.48</v>
      </c>
    </row>
    <row r="29" spans="1:9" x14ac:dyDescent="0.25">
      <c r="A29" s="118"/>
      <c r="B29" s="657">
        <f t="shared" si="1"/>
        <v>9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204.48</v>
      </c>
    </row>
    <row r="30" spans="1:9" x14ac:dyDescent="0.25">
      <c r="A30" s="118"/>
      <c r="B30" s="657">
        <f t="shared" si="1"/>
        <v>9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204.48</v>
      </c>
    </row>
    <row r="31" spans="1:9" x14ac:dyDescent="0.25">
      <c r="A31" s="118"/>
      <c r="B31" s="657">
        <f t="shared" si="1"/>
        <v>9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204.48</v>
      </c>
    </row>
    <row r="32" spans="1:9" x14ac:dyDescent="0.25">
      <c r="A32" s="118"/>
      <c r="B32" s="657">
        <f t="shared" si="1"/>
        <v>9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204.48</v>
      </c>
    </row>
    <row r="33" spans="1:9" x14ac:dyDescent="0.25">
      <c r="A33" s="118"/>
      <c r="B33" s="657">
        <f t="shared" si="1"/>
        <v>9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204.48</v>
      </c>
    </row>
    <row r="34" spans="1:9" x14ac:dyDescent="0.25">
      <c r="A34" s="118"/>
      <c r="B34" s="657">
        <f t="shared" si="1"/>
        <v>9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204.48</v>
      </c>
    </row>
    <row r="35" spans="1:9" x14ac:dyDescent="0.25">
      <c r="A35" s="118"/>
      <c r="B35" s="657">
        <f t="shared" si="1"/>
        <v>9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204.48</v>
      </c>
    </row>
    <row r="36" spans="1:9" x14ac:dyDescent="0.25">
      <c r="A36" s="118"/>
      <c r="B36" s="657">
        <f t="shared" si="1"/>
        <v>9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204.48</v>
      </c>
    </row>
    <row r="37" spans="1:9" x14ac:dyDescent="0.25">
      <c r="A37" s="118" t="s">
        <v>22</v>
      </c>
      <c r="B37" s="657">
        <f t="shared" si="1"/>
        <v>9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204.48</v>
      </c>
    </row>
    <row r="38" spans="1:9" x14ac:dyDescent="0.25">
      <c r="A38" s="119"/>
      <c r="B38" s="657">
        <f t="shared" si="1"/>
        <v>9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204.48</v>
      </c>
    </row>
    <row r="39" spans="1:9" x14ac:dyDescent="0.25">
      <c r="A39" s="118"/>
      <c r="B39" s="657">
        <f t="shared" si="1"/>
        <v>9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204.48</v>
      </c>
    </row>
    <row r="40" spans="1:9" x14ac:dyDescent="0.25">
      <c r="A40" s="118"/>
      <c r="B40" s="657">
        <f t="shared" si="1"/>
        <v>9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204.48</v>
      </c>
    </row>
    <row r="41" spans="1:9" x14ac:dyDescent="0.25">
      <c r="A41" s="118"/>
      <c r="B41" s="657">
        <f t="shared" si="1"/>
        <v>9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204.48</v>
      </c>
    </row>
    <row r="42" spans="1:9" x14ac:dyDescent="0.25">
      <c r="A42" s="118"/>
      <c r="B42" s="657">
        <f t="shared" si="1"/>
        <v>9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204.48</v>
      </c>
    </row>
    <row r="43" spans="1:9" x14ac:dyDescent="0.25">
      <c r="A43" s="118"/>
      <c r="B43" s="657">
        <f t="shared" si="1"/>
        <v>9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204.48</v>
      </c>
    </row>
    <row r="44" spans="1:9" x14ac:dyDescent="0.25">
      <c r="A44" s="118"/>
      <c r="B44" s="657">
        <f t="shared" si="1"/>
        <v>9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204.48</v>
      </c>
    </row>
    <row r="45" spans="1:9" x14ac:dyDescent="0.25">
      <c r="A45" s="118"/>
      <c r="B45" s="657">
        <f t="shared" si="1"/>
        <v>9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204.48</v>
      </c>
    </row>
    <row r="46" spans="1:9" x14ac:dyDescent="0.25">
      <c r="A46" s="118"/>
      <c r="B46" s="657">
        <f t="shared" si="1"/>
        <v>9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204.48</v>
      </c>
    </row>
    <row r="47" spans="1:9" x14ac:dyDescent="0.25">
      <c r="A47" s="118"/>
      <c r="B47" s="657">
        <f t="shared" si="1"/>
        <v>9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204.48</v>
      </c>
    </row>
    <row r="48" spans="1:9" x14ac:dyDescent="0.25">
      <c r="A48" s="118"/>
      <c r="B48" s="657">
        <f t="shared" si="1"/>
        <v>9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204.48</v>
      </c>
    </row>
    <row r="49" spans="1:9" x14ac:dyDescent="0.25">
      <c r="A49" s="118"/>
      <c r="B49" s="657">
        <f t="shared" si="1"/>
        <v>9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204.48</v>
      </c>
    </row>
    <row r="50" spans="1:9" x14ac:dyDescent="0.25">
      <c r="A50" s="118"/>
      <c r="B50" s="657">
        <f t="shared" si="1"/>
        <v>9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204.48</v>
      </c>
    </row>
    <row r="51" spans="1:9" x14ac:dyDescent="0.25">
      <c r="A51" s="118"/>
      <c r="B51" s="657">
        <f t="shared" si="1"/>
        <v>9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204.48</v>
      </c>
    </row>
    <row r="52" spans="1:9" x14ac:dyDescent="0.25">
      <c r="A52" s="118"/>
      <c r="B52" s="657">
        <f t="shared" si="1"/>
        <v>9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204.48</v>
      </c>
    </row>
    <row r="53" spans="1:9" x14ac:dyDescent="0.25">
      <c r="A53" s="118"/>
      <c r="B53" s="657">
        <f t="shared" si="1"/>
        <v>9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204.48</v>
      </c>
    </row>
    <row r="54" spans="1:9" x14ac:dyDescent="0.25">
      <c r="A54" s="118"/>
      <c r="B54" s="657">
        <f t="shared" si="1"/>
        <v>9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204.48</v>
      </c>
    </row>
    <row r="55" spans="1:9" x14ac:dyDescent="0.25">
      <c r="A55" s="118"/>
      <c r="B55" s="657">
        <f t="shared" si="1"/>
        <v>9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204.48</v>
      </c>
    </row>
    <row r="56" spans="1:9" x14ac:dyDescent="0.25">
      <c r="A56" s="118"/>
      <c r="B56" s="657">
        <f t="shared" si="1"/>
        <v>9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204.48</v>
      </c>
    </row>
    <row r="57" spans="1:9" x14ac:dyDescent="0.25">
      <c r="A57" s="118"/>
      <c r="B57" s="657">
        <f t="shared" si="1"/>
        <v>9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204.48</v>
      </c>
    </row>
    <row r="58" spans="1:9" x14ac:dyDescent="0.25">
      <c r="A58" s="118"/>
      <c r="B58" s="657">
        <f t="shared" si="1"/>
        <v>9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204.48</v>
      </c>
    </row>
    <row r="59" spans="1:9" x14ac:dyDescent="0.25">
      <c r="A59" s="118"/>
      <c r="B59" s="657">
        <f t="shared" si="1"/>
        <v>9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204.48</v>
      </c>
    </row>
    <row r="60" spans="1:9" x14ac:dyDescent="0.25">
      <c r="A60" s="118"/>
      <c r="B60" s="657">
        <f t="shared" si="1"/>
        <v>9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204.48</v>
      </c>
    </row>
    <row r="61" spans="1:9" x14ac:dyDescent="0.25">
      <c r="A61" s="118"/>
      <c r="B61" s="657">
        <f t="shared" si="1"/>
        <v>9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204.48</v>
      </c>
    </row>
    <row r="62" spans="1:9" x14ac:dyDescent="0.25">
      <c r="A62" s="118"/>
      <c r="B62" s="657">
        <f t="shared" si="1"/>
        <v>9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204.48</v>
      </c>
    </row>
    <row r="63" spans="1:9" x14ac:dyDescent="0.25">
      <c r="A63" s="118"/>
      <c r="B63" s="657">
        <f t="shared" si="1"/>
        <v>9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204.48</v>
      </c>
    </row>
    <row r="64" spans="1:9" x14ac:dyDescent="0.25">
      <c r="A64" s="118"/>
      <c r="B64" s="657">
        <f t="shared" si="1"/>
        <v>9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204.48</v>
      </c>
    </row>
    <row r="65" spans="1:9" x14ac:dyDescent="0.25">
      <c r="A65" s="118"/>
      <c r="B65" s="657">
        <f t="shared" si="1"/>
        <v>9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204.48</v>
      </c>
    </row>
    <row r="66" spans="1:9" x14ac:dyDescent="0.25">
      <c r="A66" s="118"/>
      <c r="B66" s="657">
        <f t="shared" si="1"/>
        <v>9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204.48</v>
      </c>
    </row>
    <row r="67" spans="1:9" x14ac:dyDescent="0.25">
      <c r="A67" s="118"/>
      <c r="B67" s="657">
        <f t="shared" si="1"/>
        <v>9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204.48</v>
      </c>
    </row>
    <row r="68" spans="1:9" x14ac:dyDescent="0.25">
      <c r="A68" s="118"/>
      <c r="B68" s="657">
        <f t="shared" si="1"/>
        <v>9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204.48</v>
      </c>
    </row>
    <row r="69" spans="1:9" x14ac:dyDescent="0.25">
      <c r="A69" s="118"/>
      <c r="B69" s="657">
        <f t="shared" si="1"/>
        <v>9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204.48</v>
      </c>
    </row>
    <row r="70" spans="1:9" x14ac:dyDescent="0.25">
      <c r="A70" s="118"/>
      <c r="B70" s="657">
        <f t="shared" si="1"/>
        <v>9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204.48</v>
      </c>
    </row>
    <row r="71" spans="1:9" x14ac:dyDescent="0.25">
      <c r="A71" s="118"/>
      <c r="B71" s="657">
        <f t="shared" si="1"/>
        <v>9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204.48</v>
      </c>
    </row>
    <row r="72" spans="1:9" x14ac:dyDescent="0.25">
      <c r="A72" s="118"/>
      <c r="B72" s="657">
        <f t="shared" si="1"/>
        <v>9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204.48</v>
      </c>
    </row>
    <row r="73" spans="1:9" x14ac:dyDescent="0.25">
      <c r="A73" s="118"/>
      <c r="B73" s="657">
        <f t="shared" si="1"/>
        <v>9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204.48</v>
      </c>
    </row>
    <row r="74" spans="1:9" x14ac:dyDescent="0.25">
      <c r="A74" s="118"/>
      <c r="B74" s="657">
        <f t="shared" si="1"/>
        <v>9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204.48</v>
      </c>
    </row>
    <row r="75" spans="1:9" x14ac:dyDescent="0.25">
      <c r="A75" s="118"/>
      <c r="B75" s="657">
        <f t="shared" si="1"/>
        <v>9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204.48</v>
      </c>
    </row>
    <row r="76" spans="1:9" x14ac:dyDescent="0.25">
      <c r="A76" s="118"/>
      <c r="B76" s="657">
        <f t="shared" ref="B76" si="4">B75-C76</f>
        <v>9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204.48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204.48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9</v>
      </c>
    </row>
    <row r="83" spans="3:6" ht="15.75" thickBot="1" x14ac:dyDescent="0.3"/>
    <row r="84" spans="3:6" ht="15.75" thickBot="1" x14ac:dyDescent="0.3">
      <c r="C84" s="1794" t="s">
        <v>11</v>
      </c>
      <c r="D84" s="1795"/>
      <c r="E84" s="56">
        <f>E6+E7-F79+E8</f>
        <v>204.48</v>
      </c>
      <c r="F84" s="1187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S1" zoomScaleNormal="100" workbookViewId="0">
      <pane ySplit="9" topLeftCell="A10" activePane="bottomLeft" state="frozen"/>
      <selection pane="bottomLeft" activeCell="AB6" sqref="AB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811" t="s">
        <v>308</v>
      </c>
      <c r="B1" s="1811"/>
      <c r="C1" s="1811"/>
      <c r="D1" s="1811"/>
      <c r="E1" s="1811"/>
      <c r="F1" s="1811"/>
      <c r="G1" s="1811"/>
      <c r="H1" s="11">
        <v>1</v>
      </c>
      <c r="L1" s="1792" t="s">
        <v>333</v>
      </c>
      <c r="M1" s="1792"/>
      <c r="N1" s="1792"/>
      <c r="O1" s="1792"/>
      <c r="P1" s="1792"/>
      <c r="Q1" s="1792"/>
      <c r="R1" s="1792"/>
      <c r="S1" s="11">
        <v>2</v>
      </c>
      <c r="W1" s="1792" t="s">
        <v>333</v>
      </c>
      <c r="X1" s="1792"/>
      <c r="Y1" s="1792"/>
      <c r="Z1" s="1792"/>
      <c r="AA1" s="1792"/>
      <c r="AB1" s="1792"/>
      <c r="AC1" s="1792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808" t="s">
        <v>67</v>
      </c>
      <c r="C4" s="230"/>
      <c r="D4" s="130"/>
      <c r="E4" s="431">
        <v>369.53</v>
      </c>
      <c r="F4" s="1187">
        <v>12</v>
      </c>
      <c r="G4" s="151"/>
      <c r="H4" s="151"/>
      <c r="L4" s="406"/>
      <c r="M4" s="1808" t="s">
        <v>67</v>
      </c>
      <c r="N4" s="230"/>
      <c r="O4" s="130"/>
      <c r="P4" s="431"/>
      <c r="Q4" s="1187"/>
      <c r="R4" s="151"/>
      <c r="S4" s="151"/>
      <c r="W4" s="406"/>
      <c r="X4" s="1808" t="s">
        <v>67</v>
      </c>
      <c r="Y4" s="230"/>
      <c r="Z4" s="130"/>
      <c r="AA4" s="431"/>
      <c r="AB4" s="1187"/>
      <c r="AC4" s="151"/>
      <c r="AD4" s="151"/>
    </row>
    <row r="5" spans="1:32" ht="21" customHeight="1" x14ac:dyDescent="0.25">
      <c r="A5" s="1810" t="s">
        <v>189</v>
      </c>
      <c r="B5" s="1809"/>
      <c r="C5" s="230">
        <v>119</v>
      </c>
      <c r="D5" s="130">
        <v>45161</v>
      </c>
      <c r="E5" s="431">
        <v>18669.650000000001</v>
      </c>
      <c r="F5" s="1187">
        <v>642</v>
      </c>
      <c r="G5" s="5"/>
      <c r="L5" s="1810" t="s">
        <v>189</v>
      </c>
      <c r="M5" s="1809"/>
      <c r="N5" s="230">
        <v>121</v>
      </c>
      <c r="O5" s="130">
        <v>45182</v>
      </c>
      <c r="P5" s="431">
        <v>3050.19</v>
      </c>
      <c r="Q5" s="1187">
        <v>105</v>
      </c>
      <c r="R5" s="5"/>
      <c r="W5" s="1810" t="s">
        <v>96</v>
      </c>
      <c r="X5" s="1809"/>
      <c r="Y5" s="230">
        <v>121.5</v>
      </c>
      <c r="Z5" s="130">
        <v>45197</v>
      </c>
      <c r="AA5" s="431">
        <v>3359.96</v>
      </c>
      <c r="AB5" s="1187">
        <v>105</v>
      </c>
      <c r="AC5" s="5"/>
    </row>
    <row r="6" spans="1:32" ht="21" customHeight="1" x14ac:dyDescent="0.25">
      <c r="A6" s="1810"/>
      <c r="B6" s="1809"/>
      <c r="C6" s="368"/>
      <c r="D6" s="130"/>
      <c r="E6" s="432"/>
      <c r="F6" s="1187"/>
      <c r="G6" s="47">
        <f>F79</f>
        <v>7144.75</v>
      </c>
      <c r="H6" s="7">
        <f>E6-G6+E7+E5-G5+E4</f>
        <v>11894.430000000002</v>
      </c>
      <c r="L6" s="1810"/>
      <c r="M6" s="1809"/>
      <c r="N6" s="368">
        <v>121</v>
      </c>
      <c r="O6" s="130">
        <v>45183</v>
      </c>
      <c r="P6" s="432">
        <v>1083.8800000000001</v>
      </c>
      <c r="Q6" s="1187">
        <v>40</v>
      </c>
      <c r="R6" s="47">
        <f>Q79</f>
        <v>0</v>
      </c>
      <c r="S6" s="7">
        <f>P6-R6+P7+P5-R5+P4</f>
        <v>4134.07</v>
      </c>
      <c r="W6" s="1810"/>
      <c r="X6" s="1809"/>
      <c r="Y6" s="368"/>
      <c r="Z6" s="130"/>
      <c r="AA6" s="432"/>
      <c r="AB6" s="1187"/>
      <c r="AC6" s="47">
        <f>AB79</f>
        <v>0</v>
      </c>
      <c r="AD6" s="7">
        <f>AA6-AC6+AA7+AA5-AC5+AA4</f>
        <v>3359.96</v>
      </c>
    </row>
    <row r="7" spans="1:32" ht="15.75" x14ac:dyDescent="0.25">
      <c r="A7" s="672"/>
      <c r="B7" s="1809"/>
      <c r="C7" s="220"/>
      <c r="D7" s="218"/>
      <c r="E7" s="431"/>
      <c r="F7" s="1187"/>
      <c r="L7" s="672"/>
      <c r="M7" s="1809"/>
      <c r="N7" s="220"/>
      <c r="O7" s="218"/>
      <c r="P7" s="431"/>
      <c r="Q7" s="1187"/>
      <c r="W7" s="672"/>
      <c r="X7" s="1809"/>
      <c r="Y7" s="220"/>
      <c r="Z7" s="218"/>
      <c r="AA7" s="431"/>
      <c r="AB7" s="1187"/>
    </row>
    <row r="8" spans="1:32" ht="15.75" thickBot="1" x14ac:dyDescent="0.3">
      <c r="A8" s="406"/>
      <c r="B8" s="144"/>
      <c r="C8" s="220"/>
      <c r="D8" s="218"/>
      <c r="E8" s="431"/>
      <c r="F8" s="1187"/>
      <c r="L8" s="406"/>
      <c r="M8" s="144"/>
      <c r="N8" s="220"/>
      <c r="O8" s="218"/>
      <c r="P8" s="431"/>
      <c r="Q8" s="1187"/>
      <c r="W8" s="406"/>
      <c r="X8" s="144"/>
      <c r="Y8" s="220"/>
      <c r="Z8" s="218"/>
      <c r="AA8" s="431"/>
      <c r="AB8" s="1187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6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6" t="s">
        <v>3</v>
      </c>
    </row>
    <row r="10" spans="1:32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  <c r="L10" s="79" t="s">
        <v>32</v>
      </c>
      <c r="M10" s="657">
        <f>Q6-N10+Q5+Q4+Q7+Q8</f>
        <v>145</v>
      </c>
      <c r="N10" s="611"/>
      <c r="O10" s="553"/>
      <c r="P10" s="580"/>
      <c r="Q10" s="553">
        <f t="shared" ref="Q10:Q57" si="1">O10</f>
        <v>0</v>
      </c>
      <c r="R10" s="551"/>
      <c r="S10" s="552"/>
      <c r="T10" s="584">
        <f>P6-Q10+P5+P4+P7+P8</f>
        <v>4134.07</v>
      </c>
      <c r="U10" s="639">
        <f>Q10*S10</f>
        <v>0</v>
      </c>
      <c r="W10" s="79" t="s">
        <v>32</v>
      </c>
      <c r="X10" s="657">
        <f>AB6-Y10+AB5+AB4+AB7+AB8</f>
        <v>105</v>
      </c>
      <c r="Y10" s="611"/>
      <c r="Z10" s="553"/>
      <c r="AA10" s="580"/>
      <c r="AB10" s="553">
        <f t="shared" ref="AB10:AB57" si="2">Z10</f>
        <v>0</v>
      </c>
      <c r="AC10" s="551"/>
      <c r="AD10" s="552"/>
      <c r="AE10" s="584">
        <f>AA6-AB10+AA5+AA4+AA7+AA8</f>
        <v>3359.96</v>
      </c>
      <c r="AF10" s="639">
        <f>AB10*AD10</f>
        <v>0</v>
      </c>
    </row>
    <row r="11" spans="1:32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3">F11*H11</f>
        <v>15693.8</v>
      </c>
      <c r="L11" s="185"/>
      <c r="M11" s="657">
        <f>M10-N11</f>
        <v>145</v>
      </c>
      <c r="N11" s="611"/>
      <c r="O11" s="553"/>
      <c r="P11" s="580"/>
      <c r="Q11" s="553">
        <f t="shared" si="1"/>
        <v>0</v>
      </c>
      <c r="R11" s="551"/>
      <c r="S11" s="552"/>
      <c r="T11" s="584">
        <f>T10-Q11</f>
        <v>4134.07</v>
      </c>
      <c r="U11" s="639">
        <f t="shared" ref="U11:U74" si="4">Q11*S11</f>
        <v>0</v>
      </c>
      <c r="W11" s="185"/>
      <c r="X11" s="657">
        <f>X10-Y11</f>
        <v>105</v>
      </c>
      <c r="Y11" s="611"/>
      <c r="Z11" s="553"/>
      <c r="AA11" s="580"/>
      <c r="AB11" s="553">
        <f t="shared" si="2"/>
        <v>0</v>
      </c>
      <c r="AC11" s="551"/>
      <c r="AD11" s="552"/>
      <c r="AE11" s="584">
        <f>AE10-AB11</f>
        <v>3359.96</v>
      </c>
      <c r="AF11" s="639">
        <f t="shared" ref="AF11:AF74" si="5">AB11*AD11</f>
        <v>0</v>
      </c>
    </row>
    <row r="12" spans="1:32" x14ac:dyDescent="0.25">
      <c r="A12" s="174"/>
      <c r="B12" s="657">
        <f t="shared" ref="B12:B75" si="6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7">I11-F12</f>
        <v>17487.600000000002</v>
      </c>
      <c r="J12" s="639">
        <f t="shared" si="3"/>
        <v>72125.900000000009</v>
      </c>
      <c r="L12" s="174"/>
      <c r="M12" s="657">
        <f t="shared" ref="M12:M75" si="8">M11-N12</f>
        <v>145</v>
      </c>
      <c r="N12" s="611"/>
      <c r="O12" s="553"/>
      <c r="P12" s="580"/>
      <c r="Q12" s="553">
        <f t="shared" si="1"/>
        <v>0</v>
      </c>
      <c r="R12" s="551"/>
      <c r="S12" s="552"/>
      <c r="T12" s="584">
        <f t="shared" ref="T12:T75" si="9">T11-Q12</f>
        <v>4134.07</v>
      </c>
      <c r="U12" s="639">
        <f t="shared" si="4"/>
        <v>0</v>
      </c>
      <c r="W12" s="174"/>
      <c r="X12" s="657">
        <f t="shared" ref="X12:X75" si="10">X11-Y12</f>
        <v>105</v>
      </c>
      <c r="Y12" s="611"/>
      <c r="Z12" s="553"/>
      <c r="AA12" s="580"/>
      <c r="AB12" s="553">
        <f t="shared" si="2"/>
        <v>0</v>
      </c>
      <c r="AC12" s="551"/>
      <c r="AD12" s="552"/>
      <c r="AE12" s="584">
        <f t="shared" ref="AE12:AE75" si="11">AE11-AB12</f>
        <v>3359.96</v>
      </c>
      <c r="AF12" s="639">
        <f t="shared" si="5"/>
        <v>0</v>
      </c>
    </row>
    <row r="13" spans="1:32" x14ac:dyDescent="0.25">
      <c r="A13" s="174"/>
      <c r="B13" s="657">
        <f t="shared" si="6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7"/>
        <v>16760.250000000004</v>
      </c>
      <c r="J13" s="639">
        <f t="shared" si="3"/>
        <v>95282.85</v>
      </c>
      <c r="L13" s="174"/>
      <c r="M13" s="657">
        <f t="shared" si="8"/>
        <v>145</v>
      </c>
      <c r="N13" s="611"/>
      <c r="O13" s="553"/>
      <c r="P13" s="580"/>
      <c r="Q13" s="553">
        <f t="shared" si="1"/>
        <v>0</v>
      </c>
      <c r="R13" s="551"/>
      <c r="S13" s="552"/>
      <c r="T13" s="584">
        <f t="shared" si="9"/>
        <v>4134.07</v>
      </c>
      <c r="U13" s="639">
        <f t="shared" si="4"/>
        <v>0</v>
      </c>
      <c r="W13" s="174"/>
      <c r="X13" s="657">
        <f t="shared" si="10"/>
        <v>105</v>
      </c>
      <c r="Y13" s="611"/>
      <c r="Z13" s="553"/>
      <c r="AA13" s="580"/>
      <c r="AB13" s="553">
        <f t="shared" si="2"/>
        <v>0</v>
      </c>
      <c r="AC13" s="551"/>
      <c r="AD13" s="552"/>
      <c r="AE13" s="584">
        <f t="shared" si="11"/>
        <v>3359.96</v>
      </c>
      <c r="AF13" s="639">
        <f t="shared" si="5"/>
        <v>0</v>
      </c>
    </row>
    <row r="14" spans="1:32" x14ac:dyDescent="0.25">
      <c r="A14" s="81" t="s">
        <v>33</v>
      </c>
      <c r="B14" s="657">
        <f t="shared" si="6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7"/>
        <v>16532.040000000005</v>
      </c>
      <c r="J14" s="639">
        <f t="shared" si="3"/>
        <v>29895.510000000002</v>
      </c>
      <c r="L14" s="81" t="s">
        <v>33</v>
      </c>
      <c r="M14" s="657">
        <f t="shared" si="8"/>
        <v>145</v>
      </c>
      <c r="N14" s="611"/>
      <c r="O14" s="553"/>
      <c r="P14" s="580"/>
      <c r="Q14" s="553">
        <f t="shared" si="1"/>
        <v>0</v>
      </c>
      <c r="R14" s="551"/>
      <c r="S14" s="552"/>
      <c r="T14" s="584">
        <f t="shared" si="9"/>
        <v>4134.07</v>
      </c>
      <c r="U14" s="639">
        <f t="shared" si="4"/>
        <v>0</v>
      </c>
      <c r="W14" s="81" t="s">
        <v>33</v>
      </c>
      <c r="X14" s="657">
        <f t="shared" si="10"/>
        <v>105</v>
      </c>
      <c r="Y14" s="611"/>
      <c r="Z14" s="553"/>
      <c r="AA14" s="580"/>
      <c r="AB14" s="553">
        <f t="shared" si="2"/>
        <v>0</v>
      </c>
      <c r="AC14" s="551"/>
      <c r="AD14" s="552"/>
      <c r="AE14" s="584">
        <f t="shared" si="11"/>
        <v>3359.96</v>
      </c>
      <c r="AF14" s="639">
        <f t="shared" si="5"/>
        <v>0</v>
      </c>
    </row>
    <row r="15" spans="1:32" x14ac:dyDescent="0.25">
      <c r="A15" s="564"/>
      <c r="B15" s="657">
        <f t="shared" si="6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7"/>
        <v>15528.590000000004</v>
      </c>
      <c r="J15" s="639">
        <f t="shared" si="3"/>
        <v>119410.55</v>
      </c>
      <c r="L15" s="564"/>
      <c r="M15" s="657">
        <f t="shared" si="8"/>
        <v>145</v>
      </c>
      <c r="N15" s="611"/>
      <c r="O15" s="553"/>
      <c r="P15" s="580"/>
      <c r="Q15" s="553">
        <f t="shared" si="1"/>
        <v>0</v>
      </c>
      <c r="R15" s="551"/>
      <c r="S15" s="552"/>
      <c r="T15" s="584">
        <f t="shared" si="9"/>
        <v>4134.07</v>
      </c>
      <c r="U15" s="639">
        <f t="shared" si="4"/>
        <v>0</v>
      </c>
      <c r="W15" s="564"/>
      <c r="X15" s="657">
        <f t="shared" si="10"/>
        <v>105</v>
      </c>
      <c r="Y15" s="611"/>
      <c r="Z15" s="553"/>
      <c r="AA15" s="580"/>
      <c r="AB15" s="553">
        <f t="shared" si="2"/>
        <v>0</v>
      </c>
      <c r="AC15" s="551"/>
      <c r="AD15" s="552"/>
      <c r="AE15" s="584">
        <f t="shared" si="11"/>
        <v>3359.96</v>
      </c>
      <c r="AF15" s="639">
        <f t="shared" si="5"/>
        <v>0</v>
      </c>
    </row>
    <row r="16" spans="1:32" x14ac:dyDescent="0.25">
      <c r="A16" s="564"/>
      <c r="B16" s="657">
        <f t="shared" si="6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7"/>
        <v>15214.660000000003</v>
      </c>
      <c r="J16" s="639">
        <f t="shared" si="3"/>
        <v>41124.83</v>
      </c>
      <c r="L16" s="564"/>
      <c r="M16" s="657">
        <f t="shared" si="8"/>
        <v>145</v>
      </c>
      <c r="N16" s="611"/>
      <c r="O16" s="553"/>
      <c r="P16" s="580"/>
      <c r="Q16" s="553">
        <f t="shared" si="1"/>
        <v>0</v>
      </c>
      <c r="R16" s="551"/>
      <c r="S16" s="552"/>
      <c r="T16" s="584">
        <f t="shared" si="9"/>
        <v>4134.07</v>
      </c>
      <c r="U16" s="639">
        <f t="shared" si="4"/>
        <v>0</v>
      </c>
      <c r="W16" s="564"/>
      <c r="X16" s="657">
        <f t="shared" si="10"/>
        <v>105</v>
      </c>
      <c r="Y16" s="611"/>
      <c r="Z16" s="553"/>
      <c r="AA16" s="580"/>
      <c r="AB16" s="553">
        <f t="shared" si="2"/>
        <v>0</v>
      </c>
      <c r="AC16" s="551"/>
      <c r="AD16" s="552"/>
      <c r="AE16" s="584">
        <f t="shared" si="11"/>
        <v>3359.96</v>
      </c>
      <c r="AF16" s="639">
        <f t="shared" si="5"/>
        <v>0</v>
      </c>
    </row>
    <row r="17" spans="1:32" x14ac:dyDescent="0.25">
      <c r="A17" s="582"/>
      <c r="B17" s="657">
        <f t="shared" si="6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7"/>
        <v>15165.450000000004</v>
      </c>
      <c r="J17" s="639">
        <f t="shared" si="3"/>
        <v>6446.5099999999993</v>
      </c>
      <c r="L17" s="582"/>
      <c r="M17" s="657">
        <f t="shared" si="8"/>
        <v>145</v>
      </c>
      <c r="N17" s="611"/>
      <c r="O17" s="553"/>
      <c r="P17" s="580"/>
      <c r="Q17" s="553">
        <f t="shared" si="1"/>
        <v>0</v>
      </c>
      <c r="R17" s="551"/>
      <c r="S17" s="552"/>
      <c r="T17" s="584">
        <f t="shared" si="9"/>
        <v>4134.07</v>
      </c>
      <c r="U17" s="639">
        <f t="shared" si="4"/>
        <v>0</v>
      </c>
      <c r="W17" s="582"/>
      <c r="X17" s="657">
        <f t="shared" si="10"/>
        <v>105</v>
      </c>
      <c r="Y17" s="611"/>
      <c r="Z17" s="553"/>
      <c r="AA17" s="580"/>
      <c r="AB17" s="553">
        <f t="shared" si="2"/>
        <v>0</v>
      </c>
      <c r="AC17" s="551"/>
      <c r="AD17" s="552"/>
      <c r="AE17" s="584">
        <f t="shared" si="11"/>
        <v>3359.96</v>
      </c>
      <c r="AF17" s="639">
        <f t="shared" si="5"/>
        <v>0</v>
      </c>
    </row>
    <row r="18" spans="1:32" x14ac:dyDescent="0.25">
      <c r="A18" s="582"/>
      <c r="B18" s="657">
        <f t="shared" si="6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7"/>
        <v>15101.990000000005</v>
      </c>
      <c r="J18" s="639">
        <f t="shared" si="3"/>
        <v>8313.26</v>
      </c>
      <c r="L18" s="582"/>
      <c r="M18" s="657">
        <f t="shared" si="8"/>
        <v>145</v>
      </c>
      <c r="N18" s="611"/>
      <c r="O18" s="553"/>
      <c r="P18" s="580"/>
      <c r="Q18" s="553">
        <f t="shared" si="1"/>
        <v>0</v>
      </c>
      <c r="R18" s="551"/>
      <c r="S18" s="552"/>
      <c r="T18" s="584">
        <f t="shared" si="9"/>
        <v>4134.07</v>
      </c>
      <c r="U18" s="639">
        <f t="shared" si="4"/>
        <v>0</v>
      </c>
      <c r="W18" s="582"/>
      <c r="X18" s="657">
        <f t="shared" si="10"/>
        <v>105</v>
      </c>
      <c r="Y18" s="611"/>
      <c r="Z18" s="553"/>
      <c r="AA18" s="580"/>
      <c r="AB18" s="553">
        <f t="shared" si="2"/>
        <v>0</v>
      </c>
      <c r="AC18" s="551"/>
      <c r="AD18" s="552"/>
      <c r="AE18" s="584">
        <f t="shared" si="11"/>
        <v>3359.96</v>
      </c>
      <c r="AF18" s="639">
        <f t="shared" si="5"/>
        <v>0</v>
      </c>
    </row>
    <row r="19" spans="1:32" x14ac:dyDescent="0.25">
      <c r="A19" s="1019"/>
      <c r="B19" s="657">
        <f t="shared" si="6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7"/>
        <v>14795.460000000005</v>
      </c>
      <c r="J19" s="639">
        <f t="shared" si="3"/>
        <v>40155.429999999993</v>
      </c>
      <c r="L19" s="1019"/>
      <c r="M19" s="657">
        <f t="shared" si="8"/>
        <v>145</v>
      </c>
      <c r="N19" s="611"/>
      <c r="O19" s="553"/>
      <c r="P19" s="580"/>
      <c r="Q19" s="553">
        <f t="shared" si="1"/>
        <v>0</v>
      </c>
      <c r="R19" s="551"/>
      <c r="S19" s="552"/>
      <c r="T19" s="584">
        <f t="shared" si="9"/>
        <v>4134.07</v>
      </c>
      <c r="U19" s="639">
        <f t="shared" si="4"/>
        <v>0</v>
      </c>
      <c r="V19" s="582"/>
      <c r="W19" s="1019"/>
      <c r="X19" s="657">
        <f t="shared" si="10"/>
        <v>105</v>
      </c>
      <c r="Y19" s="611"/>
      <c r="Z19" s="553"/>
      <c r="AA19" s="580"/>
      <c r="AB19" s="553">
        <f t="shared" si="2"/>
        <v>0</v>
      </c>
      <c r="AC19" s="551"/>
      <c r="AD19" s="552"/>
      <c r="AE19" s="584">
        <f t="shared" si="11"/>
        <v>3359.96</v>
      </c>
      <c r="AF19" s="639">
        <f t="shared" si="5"/>
        <v>0</v>
      </c>
    </row>
    <row r="20" spans="1:32" x14ac:dyDescent="0.25">
      <c r="A20" s="1019"/>
      <c r="B20" s="657">
        <f t="shared" si="6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7"/>
        <v>14668.770000000004</v>
      </c>
      <c r="J20" s="639">
        <f t="shared" si="3"/>
        <v>16596.39</v>
      </c>
      <c r="L20" s="1019"/>
      <c r="M20" s="657">
        <f t="shared" si="8"/>
        <v>145</v>
      </c>
      <c r="N20" s="611"/>
      <c r="O20" s="553"/>
      <c r="P20" s="580"/>
      <c r="Q20" s="553">
        <f t="shared" si="1"/>
        <v>0</v>
      </c>
      <c r="R20" s="551"/>
      <c r="S20" s="552"/>
      <c r="T20" s="584">
        <f t="shared" si="9"/>
        <v>4134.07</v>
      </c>
      <c r="U20" s="639">
        <f t="shared" si="4"/>
        <v>0</v>
      </c>
      <c r="V20" s="582"/>
      <c r="W20" s="1019"/>
      <c r="X20" s="657">
        <f t="shared" si="10"/>
        <v>105</v>
      </c>
      <c r="Y20" s="611"/>
      <c r="Z20" s="553"/>
      <c r="AA20" s="580"/>
      <c r="AB20" s="553">
        <f t="shared" si="2"/>
        <v>0</v>
      </c>
      <c r="AC20" s="551"/>
      <c r="AD20" s="552"/>
      <c r="AE20" s="584">
        <f t="shared" si="11"/>
        <v>3359.96</v>
      </c>
      <c r="AF20" s="639">
        <f t="shared" si="5"/>
        <v>0</v>
      </c>
    </row>
    <row r="21" spans="1:32" x14ac:dyDescent="0.25">
      <c r="A21" s="1019"/>
      <c r="B21" s="657">
        <f t="shared" si="6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7"/>
        <v>13642.590000000004</v>
      </c>
      <c r="J21" s="639">
        <f t="shared" si="3"/>
        <v>134429.58000000002</v>
      </c>
      <c r="L21" s="1019"/>
      <c r="M21" s="657">
        <f t="shared" si="8"/>
        <v>145</v>
      </c>
      <c r="N21" s="611"/>
      <c r="O21" s="553"/>
      <c r="P21" s="580"/>
      <c r="Q21" s="553">
        <f t="shared" si="1"/>
        <v>0</v>
      </c>
      <c r="R21" s="551"/>
      <c r="S21" s="552"/>
      <c r="T21" s="584">
        <f t="shared" si="9"/>
        <v>4134.07</v>
      </c>
      <c r="U21" s="639">
        <f t="shared" si="4"/>
        <v>0</v>
      </c>
      <c r="V21" s="582"/>
      <c r="W21" s="1019"/>
      <c r="X21" s="657">
        <f t="shared" si="10"/>
        <v>105</v>
      </c>
      <c r="Y21" s="611"/>
      <c r="Z21" s="553"/>
      <c r="AA21" s="580"/>
      <c r="AB21" s="553">
        <f t="shared" si="2"/>
        <v>0</v>
      </c>
      <c r="AC21" s="551"/>
      <c r="AD21" s="552"/>
      <c r="AE21" s="584">
        <f t="shared" si="11"/>
        <v>3359.96</v>
      </c>
      <c r="AF21" s="639">
        <f t="shared" si="5"/>
        <v>0</v>
      </c>
    </row>
    <row r="22" spans="1:32" x14ac:dyDescent="0.25">
      <c r="A22" s="1019"/>
      <c r="B22" s="657">
        <f t="shared" si="6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7"/>
        <v>13550.330000000004</v>
      </c>
      <c r="J22" s="639">
        <f t="shared" si="3"/>
        <v>12086.060000000001</v>
      </c>
      <c r="L22" s="1019"/>
      <c r="M22" s="657">
        <f t="shared" si="8"/>
        <v>145</v>
      </c>
      <c r="N22" s="611"/>
      <c r="O22" s="553"/>
      <c r="P22" s="580"/>
      <c r="Q22" s="553">
        <f t="shared" si="1"/>
        <v>0</v>
      </c>
      <c r="R22" s="551"/>
      <c r="S22" s="552"/>
      <c r="T22" s="584">
        <f t="shared" si="9"/>
        <v>4134.07</v>
      </c>
      <c r="U22" s="639">
        <f t="shared" si="4"/>
        <v>0</v>
      </c>
      <c r="V22" s="582"/>
      <c r="W22" s="1019"/>
      <c r="X22" s="657">
        <f t="shared" si="10"/>
        <v>105</v>
      </c>
      <c r="Y22" s="611"/>
      <c r="Z22" s="553"/>
      <c r="AA22" s="580"/>
      <c r="AB22" s="553">
        <f t="shared" si="2"/>
        <v>0</v>
      </c>
      <c r="AC22" s="551"/>
      <c r="AD22" s="552"/>
      <c r="AE22" s="584">
        <f t="shared" si="11"/>
        <v>3359.96</v>
      </c>
      <c r="AF22" s="639">
        <f t="shared" si="5"/>
        <v>0</v>
      </c>
    </row>
    <row r="23" spans="1:32" x14ac:dyDescent="0.25">
      <c r="A23" s="1019"/>
      <c r="B23" s="657">
        <f t="shared" si="6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7"/>
        <v>13230.460000000003</v>
      </c>
      <c r="J23" s="639">
        <f t="shared" si="3"/>
        <v>41902.97</v>
      </c>
      <c r="L23" s="1019"/>
      <c r="M23" s="657">
        <f t="shared" si="8"/>
        <v>145</v>
      </c>
      <c r="N23" s="611"/>
      <c r="O23" s="553"/>
      <c r="P23" s="580"/>
      <c r="Q23" s="553">
        <f t="shared" si="1"/>
        <v>0</v>
      </c>
      <c r="R23" s="551"/>
      <c r="S23" s="552"/>
      <c r="T23" s="584">
        <f t="shared" si="9"/>
        <v>4134.07</v>
      </c>
      <c r="U23" s="639">
        <f t="shared" si="4"/>
        <v>0</v>
      </c>
      <c r="V23" s="582"/>
      <c r="W23" s="1019"/>
      <c r="X23" s="657">
        <f t="shared" si="10"/>
        <v>105</v>
      </c>
      <c r="Y23" s="611"/>
      <c r="Z23" s="553"/>
      <c r="AA23" s="580"/>
      <c r="AB23" s="553">
        <f t="shared" si="2"/>
        <v>0</v>
      </c>
      <c r="AC23" s="551"/>
      <c r="AD23" s="552"/>
      <c r="AE23" s="584">
        <f t="shared" si="11"/>
        <v>3359.96</v>
      </c>
      <c r="AF23" s="639">
        <f t="shared" si="5"/>
        <v>0</v>
      </c>
    </row>
    <row r="24" spans="1:32" x14ac:dyDescent="0.25">
      <c r="A24" s="1020"/>
      <c r="B24" s="657">
        <f t="shared" si="6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7"/>
        <v>12922.660000000003</v>
      </c>
      <c r="J24" s="639">
        <f t="shared" si="3"/>
        <v>36628.200000000004</v>
      </c>
      <c r="L24" s="1020"/>
      <c r="M24" s="657">
        <f t="shared" si="8"/>
        <v>145</v>
      </c>
      <c r="N24" s="611"/>
      <c r="O24" s="553"/>
      <c r="P24" s="580"/>
      <c r="Q24" s="553">
        <f t="shared" si="1"/>
        <v>0</v>
      </c>
      <c r="R24" s="551"/>
      <c r="S24" s="552"/>
      <c r="T24" s="584">
        <f t="shared" si="9"/>
        <v>4134.07</v>
      </c>
      <c r="U24" s="639">
        <f t="shared" si="4"/>
        <v>0</v>
      </c>
      <c r="V24" s="582"/>
      <c r="W24" s="1020"/>
      <c r="X24" s="657">
        <f t="shared" si="10"/>
        <v>105</v>
      </c>
      <c r="Y24" s="611"/>
      <c r="Z24" s="553"/>
      <c r="AA24" s="580"/>
      <c r="AB24" s="553">
        <f t="shared" si="2"/>
        <v>0</v>
      </c>
      <c r="AC24" s="551"/>
      <c r="AD24" s="552"/>
      <c r="AE24" s="584">
        <f t="shared" si="11"/>
        <v>3359.96</v>
      </c>
      <c r="AF24" s="639">
        <f t="shared" si="5"/>
        <v>0</v>
      </c>
    </row>
    <row r="25" spans="1:32" x14ac:dyDescent="0.25">
      <c r="A25" s="1019"/>
      <c r="B25" s="657">
        <f t="shared" si="6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7"/>
        <v>12870.410000000003</v>
      </c>
      <c r="J25" s="639">
        <f t="shared" si="3"/>
        <v>6844.75</v>
      </c>
      <c r="L25" s="1019"/>
      <c r="M25" s="657">
        <f t="shared" si="8"/>
        <v>145</v>
      </c>
      <c r="N25" s="611"/>
      <c r="O25" s="553"/>
      <c r="P25" s="580"/>
      <c r="Q25" s="553">
        <f t="shared" si="1"/>
        <v>0</v>
      </c>
      <c r="R25" s="551"/>
      <c r="S25" s="552"/>
      <c r="T25" s="584">
        <f t="shared" si="9"/>
        <v>4134.07</v>
      </c>
      <c r="U25" s="639">
        <f t="shared" si="4"/>
        <v>0</v>
      </c>
      <c r="V25" s="582"/>
      <c r="W25" s="1019"/>
      <c r="X25" s="657">
        <f t="shared" si="10"/>
        <v>105</v>
      </c>
      <c r="Y25" s="611"/>
      <c r="Z25" s="553"/>
      <c r="AA25" s="580"/>
      <c r="AB25" s="553">
        <f t="shared" si="2"/>
        <v>0</v>
      </c>
      <c r="AC25" s="551"/>
      <c r="AD25" s="552"/>
      <c r="AE25" s="584">
        <f t="shared" si="11"/>
        <v>3359.96</v>
      </c>
      <c r="AF25" s="639">
        <f t="shared" si="5"/>
        <v>0</v>
      </c>
    </row>
    <row r="26" spans="1:32" x14ac:dyDescent="0.25">
      <c r="A26" s="118"/>
      <c r="B26" s="174">
        <f t="shared" si="6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7"/>
        <v>11894.430000000004</v>
      </c>
      <c r="J26" s="17">
        <f t="shared" si="3"/>
        <v>127853.38</v>
      </c>
      <c r="L26" s="1019"/>
      <c r="M26" s="657">
        <f t="shared" si="8"/>
        <v>145</v>
      </c>
      <c r="N26" s="611"/>
      <c r="O26" s="553"/>
      <c r="P26" s="580"/>
      <c r="Q26" s="553">
        <f t="shared" si="1"/>
        <v>0</v>
      </c>
      <c r="R26" s="551"/>
      <c r="S26" s="552"/>
      <c r="T26" s="584">
        <f t="shared" si="9"/>
        <v>4134.07</v>
      </c>
      <c r="U26" s="639">
        <f t="shared" si="4"/>
        <v>0</v>
      </c>
      <c r="V26" s="582"/>
      <c r="W26" s="1019"/>
      <c r="X26" s="657">
        <f t="shared" si="10"/>
        <v>105</v>
      </c>
      <c r="Y26" s="611"/>
      <c r="Z26" s="553"/>
      <c r="AA26" s="580"/>
      <c r="AB26" s="553">
        <f t="shared" si="2"/>
        <v>0</v>
      </c>
      <c r="AC26" s="551"/>
      <c r="AD26" s="552"/>
      <c r="AE26" s="584">
        <f t="shared" si="11"/>
        <v>3359.96</v>
      </c>
      <c r="AF26" s="639">
        <f t="shared" si="5"/>
        <v>0</v>
      </c>
    </row>
    <row r="27" spans="1:32" x14ac:dyDescent="0.25">
      <c r="A27" s="118"/>
      <c r="B27" s="615">
        <f t="shared" si="6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7"/>
        <v>11894.430000000004</v>
      </c>
      <c r="J27" s="17">
        <f t="shared" si="3"/>
        <v>0</v>
      </c>
      <c r="L27" s="1019"/>
      <c r="M27" s="657">
        <f t="shared" si="8"/>
        <v>145</v>
      </c>
      <c r="N27" s="611"/>
      <c r="O27" s="553"/>
      <c r="P27" s="580"/>
      <c r="Q27" s="553">
        <f t="shared" si="1"/>
        <v>0</v>
      </c>
      <c r="R27" s="551"/>
      <c r="S27" s="552"/>
      <c r="T27" s="584">
        <f t="shared" si="9"/>
        <v>4134.07</v>
      </c>
      <c r="U27" s="639">
        <f t="shared" si="4"/>
        <v>0</v>
      </c>
      <c r="V27" s="582"/>
      <c r="W27" s="1019"/>
      <c r="X27" s="657">
        <f t="shared" si="10"/>
        <v>105</v>
      </c>
      <c r="Y27" s="611"/>
      <c r="Z27" s="553"/>
      <c r="AA27" s="580"/>
      <c r="AB27" s="553">
        <f t="shared" si="2"/>
        <v>0</v>
      </c>
      <c r="AC27" s="551"/>
      <c r="AD27" s="552"/>
      <c r="AE27" s="584">
        <f t="shared" si="11"/>
        <v>3359.96</v>
      </c>
      <c r="AF27" s="639">
        <f t="shared" si="5"/>
        <v>0</v>
      </c>
    </row>
    <row r="28" spans="1:32" x14ac:dyDescent="0.25">
      <c r="A28" s="118"/>
      <c r="B28" s="174">
        <f t="shared" si="6"/>
        <v>409</v>
      </c>
      <c r="C28" s="15"/>
      <c r="D28" s="1326"/>
      <c r="E28" s="1327"/>
      <c r="F28" s="1326">
        <f t="shared" si="0"/>
        <v>0</v>
      </c>
      <c r="G28" s="1328"/>
      <c r="H28" s="1329"/>
      <c r="I28" s="1330">
        <f t="shared" si="7"/>
        <v>11894.430000000004</v>
      </c>
      <c r="J28" s="17">
        <f t="shared" si="3"/>
        <v>0</v>
      </c>
      <c r="L28" s="1019"/>
      <c r="M28" s="657">
        <f t="shared" si="8"/>
        <v>145</v>
      </c>
      <c r="N28" s="611"/>
      <c r="O28" s="553"/>
      <c r="P28" s="580"/>
      <c r="Q28" s="553">
        <f t="shared" si="1"/>
        <v>0</v>
      </c>
      <c r="R28" s="551"/>
      <c r="S28" s="552"/>
      <c r="T28" s="584">
        <f t="shared" si="9"/>
        <v>4134.07</v>
      </c>
      <c r="U28" s="639">
        <f t="shared" si="4"/>
        <v>0</v>
      </c>
      <c r="V28" s="582"/>
      <c r="W28" s="1019"/>
      <c r="X28" s="657">
        <f t="shared" si="10"/>
        <v>105</v>
      </c>
      <c r="Y28" s="611"/>
      <c r="Z28" s="553"/>
      <c r="AA28" s="580"/>
      <c r="AB28" s="553">
        <f t="shared" si="2"/>
        <v>0</v>
      </c>
      <c r="AC28" s="551"/>
      <c r="AD28" s="552"/>
      <c r="AE28" s="584">
        <f t="shared" si="11"/>
        <v>3359.96</v>
      </c>
      <c r="AF28" s="639">
        <f t="shared" si="5"/>
        <v>0</v>
      </c>
    </row>
    <row r="29" spans="1:32" x14ac:dyDescent="0.25">
      <c r="A29" s="118"/>
      <c r="B29" s="174">
        <f t="shared" si="6"/>
        <v>409</v>
      </c>
      <c r="C29" s="15"/>
      <c r="D29" s="1326"/>
      <c r="E29" s="1327"/>
      <c r="F29" s="1326">
        <f t="shared" si="0"/>
        <v>0</v>
      </c>
      <c r="G29" s="1328"/>
      <c r="H29" s="1329"/>
      <c r="I29" s="1330">
        <f t="shared" si="7"/>
        <v>11894.430000000004</v>
      </c>
      <c r="J29" s="17">
        <f t="shared" si="3"/>
        <v>0</v>
      </c>
      <c r="L29" s="1019"/>
      <c r="M29" s="657">
        <f t="shared" si="8"/>
        <v>145</v>
      </c>
      <c r="N29" s="611"/>
      <c r="O29" s="553"/>
      <c r="P29" s="580"/>
      <c r="Q29" s="553">
        <f t="shared" si="1"/>
        <v>0</v>
      </c>
      <c r="R29" s="551"/>
      <c r="S29" s="552"/>
      <c r="T29" s="584">
        <f t="shared" si="9"/>
        <v>4134.07</v>
      </c>
      <c r="U29" s="639">
        <f t="shared" si="4"/>
        <v>0</v>
      </c>
      <c r="V29" s="582"/>
      <c r="W29" s="1019"/>
      <c r="X29" s="657">
        <f t="shared" si="10"/>
        <v>105</v>
      </c>
      <c r="Y29" s="611"/>
      <c r="Z29" s="553"/>
      <c r="AA29" s="580"/>
      <c r="AB29" s="553">
        <f t="shared" si="2"/>
        <v>0</v>
      </c>
      <c r="AC29" s="551"/>
      <c r="AD29" s="552"/>
      <c r="AE29" s="584">
        <f t="shared" si="11"/>
        <v>3359.96</v>
      </c>
      <c r="AF29" s="639">
        <f t="shared" si="5"/>
        <v>0</v>
      </c>
    </row>
    <row r="30" spans="1:32" x14ac:dyDescent="0.25">
      <c r="A30" s="118"/>
      <c r="B30" s="174">
        <f t="shared" si="6"/>
        <v>409</v>
      </c>
      <c r="C30" s="15"/>
      <c r="D30" s="1326"/>
      <c r="E30" s="1327"/>
      <c r="F30" s="1326">
        <f t="shared" si="0"/>
        <v>0</v>
      </c>
      <c r="G30" s="1328"/>
      <c r="H30" s="1329"/>
      <c r="I30" s="1330">
        <f t="shared" si="7"/>
        <v>11894.430000000004</v>
      </c>
      <c r="J30" s="17">
        <f t="shared" si="3"/>
        <v>0</v>
      </c>
      <c r="L30" s="1019"/>
      <c r="M30" s="657">
        <f t="shared" si="8"/>
        <v>145</v>
      </c>
      <c r="N30" s="611"/>
      <c r="O30" s="553"/>
      <c r="P30" s="580"/>
      <c r="Q30" s="553">
        <f t="shared" si="1"/>
        <v>0</v>
      </c>
      <c r="R30" s="551"/>
      <c r="S30" s="552"/>
      <c r="T30" s="584">
        <f t="shared" si="9"/>
        <v>4134.07</v>
      </c>
      <c r="U30" s="639">
        <f t="shared" si="4"/>
        <v>0</v>
      </c>
      <c r="V30" s="582"/>
      <c r="W30" s="1019"/>
      <c r="X30" s="657">
        <f t="shared" si="10"/>
        <v>105</v>
      </c>
      <c r="Y30" s="611"/>
      <c r="Z30" s="553"/>
      <c r="AA30" s="580"/>
      <c r="AB30" s="553">
        <f t="shared" si="2"/>
        <v>0</v>
      </c>
      <c r="AC30" s="551"/>
      <c r="AD30" s="552"/>
      <c r="AE30" s="584">
        <f t="shared" si="11"/>
        <v>3359.96</v>
      </c>
      <c r="AF30" s="639">
        <f t="shared" si="5"/>
        <v>0</v>
      </c>
    </row>
    <row r="31" spans="1:32" x14ac:dyDescent="0.25">
      <c r="A31" s="1019"/>
      <c r="B31" s="657">
        <f t="shared" si="6"/>
        <v>409</v>
      </c>
      <c r="C31" s="611"/>
      <c r="D31" s="1331"/>
      <c r="E31" s="1332"/>
      <c r="F31" s="1331">
        <f t="shared" si="0"/>
        <v>0</v>
      </c>
      <c r="G31" s="1064"/>
      <c r="H31" s="1065"/>
      <c r="I31" s="1333">
        <f t="shared" si="7"/>
        <v>11894.430000000004</v>
      </c>
      <c r="J31" s="639">
        <f t="shared" si="3"/>
        <v>0</v>
      </c>
      <c r="L31" s="1019"/>
      <c r="M31" s="657">
        <f t="shared" si="8"/>
        <v>145</v>
      </c>
      <c r="N31" s="611"/>
      <c r="O31" s="553"/>
      <c r="P31" s="580"/>
      <c r="Q31" s="553">
        <f t="shared" si="1"/>
        <v>0</v>
      </c>
      <c r="R31" s="551"/>
      <c r="S31" s="552"/>
      <c r="T31" s="584">
        <f t="shared" si="9"/>
        <v>4134.07</v>
      </c>
      <c r="U31" s="639">
        <f t="shared" si="4"/>
        <v>0</v>
      </c>
      <c r="V31" s="582"/>
      <c r="W31" s="1019"/>
      <c r="X31" s="657">
        <f t="shared" si="10"/>
        <v>105</v>
      </c>
      <c r="Y31" s="611"/>
      <c r="Z31" s="553"/>
      <c r="AA31" s="580"/>
      <c r="AB31" s="553">
        <f t="shared" si="2"/>
        <v>0</v>
      </c>
      <c r="AC31" s="551"/>
      <c r="AD31" s="552"/>
      <c r="AE31" s="584">
        <f t="shared" si="11"/>
        <v>3359.96</v>
      </c>
      <c r="AF31" s="639">
        <f t="shared" si="5"/>
        <v>0</v>
      </c>
    </row>
    <row r="32" spans="1:32" x14ac:dyDescent="0.25">
      <c r="A32" s="1019"/>
      <c r="B32" s="657">
        <f t="shared" si="6"/>
        <v>409</v>
      </c>
      <c r="C32" s="611"/>
      <c r="D32" s="1331"/>
      <c r="E32" s="1332"/>
      <c r="F32" s="1331">
        <f t="shared" si="0"/>
        <v>0</v>
      </c>
      <c r="G32" s="1064"/>
      <c r="H32" s="1065"/>
      <c r="I32" s="1333">
        <f t="shared" si="7"/>
        <v>11894.430000000004</v>
      </c>
      <c r="J32" s="639">
        <f t="shared" si="3"/>
        <v>0</v>
      </c>
      <c r="L32" s="1019"/>
      <c r="M32" s="657">
        <f t="shared" si="8"/>
        <v>145</v>
      </c>
      <c r="N32" s="611"/>
      <c r="O32" s="553"/>
      <c r="P32" s="580"/>
      <c r="Q32" s="553">
        <f t="shared" si="1"/>
        <v>0</v>
      </c>
      <c r="R32" s="551"/>
      <c r="S32" s="552"/>
      <c r="T32" s="584">
        <f t="shared" si="9"/>
        <v>4134.07</v>
      </c>
      <c r="U32" s="639">
        <f t="shared" si="4"/>
        <v>0</v>
      </c>
      <c r="V32" s="582"/>
      <c r="W32" s="1019"/>
      <c r="X32" s="657">
        <f t="shared" si="10"/>
        <v>105</v>
      </c>
      <c r="Y32" s="611"/>
      <c r="Z32" s="553"/>
      <c r="AA32" s="580"/>
      <c r="AB32" s="553">
        <f t="shared" si="2"/>
        <v>0</v>
      </c>
      <c r="AC32" s="551"/>
      <c r="AD32" s="552"/>
      <c r="AE32" s="584">
        <f t="shared" si="11"/>
        <v>3359.96</v>
      </c>
      <c r="AF32" s="639">
        <f t="shared" si="5"/>
        <v>0</v>
      </c>
    </row>
    <row r="33" spans="1:32" x14ac:dyDescent="0.25">
      <c r="A33" s="1019"/>
      <c r="B33" s="657">
        <f t="shared" si="6"/>
        <v>409</v>
      </c>
      <c r="C33" s="611"/>
      <c r="D33" s="1331"/>
      <c r="E33" s="1332"/>
      <c r="F33" s="1331">
        <f t="shared" si="0"/>
        <v>0</v>
      </c>
      <c r="G33" s="1064"/>
      <c r="H33" s="1065"/>
      <c r="I33" s="1333">
        <f t="shared" si="7"/>
        <v>11894.430000000004</v>
      </c>
      <c r="J33" s="639">
        <f t="shared" si="3"/>
        <v>0</v>
      </c>
      <c r="L33" s="1019"/>
      <c r="M33" s="657">
        <f t="shared" si="8"/>
        <v>145</v>
      </c>
      <c r="N33" s="611"/>
      <c r="O33" s="553"/>
      <c r="P33" s="580"/>
      <c r="Q33" s="553">
        <f t="shared" si="1"/>
        <v>0</v>
      </c>
      <c r="R33" s="551"/>
      <c r="S33" s="552"/>
      <c r="T33" s="584">
        <f t="shared" si="9"/>
        <v>4134.07</v>
      </c>
      <c r="U33" s="639">
        <f t="shared" si="4"/>
        <v>0</v>
      </c>
      <c r="V33" s="582"/>
      <c r="W33" s="1019"/>
      <c r="X33" s="657">
        <f t="shared" si="10"/>
        <v>105</v>
      </c>
      <c r="Y33" s="611"/>
      <c r="Z33" s="553"/>
      <c r="AA33" s="580"/>
      <c r="AB33" s="553">
        <f t="shared" si="2"/>
        <v>0</v>
      </c>
      <c r="AC33" s="551"/>
      <c r="AD33" s="552"/>
      <c r="AE33" s="584">
        <f t="shared" si="11"/>
        <v>3359.96</v>
      </c>
      <c r="AF33" s="639">
        <f t="shared" si="5"/>
        <v>0</v>
      </c>
    </row>
    <row r="34" spans="1:32" x14ac:dyDescent="0.25">
      <c r="A34" s="1019"/>
      <c r="B34" s="657">
        <f t="shared" si="6"/>
        <v>409</v>
      </c>
      <c r="C34" s="611"/>
      <c r="D34" s="1331"/>
      <c r="E34" s="1332"/>
      <c r="F34" s="1331">
        <f t="shared" si="0"/>
        <v>0</v>
      </c>
      <c r="G34" s="1064"/>
      <c r="H34" s="1065"/>
      <c r="I34" s="1333">
        <f t="shared" si="7"/>
        <v>11894.430000000004</v>
      </c>
      <c r="J34" s="639">
        <f t="shared" si="3"/>
        <v>0</v>
      </c>
      <c r="L34" s="1019"/>
      <c r="M34" s="657">
        <f t="shared" si="8"/>
        <v>145</v>
      </c>
      <c r="N34" s="611"/>
      <c r="O34" s="553"/>
      <c r="P34" s="580"/>
      <c r="Q34" s="553">
        <f t="shared" si="1"/>
        <v>0</v>
      </c>
      <c r="R34" s="551"/>
      <c r="S34" s="552"/>
      <c r="T34" s="584">
        <f t="shared" si="9"/>
        <v>4134.07</v>
      </c>
      <c r="U34" s="639">
        <f t="shared" si="4"/>
        <v>0</v>
      </c>
      <c r="V34" s="582"/>
      <c r="W34" s="1019"/>
      <c r="X34" s="657">
        <f t="shared" si="10"/>
        <v>105</v>
      </c>
      <c r="Y34" s="611"/>
      <c r="Z34" s="553"/>
      <c r="AA34" s="580"/>
      <c r="AB34" s="553">
        <f t="shared" si="2"/>
        <v>0</v>
      </c>
      <c r="AC34" s="551"/>
      <c r="AD34" s="552"/>
      <c r="AE34" s="584">
        <f t="shared" si="11"/>
        <v>3359.96</v>
      </c>
      <c r="AF34" s="639">
        <f t="shared" si="5"/>
        <v>0</v>
      </c>
    </row>
    <row r="35" spans="1:32" x14ac:dyDescent="0.25">
      <c r="A35" s="1019"/>
      <c r="B35" s="657">
        <f t="shared" si="6"/>
        <v>409</v>
      </c>
      <c r="C35" s="611"/>
      <c r="D35" s="1331"/>
      <c r="E35" s="1332"/>
      <c r="F35" s="1331">
        <f t="shared" si="0"/>
        <v>0</v>
      </c>
      <c r="G35" s="1064"/>
      <c r="H35" s="1065"/>
      <c r="I35" s="1333">
        <f t="shared" si="7"/>
        <v>11894.430000000004</v>
      </c>
      <c r="J35" s="639">
        <f t="shared" si="3"/>
        <v>0</v>
      </c>
      <c r="L35" s="1019"/>
      <c r="M35" s="657">
        <f t="shared" si="8"/>
        <v>145</v>
      </c>
      <c r="N35" s="611"/>
      <c r="O35" s="553"/>
      <c r="P35" s="580"/>
      <c r="Q35" s="553">
        <f t="shared" si="1"/>
        <v>0</v>
      </c>
      <c r="R35" s="551"/>
      <c r="S35" s="552"/>
      <c r="T35" s="584">
        <f t="shared" si="9"/>
        <v>4134.07</v>
      </c>
      <c r="U35" s="639">
        <f t="shared" si="4"/>
        <v>0</v>
      </c>
      <c r="V35" s="582"/>
      <c r="W35" s="1019"/>
      <c r="X35" s="657">
        <f t="shared" si="10"/>
        <v>105</v>
      </c>
      <c r="Y35" s="611"/>
      <c r="Z35" s="553"/>
      <c r="AA35" s="580"/>
      <c r="AB35" s="553">
        <f t="shared" si="2"/>
        <v>0</v>
      </c>
      <c r="AC35" s="551"/>
      <c r="AD35" s="552"/>
      <c r="AE35" s="584">
        <f t="shared" si="11"/>
        <v>3359.96</v>
      </c>
      <c r="AF35" s="639">
        <f t="shared" si="5"/>
        <v>0</v>
      </c>
    </row>
    <row r="36" spans="1:32" x14ac:dyDescent="0.25">
      <c r="A36" s="1019"/>
      <c r="B36" s="657">
        <f t="shared" si="6"/>
        <v>409</v>
      </c>
      <c r="C36" s="611"/>
      <c r="D36" s="1331"/>
      <c r="E36" s="1332"/>
      <c r="F36" s="1331">
        <f t="shared" si="0"/>
        <v>0</v>
      </c>
      <c r="G36" s="1064"/>
      <c r="H36" s="1065"/>
      <c r="I36" s="1333">
        <f t="shared" si="7"/>
        <v>11894.430000000004</v>
      </c>
      <c r="J36" s="639">
        <f t="shared" si="3"/>
        <v>0</v>
      </c>
      <c r="L36" s="1019"/>
      <c r="M36" s="657">
        <f t="shared" si="8"/>
        <v>145</v>
      </c>
      <c r="N36" s="611"/>
      <c r="O36" s="553"/>
      <c r="P36" s="580"/>
      <c r="Q36" s="553">
        <f t="shared" si="1"/>
        <v>0</v>
      </c>
      <c r="R36" s="551"/>
      <c r="S36" s="552"/>
      <c r="T36" s="584">
        <f t="shared" si="9"/>
        <v>4134.07</v>
      </c>
      <c r="U36" s="639">
        <f t="shared" si="4"/>
        <v>0</v>
      </c>
      <c r="V36" s="582"/>
      <c r="W36" s="1019"/>
      <c r="X36" s="657">
        <f t="shared" si="10"/>
        <v>105</v>
      </c>
      <c r="Y36" s="611"/>
      <c r="Z36" s="553"/>
      <c r="AA36" s="580"/>
      <c r="AB36" s="553">
        <f t="shared" si="2"/>
        <v>0</v>
      </c>
      <c r="AC36" s="551"/>
      <c r="AD36" s="552"/>
      <c r="AE36" s="584">
        <f t="shared" si="11"/>
        <v>3359.96</v>
      </c>
      <c r="AF36" s="639">
        <f t="shared" si="5"/>
        <v>0</v>
      </c>
    </row>
    <row r="37" spans="1:32" x14ac:dyDescent="0.25">
      <c r="A37" s="1019" t="s">
        <v>22</v>
      </c>
      <c r="B37" s="657">
        <f t="shared" si="6"/>
        <v>409</v>
      </c>
      <c r="C37" s="611"/>
      <c r="D37" s="1331"/>
      <c r="E37" s="1332"/>
      <c r="F37" s="1331">
        <f t="shared" si="0"/>
        <v>0</v>
      </c>
      <c r="G37" s="1064"/>
      <c r="H37" s="1065"/>
      <c r="I37" s="1333">
        <f t="shared" si="7"/>
        <v>11894.430000000004</v>
      </c>
      <c r="J37" s="639">
        <f t="shared" si="3"/>
        <v>0</v>
      </c>
      <c r="L37" s="1019" t="s">
        <v>22</v>
      </c>
      <c r="M37" s="657">
        <f t="shared" si="8"/>
        <v>145</v>
      </c>
      <c r="N37" s="611"/>
      <c r="O37" s="553"/>
      <c r="P37" s="580"/>
      <c r="Q37" s="553">
        <f t="shared" si="1"/>
        <v>0</v>
      </c>
      <c r="R37" s="551"/>
      <c r="S37" s="552"/>
      <c r="T37" s="584">
        <f t="shared" si="9"/>
        <v>4134.07</v>
      </c>
      <c r="U37" s="639">
        <f t="shared" si="4"/>
        <v>0</v>
      </c>
      <c r="W37" s="1019" t="s">
        <v>22</v>
      </c>
      <c r="X37" s="657">
        <f t="shared" si="10"/>
        <v>105</v>
      </c>
      <c r="Y37" s="611"/>
      <c r="Z37" s="553"/>
      <c r="AA37" s="580"/>
      <c r="AB37" s="553">
        <f t="shared" si="2"/>
        <v>0</v>
      </c>
      <c r="AC37" s="551"/>
      <c r="AD37" s="552"/>
      <c r="AE37" s="584">
        <f t="shared" si="11"/>
        <v>3359.96</v>
      </c>
      <c r="AF37" s="639">
        <f t="shared" si="5"/>
        <v>0</v>
      </c>
    </row>
    <row r="38" spans="1:32" x14ac:dyDescent="0.25">
      <c r="A38" s="1020"/>
      <c r="B38" s="657">
        <f t="shared" si="6"/>
        <v>409</v>
      </c>
      <c r="C38" s="611"/>
      <c r="D38" s="1331"/>
      <c r="E38" s="1332"/>
      <c r="F38" s="1331">
        <f t="shared" si="0"/>
        <v>0</v>
      </c>
      <c r="G38" s="1064"/>
      <c r="H38" s="1065"/>
      <c r="I38" s="1333">
        <f t="shared" si="7"/>
        <v>11894.430000000004</v>
      </c>
      <c r="J38" s="639">
        <f t="shared" si="3"/>
        <v>0</v>
      </c>
      <c r="L38" s="1020"/>
      <c r="M38" s="657">
        <f t="shared" si="8"/>
        <v>145</v>
      </c>
      <c r="N38" s="611"/>
      <c r="O38" s="553"/>
      <c r="P38" s="580"/>
      <c r="Q38" s="553">
        <f t="shared" si="1"/>
        <v>0</v>
      </c>
      <c r="R38" s="551"/>
      <c r="S38" s="552"/>
      <c r="T38" s="584">
        <f t="shared" si="9"/>
        <v>4134.07</v>
      </c>
      <c r="U38" s="639">
        <f t="shared" si="4"/>
        <v>0</v>
      </c>
      <c r="W38" s="1020"/>
      <c r="X38" s="657">
        <f t="shared" si="10"/>
        <v>105</v>
      </c>
      <c r="Y38" s="611"/>
      <c r="Z38" s="553"/>
      <c r="AA38" s="580"/>
      <c r="AB38" s="553">
        <f t="shared" si="2"/>
        <v>0</v>
      </c>
      <c r="AC38" s="551"/>
      <c r="AD38" s="552"/>
      <c r="AE38" s="584">
        <f t="shared" si="11"/>
        <v>3359.96</v>
      </c>
      <c r="AF38" s="639">
        <f t="shared" si="5"/>
        <v>0</v>
      </c>
    </row>
    <row r="39" spans="1:32" x14ac:dyDescent="0.25">
      <c r="A39" s="1019"/>
      <c r="B39" s="657">
        <f t="shared" si="6"/>
        <v>409</v>
      </c>
      <c r="C39" s="611"/>
      <c r="D39" s="1331"/>
      <c r="E39" s="1332"/>
      <c r="F39" s="1331">
        <f t="shared" si="0"/>
        <v>0</v>
      </c>
      <c r="G39" s="1064"/>
      <c r="H39" s="1065"/>
      <c r="I39" s="1333">
        <f t="shared" si="7"/>
        <v>11894.430000000004</v>
      </c>
      <c r="J39" s="639">
        <f t="shared" si="3"/>
        <v>0</v>
      </c>
      <c r="L39" s="1019"/>
      <c r="M39" s="657">
        <f t="shared" si="8"/>
        <v>145</v>
      </c>
      <c r="N39" s="611"/>
      <c r="O39" s="553"/>
      <c r="P39" s="580"/>
      <c r="Q39" s="553">
        <f t="shared" si="1"/>
        <v>0</v>
      </c>
      <c r="R39" s="551"/>
      <c r="S39" s="552"/>
      <c r="T39" s="584">
        <f t="shared" si="9"/>
        <v>4134.07</v>
      </c>
      <c r="U39" s="639">
        <f t="shared" si="4"/>
        <v>0</v>
      </c>
      <c r="W39" s="1019"/>
      <c r="X39" s="657">
        <f t="shared" si="10"/>
        <v>105</v>
      </c>
      <c r="Y39" s="611"/>
      <c r="Z39" s="553"/>
      <c r="AA39" s="580"/>
      <c r="AB39" s="553">
        <f t="shared" si="2"/>
        <v>0</v>
      </c>
      <c r="AC39" s="551"/>
      <c r="AD39" s="552"/>
      <c r="AE39" s="584">
        <f t="shared" si="11"/>
        <v>3359.96</v>
      </c>
      <c r="AF39" s="639">
        <f t="shared" si="5"/>
        <v>0</v>
      </c>
    </row>
    <row r="40" spans="1:32" x14ac:dyDescent="0.25">
      <c r="A40" s="118"/>
      <c r="B40" s="174">
        <f t="shared" si="6"/>
        <v>409</v>
      </c>
      <c r="C40" s="15"/>
      <c r="D40" s="1326"/>
      <c r="E40" s="1327"/>
      <c r="F40" s="1326">
        <f t="shared" si="0"/>
        <v>0</v>
      </c>
      <c r="G40" s="1328"/>
      <c r="H40" s="1329"/>
      <c r="I40" s="1330">
        <f t="shared" si="7"/>
        <v>11894.430000000004</v>
      </c>
      <c r="J40" s="17">
        <f t="shared" si="3"/>
        <v>0</v>
      </c>
      <c r="L40" s="118"/>
      <c r="M40" s="174">
        <f t="shared" si="8"/>
        <v>145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9"/>
        <v>4134.07</v>
      </c>
      <c r="U40" s="17">
        <f t="shared" si="4"/>
        <v>0</v>
      </c>
      <c r="W40" s="118"/>
      <c r="X40" s="174">
        <f t="shared" si="10"/>
        <v>105</v>
      </c>
      <c r="Y40" s="15"/>
      <c r="Z40" s="68"/>
      <c r="AA40" s="191"/>
      <c r="AB40" s="68">
        <f t="shared" si="2"/>
        <v>0</v>
      </c>
      <c r="AC40" s="69"/>
      <c r="AD40" s="70"/>
      <c r="AE40" s="102">
        <f t="shared" si="11"/>
        <v>3359.96</v>
      </c>
      <c r="AF40" s="17">
        <f t="shared" si="5"/>
        <v>0</v>
      </c>
    </row>
    <row r="41" spans="1:32" x14ac:dyDescent="0.25">
      <c r="A41" s="118"/>
      <c r="B41" s="174">
        <f t="shared" si="6"/>
        <v>409</v>
      </c>
      <c r="C41" s="15"/>
      <c r="D41" s="1326"/>
      <c r="E41" s="1327"/>
      <c r="F41" s="1326">
        <f t="shared" si="0"/>
        <v>0</v>
      </c>
      <c r="G41" s="1328"/>
      <c r="H41" s="1329"/>
      <c r="I41" s="1330">
        <f t="shared" si="7"/>
        <v>11894.430000000004</v>
      </c>
      <c r="J41" s="17">
        <f t="shared" si="3"/>
        <v>0</v>
      </c>
      <c r="L41" s="118"/>
      <c r="M41" s="174">
        <f t="shared" si="8"/>
        <v>145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9"/>
        <v>4134.07</v>
      </c>
      <c r="U41" s="17">
        <f t="shared" si="4"/>
        <v>0</v>
      </c>
      <c r="W41" s="118"/>
      <c r="X41" s="174">
        <f t="shared" si="10"/>
        <v>105</v>
      </c>
      <c r="Y41" s="15"/>
      <c r="Z41" s="68"/>
      <c r="AA41" s="191"/>
      <c r="AB41" s="68">
        <f t="shared" si="2"/>
        <v>0</v>
      </c>
      <c r="AC41" s="69"/>
      <c r="AD41" s="70"/>
      <c r="AE41" s="102">
        <f t="shared" si="11"/>
        <v>3359.96</v>
      </c>
      <c r="AF41" s="17">
        <f t="shared" si="5"/>
        <v>0</v>
      </c>
    </row>
    <row r="42" spans="1:32" x14ac:dyDescent="0.25">
      <c r="A42" s="118"/>
      <c r="B42" s="174">
        <f t="shared" si="6"/>
        <v>409</v>
      </c>
      <c r="C42" s="15"/>
      <c r="D42" s="1326"/>
      <c r="E42" s="1327"/>
      <c r="F42" s="1326">
        <f t="shared" si="0"/>
        <v>0</v>
      </c>
      <c r="G42" s="1328"/>
      <c r="H42" s="1329"/>
      <c r="I42" s="1330">
        <f t="shared" si="7"/>
        <v>11894.430000000004</v>
      </c>
      <c r="J42" s="17">
        <f t="shared" si="3"/>
        <v>0</v>
      </c>
      <c r="L42" s="118"/>
      <c r="M42" s="174">
        <f t="shared" si="8"/>
        <v>145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9"/>
        <v>4134.07</v>
      </c>
      <c r="U42" s="17">
        <f t="shared" si="4"/>
        <v>0</v>
      </c>
      <c r="W42" s="118"/>
      <c r="X42" s="174">
        <f t="shared" si="10"/>
        <v>105</v>
      </c>
      <c r="Y42" s="15"/>
      <c r="Z42" s="68"/>
      <c r="AA42" s="191"/>
      <c r="AB42" s="68">
        <f t="shared" si="2"/>
        <v>0</v>
      </c>
      <c r="AC42" s="69"/>
      <c r="AD42" s="70"/>
      <c r="AE42" s="102">
        <f t="shared" si="11"/>
        <v>3359.96</v>
      </c>
      <c r="AF42" s="17">
        <f t="shared" si="5"/>
        <v>0</v>
      </c>
    </row>
    <row r="43" spans="1:32" x14ac:dyDescent="0.25">
      <c r="A43" s="118"/>
      <c r="B43" s="174">
        <f t="shared" si="6"/>
        <v>409</v>
      </c>
      <c r="C43" s="15"/>
      <c r="D43" s="1326"/>
      <c r="E43" s="1327"/>
      <c r="F43" s="1326">
        <f t="shared" si="0"/>
        <v>0</v>
      </c>
      <c r="G43" s="1328"/>
      <c r="H43" s="1329"/>
      <c r="I43" s="1330">
        <f t="shared" si="7"/>
        <v>11894.430000000004</v>
      </c>
      <c r="J43" s="17">
        <f t="shared" si="3"/>
        <v>0</v>
      </c>
      <c r="L43" s="118"/>
      <c r="M43" s="174">
        <f t="shared" si="8"/>
        <v>145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9"/>
        <v>4134.07</v>
      </c>
      <c r="U43" s="17">
        <f t="shared" si="4"/>
        <v>0</v>
      </c>
      <c r="W43" s="118"/>
      <c r="X43" s="174">
        <f t="shared" si="10"/>
        <v>105</v>
      </c>
      <c r="Y43" s="15"/>
      <c r="Z43" s="68"/>
      <c r="AA43" s="191"/>
      <c r="AB43" s="68">
        <f t="shared" si="2"/>
        <v>0</v>
      </c>
      <c r="AC43" s="69"/>
      <c r="AD43" s="70"/>
      <c r="AE43" s="102">
        <f t="shared" si="11"/>
        <v>3359.96</v>
      </c>
      <c r="AF43" s="17">
        <f t="shared" si="5"/>
        <v>0</v>
      </c>
    </row>
    <row r="44" spans="1:32" x14ac:dyDescent="0.25">
      <c r="A44" s="118"/>
      <c r="B44" s="174">
        <f t="shared" si="6"/>
        <v>409</v>
      </c>
      <c r="C44" s="15"/>
      <c r="D44" s="1326"/>
      <c r="E44" s="1327"/>
      <c r="F44" s="1326">
        <f t="shared" si="0"/>
        <v>0</v>
      </c>
      <c r="G44" s="1328"/>
      <c r="H44" s="1329"/>
      <c r="I44" s="1330">
        <f t="shared" si="7"/>
        <v>11894.430000000004</v>
      </c>
      <c r="J44" s="17">
        <f t="shared" si="3"/>
        <v>0</v>
      </c>
      <c r="L44" s="118"/>
      <c r="M44" s="174">
        <f t="shared" si="8"/>
        <v>145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9"/>
        <v>4134.07</v>
      </c>
      <c r="U44" s="17">
        <f t="shared" si="4"/>
        <v>0</v>
      </c>
      <c r="W44" s="118"/>
      <c r="X44" s="174">
        <f t="shared" si="10"/>
        <v>105</v>
      </c>
      <c r="Y44" s="15"/>
      <c r="Z44" s="68"/>
      <c r="AA44" s="191"/>
      <c r="AB44" s="68">
        <f t="shared" si="2"/>
        <v>0</v>
      </c>
      <c r="AC44" s="69"/>
      <c r="AD44" s="70"/>
      <c r="AE44" s="102">
        <f t="shared" si="11"/>
        <v>3359.96</v>
      </c>
      <c r="AF44" s="17">
        <f t="shared" si="5"/>
        <v>0</v>
      </c>
    </row>
    <row r="45" spans="1:32" x14ac:dyDescent="0.25">
      <c r="A45" s="118"/>
      <c r="B45" s="174">
        <f t="shared" si="6"/>
        <v>409</v>
      </c>
      <c r="C45" s="15"/>
      <c r="D45" s="1326"/>
      <c r="E45" s="1327"/>
      <c r="F45" s="1326">
        <f t="shared" si="0"/>
        <v>0</v>
      </c>
      <c r="G45" s="1328"/>
      <c r="H45" s="1329"/>
      <c r="I45" s="1330">
        <f t="shared" si="7"/>
        <v>11894.430000000004</v>
      </c>
      <c r="J45" s="17">
        <f t="shared" si="3"/>
        <v>0</v>
      </c>
      <c r="L45" s="118"/>
      <c r="M45" s="174">
        <f t="shared" si="8"/>
        <v>145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4134.07</v>
      </c>
      <c r="U45" s="17">
        <f t="shared" si="4"/>
        <v>0</v>
      </c>
      <c r="W45" s="118"/>
      <c r="X45" s="174">
        <f t="shared" si="10"/>
        <v>105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3359.96</v>
      </c>
      <c r="AF45" s="17">
        <f t="shared" si="5"/>
        <v>0</v>
      </c>
    </row>
    <row r="46" spans="1:32" x14ac:dyDescent="0.25">
      <c r="A46" s="118"/>
      <c r="B46" s="174">
        <f t="shared" si="6"/>
        <v>409</v>
      </c>
      <c r="C46" s="15"/>
      <c r="D46" s="1326"/>
      <c r="E46" s="1327"/>
      <c r="F46" s="1326">
        <f t="shared" si="0"/>
        <v>0</v>
      </c>
      <c r="G46" s="1328"/>
      <c r="H46" s="1329"/>
      <c r="I46" s="1330">
        <f t="shared" si="7"/>
        <v>11894.430000000004</v>
      </c>
      <c r="J46" s="17">
        <f t="shared" si="3"/>
        <v>0</v>
      </c>
      <c r="L46" s="118"/>
      <c r="M46" s="174">
        <f t="shared" si="8"/>
        <v>145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4134.07</v>
      </c>
      <c r="U46" s="17">
        <f t="shared" si="4"/>
        <v>0</v>
      </c>
      <c r="W46" s="118"/>
      <c r="X46" s="174">
        <f t="shared" si="10"/>
        <v>105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3359.96</v>
      </c>
      <c r="AF46" s="17">
        <f t="shared" si="5"/>
        <v>0</v>
      </c>
    </row>
    <row r="47" spans="1:32" x14ac:dyDescent="0.25">
      <c r="A47" s="118"/>
      <c r="B47" s="174">
        <f t="shared" si="6"/>
        <v>409</v>
      </c>
      <c r="C47" s="15"/>
      <c r="D47" s="1326"/>
      <c r="E47" s="1327"/>
      <c r="F47" s="1326">
        <f t="shared" si="0"/>
        <v>0</v>
      </c>
      <c r="G47" s="1328"/>
      <c r="H47" s="1329"/>
      <c r="I47" s="1330">
        <f t="shared" si="7"/>
        <v>11894.430000000004</v>
      </c>
      <c r="J47" s="17">
        <f t="shared" si="3"/>
        <v>0</v>
      </c>
      <c r="L47" s="118"/>
      <c r="M47" s="174">
        <f t="shared" si="8"/>
        <v>145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4134.07</v>
      </c>
      <c r="U47" s="17">
        <f t="shared" si="4"/>
        <v>0</v>
      </c>
      <c r="W47" s="118"/>
      <c r="X47" s="174">
        <f t="shared" si="10"/>
        <v>105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3359.96</v>
      </c>
      <c r="AF47" s="17">
        <f t="shared" si="5"/>
        <v>0</v>
      </c>
    </row>
    <row r="48" spans="1:32" x14ac:dyDescent="0.25">
      <c r="A48" s="118"/>
      <c r="B48" s="174">
        <f t="shared" si="6"/>
        <v>409</v>
      </c>
      <c r="C48" s="15"/>
      <c r="D48" s="1326"/>
      <c r="E48" s="1327"/>
      <c r="F48" s="1326">
        <f t="shared" si="0"/>
        <v>0</v>
      </c>
      <c r="G48" s="1328"/>
      <c r="H48" s="1329"/>
      <c r="I48" s="1330">
        <f t="shared" si="7"/>
        <v>11894.430000000004</v>
      </c>
      <c r="J48" s="17">
        <f t="shared" si="3"/>
        <v>0</v>
      </c>
      <c r="L48" s="118"/>
      <c r="M48" s="174">
        <f t="shared" si="8"/>
        <v>145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4134.07</v>
      </c>
      <c r="U48" s="17">
        <f t="shared" si="4"/>
        <v>0</v>
      </c>
      <c r="W48" s="118"/>
      <c r="X48" s="174">
        <f t="shared" si="10"/>
        <v>105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3359.96</v>
      </c>
      <c r="AF48" s="17">
        <f t="shared" si="5"/>
        <v>0</v>
      </c>
    </row>
    <row r="49" spans="1:32" x14ac:dyDescent="0.25">
      <c r="A49" s="118"/>
      <c r="B49" s="174">
        <f t="shared" si="6"/>
        <v>409</v>
      </c>
      <c r="C49" s="15"/>
      <c r="D49" s="1326"/>
      <c r="E49" s="1327"/>
      <c r="F49" s="1326">
        <f t="shared" si="0"/>
        <v>0</v>
      </c>
      <c r="G49" s="1328"/>
      <c r="H49" s="1329"/>
      <c r="I49" s="1330">
        <f t="shared" si="7"/>
        <v>11894.430000000004</v>
      </c>
      <c r="J49" s="17">
        <f t="shared" si="3"/>
        <v>0</v>
      </c>
      <c r="L49" s="118"/>
      <c r="M49" s="174">
        <f t="shared" si="8"/>
        <v>145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4134.07</v>
      </c>
      <c r="U49" s="17">
        <f t="shared" si="4"/>
        <v>0</v>
      </c>
      <c r="W49" s="118"/>
      <c r="X49" s="174">
        <f t="shared" si="10"/>
        <v>105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3359.96</v>
      </c>
      <c r="AF49" s="17">
        <f t="shared" si="5"/>
        <v>0</v>
      </c>
    </row>
    <row r="50" spans="1:32" x14ac:dyDescent="0.25">
      <c r="A50" s="118"/>
      <c r="B50" s="174">
        <f t="shared" si="6"/>
        <v>409</v>
      </c>
      <c r="C50" s="15"/>
      <c r="D50" s="1326"/>
      <c r="E50" s="1327"/>
      <c r="F50" s="1326">
        <f t="shared" si="0"/>
        <v>0</v>
      </c>
      <c r="G50" s="1328"/>
      <c r="H50" s="1329"/>
      <c r="I50" s="1330">
        <f t="shared" si="7"/>
        <v>11894.430000000004</v>
      </c>
      <c r="J50" s="17">
        <f t="shared" si="3"/>
        <v>0</v>
      </c>
      <c r="L50" s="118"/>
      <c r="M50" s="174">
        <f t="shared" si="8"/>
        <v>145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4134.07</v>
      </c>
      <c r="U50" s="17">
        <f t="shared" si="4"/>
        <v>0</v>
      </c>
      <c r="W50" s="118"/>
      <c r="X50" s="174">
        <f t="shared" si="10"/>
        <v>105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3359.96</v>
      </c>
      <c r="AF50" s="17">
        <f t="shared" si="5"/>
        <v>0</v>
      </c>
    </row>
    <row r="51" spans="1:32" x14ac:dyDescent="0.25">
      <c r="A51" s="118"/>
      <c r="B51" s="174">
        <f t="shared" si="6"/>
        <v>409</v>
      </c>
      <c r="C51" s="15"/>
      <c r="D51" s="1326"/>
      <c r="E51" s="1327"/>
      <c r="F51" s="1326">
        <f t="shared" si="0"/>
        <v>0</v>
      </c>
      <c r="G51" s="1328"/>
      <c r="H51" s="1329"/>
      <c r="I51" s="1330">
        <f t="shared" si="7"/>
        <v>11894.430000000004</v>
      </c>
      <c r="J51" s="17">
        <f t="shared" si="3"/>
        <v>0</v>
      </c>
      <c r="L51" s="118"/>
      <c r="M51" s="174">
        <f t="shared" si="8"/>
        <v>145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4134.07</v>
      </c>
      <c r="U51" s="17">
        <f t="shared" si="4"/>
        <v>0</v>
      </c>
      <c r="W51" s="118"/>
      <c r="X51" s="174">
        <f t="shared" si="10"/>
        <v>105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3359.96</v>
      </c>
      <c r="AF51" s="17">
        <f t="shared" si="5"/>
        <v>0</v>
      </c>
    </row>
    <row r="52" spans="1:32" x14ac:dyDescent="0.25">
      <c r="A52" s="118"/>
      <c r="B52" s="174">
        <f t="shared" si="6"/>
        <v>409</v>
      </c>
      <c r="C52" s="15"/>
      <c r="D52" s="1326"/>
      <c r="E52" s="1327"/>
      <c r="F52" s="1326">
        <f t="shared" si="0"/>
        <v>0</v>
      </c>
      <c r="G52" s="1328"/>
      <c r="H52" s="1329"/>
      <c r="I52" s="1330">
        <f t="shared" si="7"/>
        <v>11894.430000000004</v>
      </c>
      <c r="J52" s="17">
        <f t="shared" si="3"/>
        <v>0</v>
      </c>
      <c r="L52" s="118"/>
      <c r="M52" s="174">
        <f t="shared" si="8"/>
        <v>145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4134.07</v>
      </c>
      <c r="U52" s="17">
        <f t="shared" si="4"/>
        <v>0</v>
      </c>
      <c r="W52" s="118"/>
      <c r="X52" s="174">
        <f t="shared" si="10"/>
        <v>105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3359.96</v>
      </c>
      <c r="AF52" s="17">
        <f t="shared" si="5"/>
        <v>0</v>
      </c>
    </row>
    <row r="53" spans="1:32" x14ac:dyDescent="0.25">
      <c r="A53" s="118"/>
      <c r="B53" s="174">
        <f t="shared" si="6"/>
        <v>409</v>
      </c>
      <c r="C53" s="15"/>
      <c r="D53" s="1326"/>
      <c r="E53" s="1327"/>
      <c r="F53" s="1326">
        <f t="shared" si="0"/>
        <v>0</v>
      </c>
      <c r="G53" s="1328"/>
      <c r="H53" s="1329"/>
      <c r="I53" s="1330">
        <f t="shared" si="7"/>
        <v>11894.430000000004</v>
      </c>
      <c r="J53" s="17">
        <f t="shared" si="3"/>
        <v>0</v>
      </c>
      <c r="L53" s="118"/>
      <c r="M53" s="174">
        <f t="shared" si="8"/>
        <v>145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4134.07</v>
      </c>
      <c r="U53" s="17">
        <f t="shared" si="4"/>
        <v>0</v>
      </c>
      <c r="W53" s="118"/>
      <c r="X53" s="174">
        <f t="shared" si="10"/>
        <v>105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3359.96</v>
      </c>
      <c r="AF53" s="17">
        <f t="shared" si="5"/>
        <v>0</v>
      </c>
    </row>
    <row r="54" spans="1:32" x14ac:dyDescent="0.25">
      <c r="A54" s="118"/>
      <c r="B54" s="174">
        <f t="shared" si="6"/>
        <v>409</v>
      </c>
      <c r="C54" s="15"/>
      <c r="D54" s="1326"/>
      <c r="E54" s="1327"/>
      <c r="F54" s="1326">
        <f t="shared" si="0"/>
        <v>0</v>
      </c>
      <c r="G54" s="1328"/>
      <c r="H54" s="1329"/>
      <c r="I54" s="1330">
        <f t="shared" si="7"/>
        <v>11894.430000000004</v>
      </c>
      <c r="J54" s="17">
        <f t="shared" si="3"/>
        <v>0</v>
      </c>
      <c r="L54" s="118"/>
      <c r="M54" s="174">
        <f t="shared" si="8"/>
        <v>145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4134.07</v>
      </c>
      <c r="U54" s="17">
        <f t="shared" si="4"/>
        <v>0</v>
      </c>
      <c r="W54" s="118"/>
      <c r="X54" s="174">
        <f t="shared" si="10"/>
        <v>105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3359.96</v>
      </c>
      <c r="AF54" s="17">
        <f t="shared" si="5"/>
        <v>0</v>
      </c>
    </row>
    <row r="55" spans="1:32" x14ac:dyDescent="0.25">
      <c r="A55" s="118"/>
      <c r="B55" s="174">
        <f t="shared" si="6"/>
        <v>409</v>
      </c>
      <c r="C55" s="15"/>
      <c r="D55" s="1326"/>
      <c r="E55" s="1327"/>
      <c r="F55" s="1326">
        <f t="shared" si="0"/>
        <v>0</v>
      </c>
      <c r="G55" s="1328"/>
      <c r="H55" s="1329"/>
      <c r="I55" s="1330">
        <f t="shared" si="7"/>
        <v>11894.430000000004</v>
      </c>
      <c r="J55" s="17">
        <f t="shared" si="3"/>
        <v>0</v>
      </c>
      <c r="L55" s="118"/>
      <c r="M55" s="174">
        <f t="shared" si="8"/>
        <v>145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4134.07</v>
      </c>
      <c r="U55" s="17">
        <f t="shared" si="4"/>
        <v>0</v>
      </c>
      <c r="W55" s="118"/>
      <c r="X55" s="174">
        <f t="shared" si="10"/>
        <v>105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3359.96</v>
      </c>
      <c r="AF55" s="17">
        <f t="shared" si="5"/>
        <v>0</v>
      </c>
    </row>
    <row r="56" spans="1:32" x14ac:dyDescent="0.25">
      <c r="A56" s="118"/>
      <c r="B56" s="174">
        <f t="shared" si="6"/>
        <v>409</v>
      </c>
      <c r="C56" s="15"/>
      <c r="D56" s="1326"/>
      <c r="E56" s="1327"/>
      <c r="F56" s="1326">
        <f t="shared" si="0"/>
        <v>0</v>
      </c>
      <c r="G56" s="1328"/>
      <c r="H56" s="1329"/>
      <c r="I56" s="1330">
        <f t="shared" si="7"/>
        <v>11894.430000000004</v>
      </c>
      <c r="J56" s="17">
        <f t="shared" si="3"/>
        <v>0</v>
      </c>
      <c r="L56" s="118"/>
      <c r="M56" s="174">
        <f t="shared" si="8"/>
        <v>145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4134.07</v>
      </c>
      <c r="U56" s="17">
        <f t="shared" si="4"/>
        <v>0</v>
      </c>
      <c r="W56" s="118"/>
      <c r="X56" s="174">
        <f t="shared" si="10"/>
        <v>105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3359.96</v>
      </c>
      <c r="AF56" s="17">
        <f t="shared" si="5"/>
        <v>0</v>
      </c>
    </row>
    <row r="57" spans="1:32" x14ac:dyDescent="0.25">
      <c r="A57" s="118"/>
      <c r="B57" s="174">
        <f t="shared" si="6"/>
        <v>409</v>
      </c>
      <c r="C57" s="15"/>
      <c r="D57" s="1326"/>
      <c r="E57" s="1327"/>
      <c r="F57" s="1326">
        <f t="shared" si="0"/>
        <v>0</v>
      </c>
      <c r="G57" s="1328"/>
      <c r="H57" s="1329"/>
      <c r="I57" s="1330">
        <f t="shared" si="7"/>
        <v>11894.430000000004</v>
      </c>
      <c r="J57" s="17">
        <f t="shared" si="3"/>
        <v>0</v>
      </c>
      <c r="L57" s="118"/>
      <c r="M57" s="174">
        <f t="shared" si="8"/>
        <v>145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4134.07</v>
      </c>
      <c r="U57" s="17">
        <f t="shared" si="4"/>
        <v>0</v>
      </c>
      <c r="W57" s="118"/>
      <c r="X57" s="174">
        <f t="shared" si="10"/>
        <v>105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3359.96</v>
      </c>
      <c r="AF57" s="17">
        <f t="shared" si="5"/>
        <v>0</v>
      </c>
    </row>
    <row r="58" spans="1:32" x14ac:dyDescent="0.25">
      <c r="A58" s="118"/>
      <c r="B58" s="174">
        <f t="shared" si="6"/>
        <v>409</v>
      </c>
      <c r="C58" s="15"/>
      <c r="D58" s="1326"/>
      <c r="E58" s="1327"/>
      <c r="F58" s="1326">
        <v>0</v>
      </c>
      <c r="G58" s="1328"/>
      <c r="H58" s="1329"/>
      <c r="I58" s="1330">
        <f t="shared" si="7"/>
        <v>11894.430000000004</v>
      </c>
      <c r="J58" s="17">
        <f t="shared" si="3"/>
        <v>0</v>
      </c>
      <c r="L58" s="118"/>
      <c r="M58" s="174">
        <f t="shared" si="8"/>
        <v>145</v>
      </c>
      <c r="N58" s="15"/>
      <c r="O58" s="68"/>
      <c r="P58" s="191"/>
      <c r="Q58" s="68">
        <v>0</v>
      </c>
      <c r="R58" s="69"/>
      <c r="S58" s="70"/>
      <c r="T58" s="102">
        <f t="shared" si="9"/>
        <v>4134.07</v>
      </c>
      <c r="U58" s="17">
        <f t="shared" si="4"/>
        <v>0</v>
      </c>
      <c r="W58" s="118"/>
      <c r="X58" s="174">
        <f t="shared" si="10"/>
        <v>105</v>
      </c>
      <c r="Y58" s="15"/>
      <c r="Z58" s="68"/>
      <c r="AA58" s="191"/>
      <c r="AB58" s="68">
        <v>0</v>
      </c>
      <c r="AC58" s="69"/>
      <c r="AD58" s="70"/>
      <c r="AE58" s="102">
        <f t="shared" si="11"/>
        <v>3359.96</v>
      </c>
      <c r="AF58" s="17">
        <f t="shared" si="5"/>
        <v>0</v>
      </c>
    </row>
    <row r="59" spans="1:32" x14ac:dyDescent="0.25">
      <c r="A59" s="118"/>
      <c r="B59" s="174">
        <f t="shared" si="6"/>
        <v>409</v>
      </c>
      <c r="C59" s="15"/>
      <c r="D59" s="1326"/>
      <c r="E59" s="1327"/>
      <c r="F59" s="1326">
        <f t="shared" ref="F59:F74" si="12">D59</f>
        <v>0</v>
      </c>
      <c r="G59" s="1328"/>
      <c r="H59" s="1329"/>
      <c r="I59" s="1330">
        <f t="shared" si="7"/>
        <v>11894.430000000004</v>
      </c>
      <c r="J59" s="17">
        <f t="shared" si="3"/>
        <v>0</v>
      </c>
      <c r="L59" s="118"/>
      <c r="M59" s="174">
        <f t="shared" si="8"/>
        <v>145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4134.07</v>
      </c>
      <c r="U59" s="17">
        <f t="shared" si="4"/>
        <v>0</v>
      </c>
      <c r="W59" s="118"/>
      <c r="X59" s="174">
        <f t="shared" si="10"/>
        <v>105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3359.96</v>
      </c>
      <c r="AF59" s="17">
        <f t="shared" si="5"/>
        <v>0</v>
      </c>
    </row>
    <row r="60" spans="1:32" x14ac:dyDescent="0.25">
      <c r="A60" s="118"/>
      <c r="B60" s="174">
        <f t="shared" si="6"/>
        <v>409</v>
      </c>
      <c r="C60" s="15"/>
      <c r="D60" s="1326"/>
      <c r="E60" s="1327"/>
      <c r="F60" s="1326">
        <f t="shared" si="12"/>
        <v>0</v>
      </c>
      <c r="G60" s="1328"/>
      <c r="H60" s="1329"/>
      <c r="I60" s="1330">
        <f t="shared" si="7"/>
        <v>11894.430000000004</v>
      </c>
      <c r="J60" s="17">
        <f t="shared" si="3"/>
        <v>0</v>
      </c>
      <c r="L60" s="118"/>
      <c r="M60" s="174">
        <f t="shared" si="8"/>
        <v>145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4134.07</v>
      </c>
      <c r="U60" s="17">
        <f t="shared" si="4"/>
        <v>0</v>
      </c>
      <c r="W60" s="118"/>
      <c r="X60" s="174">
        <f t="shared" si="10"/>
        <v>105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3359.96</v>
      </c>
      <c r="AF60" s="17">
        <f t="shared" si="5"/>
        <v>0</v>
      </c>
    </row>
    <row r="61" spans="1:32" x14ac:dyDescent="0.25">
      <c r="A61" s="118"/>
      <c r="B61" s="174">
        <f t="shared" si="6"/>
        <v>409</v>
      </c>
      <c r="C61" s="15"/>
      <c r="D61" s="1326"/>
      <c r="E61" s="1327"/>
      <c r="F61" s="1326">
        <f t="shared" si="12"/>
        <v>0</v>
      </c>
      <c r="G61" s="1328"/>
      <c r="H61" s="1329"/>
      <c r="I61" s="1330">
        <f t="shared" si="7"/>
        <v>11894.430000000004</v>
      </c>
      <c r="J61" s="17">
        <f t="shared" si="3"/>
        <v>0</v>
      </c>
      <c r="L61" s="118"/>
      <c r="M61" s="174">
        <f t="shared" si="8"/>
        <v>145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4134.07</v>
      </c>
      <c r="U61" s="17">
        <f t="shared" si="4"/>
        <v>0</v>
      </c>
      <c r="W61" s="118"/>
      <c r="X61" s="174">
        <f t="shared" si="10"/>
        <v>105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3359.96</v>
      </c>
      <c r="AF61" s="17">
        <f t="shared" si="5"/>
        <v>0</v>
      </c>
    </row>
    <row r="62" spans="1:32" x14ac:dyDescent="0.25">
      <c r="A62" s="118"/>
      <c r="B62" s="174">
        <f t="shared" si="6"/>
        <v>409</v>
      </c>
      <c r="C62" s="15"/>
      <c r="D62" s="1326"/>
      <c r="E62" s="1327"/>
      <c r="F62" s="1326">
        <f t="shared" si="12"/>
        <v>0</v>
      </c>
      <c r="G62" s="1328"/>
      <c r="H62" s="1329"/>
      <c r="I62" s="1330">
        <f t="shared" si="7"/>
        <v>11894.430000000004</v>
      </c>
      <c r="J62" s="17">
        <f t="shared" si="3"/>
        <v>0</v>
      </c>
      <c r="L62" s="118"/>
      <c r="M62" s="174">
        <f t="shared" si="8"/>
        <v>145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4134.07</v>
      </c>
      <c r="U62" s="17">
        <f t="shared" si="4"/>
        <v>0</v>
      </c>
      <c r="W62" s="118"/>
      <c r="X62" s="174">
        <f t="shared" si="10"/>
        <v>105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3359.96</v>
      </c>
      <c r="AF62" s="17">
        <f t="shared" si="5"/>
        <v>0</v>
      </c>
    </row>
    <row r="63" spans="1:32" x14ac:dyDescent="0.25">
      <c r="A63" s="118"/>
      <c r="B63" s="174">
        <f t="shared" si="6"/>
        <v>409</v>
      </c>
      <c r="C63" s="15"/>
      <c r="D63" s="1326"/>
      <c r="E63" s="1327"/>
      <c r="F63" s="1326">
        <f t="shared" si="12"/>
        <v>0</v>
      </c>
      <c r="G63" s="1328"/>
      <c r="H63" s="1329"/>
      <c r="I63" s="1330">
        <f t="shared" si="7"/>
        <v>11894.430000000004</v>
      </c>
      <c r="J63" s="17">
        <f t="shared" si="3"/>
        <v>0</v>
      </c>
      <c r="L63" s="118"/>
      <c r="M63" s="174">
        <f t="shared" si="8"/>
        <v>145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4134.07</v>
      </c>
      <c r="U63" s="17">
        <f t="shared" si="4"/>
        <v>0</v>
      </c>
      <c r="W63" s="118"/>
      <c r="X63" s="174">
        <f t="shared" si="10"/>
        <v>105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3359.96</v>
      </c>
      <c r="AF63" s="17">
        <f t="shared" si="5"/>
        <v>0</v>
      </c>
    </row>
    <row r="64" spans="1:32" x14ac:dyDescent="0.25">
      <c r="A64" s="118"/>
      <c r="B64" s="174">
        <f t="shared" si="6"/>
        <v>409</v>
      </c>
      <c r="C64" s="15"/>
      <c r="D64" s="1326"/>
      <c r="E64" s="1327"/>
      <c r="F64" s="1326">
        <f t="shared" si="12"/>
        <v>0</v>
      </c>
      <c r="G64" s="1328"/>
      <c r="H64" s="1329"/>
      <c r="I64" s="1330">
        <f t="shared" si="7"/>
        <v>11894.430000000004</v>
      </c>
      <c r="J64" s="17">
        <f t="shared" si="3"/>
        <v>0</v>
      </c>
      <c r="L64" s="118"/>
      <c r="M64" s="174">
        <f t="shared" si="8"/>
        <v>145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4134.07</v>
      </c>
      <c r="U64" s="17">
        <f t="shared" si="4"/>
        <v>0</v>
      </c>
      <c r="W64" s="118"/>
      <c r="X64" s="174">
        <f t="shared" si="10"/>
        <v>105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3359.96</v>
      </c>
      <c r="AF64" s="17">
        <f t="shared" si="5"/>
        <v>0</v>
      </c>
    </row>
    <row r="65" spans="1:32" x14ac:dyDescent="0.25">
      <c r="A65" s="118"/>
      <c r="B65" s="174">
        <f t="shared" si="6"/>
        <v>409</v>
      </c>
      <c r="C65" s="15"/>
      <c r="D65" s="1326"/>
      <c r="E65" s="1327"/>
      <c r="F65" s="1326">
        <f t="shared" si="12"/>
        <v>0</v>
      </c>
      <c r="G65" s="1328"/>
      <c r="H65" s="1329"/>
      <c r="I65" s="1330">
        <f t="shared" si="7"/>
        <v>11894.430000000004</v>
      </c>
      <c r="J65" s="17">
        <f t="shared" si="3"/>
        <v>0</v>
      </c>
      <c r="L65" s="118"/>
      <c r="M65" s="174">
        <f t="shared" si="8"/>
        <v>145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4134.07</v>
      </c>
      <c r="U65" s="17">
        <f t="shared" si="4"/>
        <v>0</v>
      </c>
      <c r="W65" s="118"/>
      <c r="X65" s="174">
        <f t="shared" si="10"/>
        <v>105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3359.96</v>
      </c>
      <c r="AF65" s="17">
        <f t="shared" si="5"/>
        <v>0</v>
      </c>
    </row>
    <row r="66" spans="1:32" x14ac:dyDescent="0.25">
      <c r="A66" s="118"/>
      <c r="B66" s="174">
        <f t="shared" si="6"/>
        <v>409</v>
      </c>
      <c r="C66" s="15"/>
      <c r="D66" s="1326"/>
      <c r="E66" s="1327"/>
      <c r="F66" s="1326">
        <f t="shared" si="12"/>
        <v>0</v>
      </c>
      <c r="G66" s="1328"/>
      <c r="H66" s="1329"/>
      <c r="I66" s="1330">
        <f t="shared" si="7"/>
        <v>11894.430000000004</v>
      </c>
      <c r="J66" s="17">
        <f t="shared" si="3"/>
        <v>0</v>
      </c>
      <c r="L66" s="118"/>
      <c r="M66" s="174">
        <f t="shared" si="8"/>
        <v>145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4134.07</v>
      </c>
      <c r="U66" s="17">
        <f t="shared" si="4"/>
        <v>0</v>
      </c>
      <c r="W66" s="118"/>
      <c r="X66" s="174">
        <f t="shared" si="10"/>
        <v>105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3359.96</v>
      </c>
      <c r="AF66" s="17">
        <f t="shared" si="5"/>
        <v>0</v>
      </c>
    </row>
    <row r="67" spans="1:32" x14ac:dyDescent="0.25">
      <c r="A67" s="118"/>
      <c r="B67" s="174">
        <f t="shared" si="6"/>
        <v>409</v>
      </c>
      <c r="C67" s="15"/>
      <c r="D67" s="1326"/>
      <c r="E67" s="1327"/>
      <c r="F67" s="1326">
        <f t="shared" si="12"/>
        <v>0</v>
      </c>
      <c r="G67" s="1328"/>
      <c r="H67" s="1329"/>
      <c r="I67" s="1330">
        <f t="shared" si="7"/>
        <v>11894.430000000004</v>
      </c>
      <c r="J67" s="17">
        <f t="shared" si="3"/>
        <v>0</v>
      </c>
      <c r="L67" s="118"/>
      <c r="M67" s="174">
        <f t="shared" si="8"/>
        <v>145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4134.07</v>
      </c>
      <c r="U67" s="17">
        <f t="shared" si="4"/>
        <v>0</v>
      </c>
      <c r="W67" s="118"/>
      <c r="X67" s="174">
        <f t="shared" si="10"/>
        <v>105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3359.96</v>
      </c>
      <c r="AF67" s="17">
        <f t="shared" si="5"/>
        <v>0</v>
      </c>
    </row>
    <row r="68" spans="1:32" x14ac:dyDescent="0.25">
      <c r="A68" s="118"/>
      <c r="B68" s="174">
        <f t="shared" si="6"/>
        <v>409</v>
      </c>
      <c r="C68" s="15"/>
      <c r="D68" s="1326"/>
      <c r="E68" s="1327"/>
      <c r="F68" s="1326">
        <f t="shared" si="12"/>
        <v>0</v>
      </c>
      <c r="G68" s="1328"/>
      <c r="H68" s="1329"/>
      <c r="I68" s="1330">
        <f t="shared" si="7"/>
        <v>11894.430000000004</v>
      </c>
      <c r="J68" s="17">
        <f t="shared" si="3"/>
        <v>0</v>
      </c>
      <c r="L68" s="118"/>
      <c r="M68" s="174">
        <f t="shared" si="8"/>
        <v>145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4134.07</v>
      </c>
      <c r="U68" s="17">
        <f t="shared" si="4"/>
        <v>0</v>
      </c>
      <c r="W68" s="118"/>
      <c r="X68" s="174">
        <f t="shared" si="10"/>
        <v>105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3359.96</v>
      </c>
      <c r="AF68" s="17">
        <f t="shared" si="5"/>
        <v>0</v>
      </c>
    </row>
    <row r="69" spans="1:32" x14ac:dyDescent="0.25">
      <c r="A69" s="118"/>
      <c r="B69" s="174">
        <f t="shared" si="6"/>
        <v>409</v>
      </c>
      <c r="C69" s="15"/>
      <c r="D69" s="1326"/>
      <c r="E69" s="1327"/>
      <c r="F69" s="1326">
        <f t="shared" si="12"/>
        <v>0</v>
      </c>
      <c r="G69" s="1328"/>
      <c r="H69" s="1329"/>
      <c r="I69" s="1330">
        <f t="shared" si="7"/>
        <v>11894.430000000004</v>
      </c>
      <c r="J69" s="17">
        <f t="shared" si="3"/>
        <v>0</v>
      </c>
      <c r="L69" s="118"/>
      <c r="M69" s="174">
        <f t="shared" si="8"/>
        <v>145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4134.07</v>
      </c>
      <c r="U69" s="17">
        <f t="shared" si="4"/>
        <v>0</v>
      </c>
      <c r="W69" s="118"/>
      <c r="X69" s="174">
        <f t="shared" si="10"/>
        <v>105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3359.96</v>
      </c>
      <c r="AF69" s="17">
        <f t="shared" si="5"/>
        <v>0</v>
      </c>
    </row>
    <row r="70" spans="1:32" x14ac:dyDescent="0.25">
      <c r="A70" s="118"/>
      <c r="B70" s="174">
        <f t="shared" si="6"/>
        <v>409</v>
      </c>
      <c r="C70" s="15"/>
      <c r="D70" s="1326"/>
      <c r="E70" s="1327"/>
      <c r="F70" s="1326">
        <f t="shared" si="12"/>
        <v>0</v>
      </c>
      <c r="G70" s="1328"/>
      <c r="H70" s="1329"/>
      <c r="I70" s="1330">
        <f t="shared" si="7"/>
        <v>11894.430000000004</v>
      </c>
      <c r="J70" s="17">
        <f t="shared" si="3"/>
        <v>0</v>
      </c>
      <c r="L70" s="118"/>
      <c r="M70" s="174">
        <f t="shared" si="8"/>
        <v>145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4134.07</v>
      </c>
      <c r="U70" s="17">
        <f t="shared" si="4"/>
        <v>0</v>
      </c>
      <c r="W70" s="118"/>
      <c r="X70" s="174">
        <f t="shared" si="10"/>
        <v>105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3359.96</v>
      </c>
      <c r="AF70" s="17">
        <f t="shared" si="5"/>
        <v>0</v>
      </c>
    </row>
    <row r="71" spans="1:32" x14ac:dyDescent="0.25">
      <c r="A71" s="118"/>
      <c r="B71" s="174">
        <f t="shared" si="6"/>
        <v>409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11894.430000000004</v>
      </c>
      <c r="J71" s="17">
        <f t="shared" si="3"/>
        <v>0</v>
      </c>
      <c r="L71" s="118"/>
      <c r="M71" s="174">
        <f t="shared" si="8"/>
        <v>145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4134.07</v>
      </c>
      <c r="U71" s="17">
        <f t="shared" si="4"/>
        <v>0</v>
      </c>
      <c r="W71" s="118"/>
      <c r="X71" s="174">
        <f t="shared" si="10"/>
        <v>105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3359.96</v>
      </c>
      <c r="AF71" s="17">
        <f t="shared" si="5"/>
        <v>0</v>
      </c>
    </row>
    <row r="72" spans="1:32" x14ac:dyDescent="0.25">
      <c r="A72" s="118"/>
      <c r="B72" s="174">
        <f t="shared" si="6"/>
        <v>409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11894.430000000004</v>
      </c>
      <c r="J72" s="17">
        <f t="shared" si="3"/>
        <v>0</v>
      </c>
      <c r="L72" s="118"/>
      <c r="M72" s="174">
        <f t="shared" si="8"/>
        <v>145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4134.07</v>
      </c>
      <c r="U72" s="17">
        <f t="shared" si="4"/>
        <v>0</v>
      </c>
      <c r="W72" s="118"/>
      <c r="X72" s="174">
        <f t="shared" si="10"/>
        <v>105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3359.96</v>
      </c>
      <c r="AF72" s="17">
        <f t="shared" si="5"/>
        <v>0</v>
      </c>
    </row>
    <row r="73" spans="1:32" x14ac:dyDescent="0.25">
      <c r="A73" s="118"/>
      <c r="B73" s="174">
        <f t="shared" si="6"/>
        <v>409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11894.430000000004</v>
      </c>
      <c r="J73" s="17">
        <f t="shared" si="3"/>
        <v>0</v>
      </c>
      <c r="L73" s="118"/>
      <c r="M73" s="174">
        <f t="shared" si="8"/>
        <v>145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4134.07</v>
      </c>
      <c r="U73" s="17">
        <f t="shared" si="4"/>
        <v>0</v>
      </c>
      <c r="W73" s="118"/>
      <c r="X73" s="174">
        <f t="shared" si="10"/>
        <v>105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3359.96</v>
      </c>
      <c r="AF73" s="17">
        <f t="shared" si="5"/>
        <v>0</v>
      </c>
    </row>
    <row r="74" spans="1:32" x14ac:dyDescent="0.25">
      <c r="A74" s="118"/>
      <c r="B74" s="174">
        <f t="shared" si="6"/>
        <v>409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11894.430000000004</v>
      </c>
      <c r="J74" s="17">
        <f t="shared" si="3"/>
        <v>0</v>
      </c>
      <c r="L74" s="118"/>
      <c r="M74" s="174">
        <f t="shared" si="8"/>
        <v>145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4134.07</v>
      </c>
      <c r="U74" s="17">
        <f t="shared" si="4"/>
        <v>0</v>
      </c>
      <c r="W74" s="118"/>
      <c r="X74" s="174">
        <f t="shared" si="10"/>
        <v>105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3359.96</v>
      </c>
      <c r="AF74" s="17">
        <f t="shared" si="5"/>
        <v>0</v>
      </c>
    </row>
    <row r="75" spans="1:32" x14ac:dyDescent="0.25">
      <c r="A75" s="118"/>
      <c r="B75" s="174">
        <f t="shared" si="6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11894.430000000004</v>
      </c>
      <c r="J75" s="17">
        <f t="shared" ref="J75:J77" si="15">F75*H75</f>
        <v>0</v>
      </c>
      <c r="L75" s="118"/>
      <c r="M75" s="174">
        <f t="shared" si="8"/>
        <v>145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4134.07</v>
      </c>
      <c r="U75" s="17">
        <f t="shared" ref="U75:U77" si="16">Q75*S75</f>
        <v>0</v>
      </c>
      <c r="W75" s="118"/>
      <c r="X75" s="174">
        <f t="shared" si="10"/>
        <v>105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3359.96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11894.430000000004</v>
      </c>
      <c r="J76" s="17">
        <f t="shared" si="15"/>
        <v>0</v>
      </c>
      <c r="L76" s="118"/>
      <c r="M76" s="174">
        <f t="shared" ref="M76" si="20">M75-N76</f>
        <v>145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4134.07</v>
      </c>
      <c r="U76" s="17">
        <f t="shared" si="16"/>
        <v>0</v>
      </c>
      <c r="W76" s="118"/>
      <c r="X76" s="174">
        <f t="shared" ref="X76" si="22">X75-Y76</f>
        <v>105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3359.96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11894.430000000004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4134.07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3359.96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409</v>
      </c>
      <c r="O82" s="45" t="s">
        <v>4</v>
      </c>
      <c r="P82" s="55">
        <f>Q5+Q6-N79+Q7+Q4</f>
        <v>145</v>
      </c>
      <c r="Z82" s="45" t="s">
        <v>4</v>
      </c>
      <c r="AA82" s="55">
        <f>AB5+AB6-Y79+AB7+AB4</f>
        <v>105</v>
      </c>
    </row>
    <row r="83" spans="3:28" ht="15.75" thickBot="1" x14ac:dyDescent="0.3"/>
    <row r="84" spans="3:28" ht="15.75" thickBot="1" x14ac:dyDescent="0.3">
      <c r="C84" s="1794" t="s">
        <v>11</v>
      </c>
      <c r="D84" s="1795"/>
      <c r="E84" s="56">
        <f>E5+E6-F79+E7+E4</f>
        <v>11894.430000000002</v>
      </c>
      <c r="F84" s="1187"/>
      <c r="N84" s="1794" t="s">
        <v>11</v>
      </c>
      <c r="O84" s="1795"/>
      <c r="P84" s="56">
        <f>P5+P6-Q79+P7+P4</f>
        <v>4134.07</v>
      </c>
      <c r="Q84" s="1187"/>
      <c r="Y84" s="1794" t="s">
        <v>11</v>
      </c>
      <c r="Z84" s="1795"/>
      <c r="AA84" s="56">
        <f>AA5+AA6-AB79+AA7+AA4</f>
        <v>3359.96</v>
      </c>
      <c r="AB84" s="1187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812"/>
      <c r="B5" s="1812"/>
      <c r="C5" s="216"/>
      <c r="D5" s="566"/>
      <c r="E5" s="631"/>
      <c r="F5" s="651"/>
      <c r="G5" s="5"/>
    </row>
    <row r="6" spans="1:10" x14ac:dyDescent="0.25">
      <c r="A6" s="1812"/>
      <c r="B6" s="1812"/>
      <c r="C6" s="359"/>
      <c r="D6" s="566"/>
      <c r="E6" s="695"/>
      <c r="F6" s="651"/>
      <c r="G6" s="47"/>
      <c r="H6" s="7">
        <f>E6-G6+E7+E5-G5</f>
        <v>0</v>
      </c>
    </row>
    <row r="7" spans="1:10" ht="15.75" thickBot="1" x14ac:dyDescent="0.3">
      <c r="A7" s="1812"/>
      <c r="B7" s="937"/>
      <c r="C7" s="1066"/>
      <c r="D7" s="694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3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2"/>
      <c r="B10" s="774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4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4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898" t="s">
        <v>33</v>
      </c>
      <c r="B13" s="774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4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4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4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4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4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4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4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4">
        <f t="shared" si="1"/>
        <v>0</v>
      </c>
      <c r="C21" s="77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4">
        <f t="shared" si="1"/>
        <v>0</v>
      </c>
      <c r="C22" s="77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4">
        <f t="shared" si="1"/>
        <v>0</v>
      </c>
      <c r="C23" s="77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4">
        <f t="shared" si="1"/>
        <v>0</v>
      </c>
      <c r="C24" s="77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4">
        <f t="shared" si="1"/>
        <v>0</v>
      </c>
      <c r="C25" s="77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4">
        <f t="shared" si="1"/>
        <v>0</v>
      </c>
      <c r="C26" s="77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4">
        <f t="shared" si="1"/>
        <v>0</v>
      </c>
      <c r="C27" s="77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4">
        <f t="shared" si="1"/>
        <v>0</v>
      </c>
      <c r="C28" s="77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0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0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0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0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0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1"/>
      <c r="C34" s="52"/>
      <c r="D34" s="954"/>
      <c r="E34" s="1067"/>
      <c r="F34" s="707"/>
      <c r="G34" s="709"/>
      <c r="H34" s="552"/>
      <c r="I34" s="735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5"/>
    </row>
    <row r="36" spans="1:9" x14ac:dyDescent="0.25">
      <c r="E36" s="582"/>
      <c r="F36" s="582"/>
      <c r="G36" s="582"/>
      <c r="H36" s="582"/>
      <c r="I36" s="735"/>
    </row>
    <row r="37" spans="1:9" ht="15.75" thickBot="1" x14ac:dyDescent="0.3">
      <c r="E37" s="582"/>
      <c r="F37" s="582"/>
      <c r="G37" s="582"/>
      <c r="H37" s="582"/>
      <c r="I37" s="735"/>
    </row>
    <row r="38" spans="1:9" ht="15.75" thickBot="1" x14ac:dyDescent="0.3">
      <c r="D38" s="45" t="s">
        <v>4</v>
      </c>
      <c r="E38" s="903">
        <f>F5+F6-C35+F7</f>
        <v>0</v>
      </c>
      <c r="F38" s="582"/>
      <c r="G38" s="582"/>
      <c r="H38" s="582"/>
      <c r="I38" s="735"/>
    </row>
    <row r="39" spans="1:9" ht="15.75" thickBot="1" x14ac:dyDescent="0.3"/>
    <row r="40" spans="1:9" ht="15.75" thickBot="1" x14ac:dyDescent="0.3">
      <c r="C40" s="1794" t="s">
        <v>11</v>
      </c>
      <c r="D40" s="1795"/>
      <c r="E40" s="56">
        <f>E5+E6-F35+E7</f>
        <v>0</v>
      </c>
      <c r="F40" s="103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96" t="s">
        <v>52</v>
      </c>
      <c r="B5" s="1813" t="s">
        <v>88</v>
      </c>
      <c r="C5" s="216"/>
      <c r="D5" s="130"/>
      <c r="E5" s="77"/>
      <c r="F5" s="61"/>
      <c r="G5" s="5"/>
    </row>
    <row r="6" spans="1:9" x14ac:dyDescent="0.25">
      <c r="A6" s="1796"/>
      <c r="B6" s="1813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9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3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4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4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4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4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4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4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4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4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4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4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4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4">
        <f t="shared" si="1"/>
        <v>0</v>
      </c>
      <c r="C21" s="77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4">
        <f t="shared" si="1"/>
        <v>0</v>
      </c>
      <c r="C22" s="77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4">
        <f t="shared" si="1"/>
        <v>0</v>
      </c>
      <c r="C23" s="77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4">
        <f t="shared" si="1"/>
        <v>0</v>
      </c>
      <c r="C24" s="77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4">
        <f t="shared" si="1"/>
        <v>0</v>
      </c>
      <c r="C25" s="77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4">
        <f t="shared" si="1"/>
        <v>0</v>
      </c>
      <c r="C26" s="77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4">
        <f t="shared" si="1"/>
        <v>0</v>
      </c>
      <c r="C27" s="77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4">
        <f t="shared" si="1"/>
        <v>0</v>
      </c>
      <c r="C28" s="77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0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0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0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0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0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1"/>
      <c r="C34" s="52"/>
      <c r="D34" s="1001"/>
      <c r="E34" s="1002"/>
      <c r="F34" s="1003"/>
      <c r="G34" s="1004"/>
      <c r="H34" s="786"/>
      <c r="I34" s="735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5"/>
    </row>
    <row r="36" spans="1:9" x14ac:dyDescent="0.25">
      <c r="E36" s="582"/>
      <c r="F36" s="582"/>
      <c r="G36" s="582"/>
      <c r="H36" s="582"/>
      <c r="I36" s="735"/>
    </row>
    <row r="37" spans="1:9" ht="15.75" thickBot="1" x14ac:dyDescent="0.3">
      <c r="E37" s="582"/>
      <c r="F37" s="582"/>
      <c r="G37" s="582"/>
      <c r="H37" s="582"/>
      <c r="I37" s="735"/>
    </row>
    <row r="38" spans="1:9" ht="15.75" thickBot="1" x14ac:dyDescent="0.3">
      <c r="D38" s="45" t="s">
        <v>4</v>
      </c>
      <c r="E38" s="903">
        <f>F5+F6-C35+F7</f>
        <v>0</v>
      </c>
      <c r="F38" s="582"/>
      <c r="G38" s="582"/>
      <c r="H38" s="582"/>
      <c r="I38" s="735"/>
    </row>
    <row r="39" spans="1:9" ht="15.75" thickBot="1" x14ac:dyDescent="0.3"/>
    <row r="40" spans="1:9" ht="15.75" thickBot="1" x14ac:dyDescent="0.3">
      <c r="C40" s="1794" t="s">
        <v>11</v>
      </c>
      <c r="D40" s="179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I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811" t="s">
        <v>309</v>
      </c>
      <c r="B1" s="1811"/>
      <c r="C1" s="1811"/>
      <c r="D1" s="1811"/>
      <c r="E1" s="1811"/>
      <c r="F1" s="1811"/>
      <c r="G1" s="1811"/>
      <c r="H1" s="11">
        <v>1</v>
      </c>
      <c r="I1" s="229"/>
      <c r="K1" s="1792" t="s">
        <v>333</v>
      </c>
      <c r="L1" s="1792"/>
      <c r="M1" s="1792"/>
      <c r="N1" s="1792"/>
      <c r="O1" s="1792"/>
      <c r="P1" s="1792"/>
      <c r="Q1" s="1792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1187"/>
      <c r="O4" s="58"/>
      <c r="P4" s="61"/>
      <c r="Q4" s="151"/>
      <c r="R4" s="151"/>
      <c r="S4" s="151"/>
    </row>
    <row r="5" spans="1:20" x14ac:dyDescent="0.25">
      <c r="A5" s="1796" t="s">
        <v>80</v>
      </c>
      <c r="B5" s="1814" t="s">
        <v>183</v>
      </c>
      <c r="C5" s="360">
        <v>49</v>
      </c>
      <c r="D5" s="215">
        <v>45139</v>
      </c>
      <c r="E5" s="867">
        <v>15</v>
      </c>
      <c r="F5" s="61">
        <v>1</v>
      </c>
      <c r="G5" s="5"/>
      <c r="H5" t="s">
        <v>41</v>
      </c>
      <c r="K5" s="1796" t="s">
        <v>80</v>
      </c>
      <c r="L5" s="1814" t="s">
        <v>183</v>
      </c>
      <c r="M5" s="360">
        <v>53</v>
      </c>
      <c r="N5" s="215">
        <v>45189</v>
      </c>
      <c r="O5" s="867">
        <v>1005</v>
      </c>
      <c r="P5" s="61">
        <v>67</v>
      </c>
      <c r="Q5" s="5"/>
      <c r="R5" t="s">
        <v>41</v>
      </c>
    </row>
    <row r="6" spans="1:20" ht="15.75" x14ac:dyDescent="0.25">
      <c r="A6" s="1796"/>
      <c r="B6" s="1814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  <c r="K6" s="1796"/>
      <c r="L6" s="1814"/>
      <c r="M6" s="424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769" t="s">
        <v>2</v>
      </c>
      <c r="F9" s="770" t="s">
        <v>9</v>
      </c>
      <c r="G9" s="771" t="s">
        <v>15</v>
      </c>
      <c r="H9" s="772"/>
      <c r="I9" s="582"/>
      <c r="L9" s="63" t="s">
        <v>7</v>
      </c>
      <c r="M9" s="27" t="s">
        <v>8</v>
      </c>
      <c r="N9" s="32" t="s">
        <v>3</v>
      </c>
      <c r="O9" s="769" t="s">
        <v>2</v>
      </c>
      <c r="P9" s="770" t="s">
        <v>9</v>
      </c>
      <c r="Q9" s="771" t="s">
        <v>15</v>
      </c>
      <c r="R9" s="772"/>
      <c r="S9" s="582"/>
    </row>
    <row r="10" spans="1:2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  <c r="K10" s="896" t="s">
        <v>32</v>
      </c>
      <c r="L10" s="790">
        <f>P4+P5+P6+P7-M10+P8</f>
        <v>67</v>
      </c>
      <c r="M10" s="611"/>
      <c r="N10" s="553"/>
      <c r="O10" s="580"/>
      <c r="P10" s="553">
        <f t="shared" ref="P10:P26" si="1">N10</f>
        <v>0</v>
      </c>
      <c r="Q10" s="551"/>
      <c r="R10" s="552"/>
      <c r="S10" s="581">
        <f>O4+O5+O6+O7-P10+O8</f>
        <v>1005</v>
      </c>
      <c r="T10" s="582"/>
    </row>
    <row r="11" spans="1:2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  <c r="K11" s="1032"/>
      <c r="L11" s="790">
        <f>L10-M11</f>
        <v>67</v>
      </c>
      <c r="M11" s="611"/>
      <c r="N11" s="553"/>
      <c r="O11" s="580"/>
      <c r="P11" s="553">
        <f t="shared" si="1"/>
        <v>0</v>
      </c>
      <c r="Q11" s="551"/>
      <c r="R11" s="552"/>
      <c r="S11" s="581">
        <f>S10-P11</f>
        <v>1005</v>
      </c>
      <c r="T11" s="582"/>
    </row>
    <row r="12" spans="1:20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3">I11-F12</f>
        <v>645</v>
      </c>
      <c r="J12" s="582"/>
      <c r="K12" s="657"/>
      <c r="L12" s="790">
        <f t="shared" ref="L12:L28" si="4">L11-M12</f>
        <v>67</v>
      </c>
      <c r="M12" s="611"/>
      <c r="N12" s="553"/>
      <c r="O12" s="580"/>
      <c r="P12" s="553">
        <f t="shared" si="1"/>
        <v>0</v>
      </c>
      <c r="Q12" s="551"/>
      <c r="R12" s="552"/>
      <c r="S12" s="581">
        <f t="shared" ref="S12:S30" si="5">S11-P12</f>
        <v>1005</v>
      </c>
      <c r="T12" s="582"/>
    </row>
    <row r="13" spans="1:20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3"/>
        <v>465</v>
      </c>
      <c r="J13" s="582"/>
      <c r="K13" s="898" t="s">
        <v>33</v>
      </c>
      <c r="L13" s="790">
        <f t="shared" si="4"/>
        <v>67</v>
      </c>
      <c r="M13" s="611"/>
      <c r="N13" s="553"/>
      <c r="O13" s="580"/>
      <c r="P13" s="553">
        <f t="shared" si="1"/>
        <v>0</v>
      </c>
      <c r="Q13" s="551"/>
      <c r="R13" s="552"/>
      <c r="S13" s="581">
        <f t="shared" si="5"/>
        <v>1005</v>
      </c>
      <c r="T13" s="582"/>
    </row>
    <row r="14" spans="1:20" x14ac:dyDescent="0.25">
      <c r="A14" s="72"/>
      <c r="B14" s="221">
        <f t="shared" si="2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3"/>
        <v>405</v>
      </c>
      <c r="J14" s="582"/>
      <c r="K14" s="564"/>
      <c r="L14" s="790">
        <f t="shared" si="4"/>
        <v>67</v>
      </c>
      <c r="M14" s="611"/>
      <c r="N14" s="553"/>
      <c r="O14" s="580"/>
      <c r="P14" s="553">
        <f t="shared" si="1"/>
        <v>0</v>
      </c>
      <c r="Q14" s="551"/>
      <c r="R14" s="552"/>
      <c r="S14" s="581">
        <f t="shared" si="5"/>
        <v>1005</v>
      </c>
      <c r="T14" s="582"/>
    </row>
    <row r="15" spans="1:20" x14ac:dyDescent="0.25">
      <c r="A15" s="72"/>
      <c r="B15" s="1334">
        <f t="shared" si="2"/>
        <v>27</v>
      </c>
      <c r="C15" s="15"/>
      <c r="D15" s="68"/>
      <c r="E15" s="580"/>
      <c r="F15" s="553">
        <f t="shared" si="0"/>
        <v>0</v>
      </c>
      <c r="G15" s="551"/>
      <c r="H15" s="552"/>
      <c r="I15" s="1335">
        <f t="shared" si="3"/>
        <v>405</v>
      </c>
      <c r="J15" s="582"/>
      <c r="K15" s="564"/>
      <c r="L15" s="790">
        <f t="shared" si="4"/>
        <v>67</v>
      </c>
      <c r="M15" s="611"/>
      <c r="N15" s="553"/>
      <c r="O15" s="580"/>
      <c r="P15" s="553">
        <f t="shared" si="1"/>
        <v>0</v>
      </c>
      <c r="Q15" s="551"/>
      <c r="R15" s="552"/>
      <c r="S15" s="581">
        <f t="shared" si="5"/>
        <v>1005</v>
      </c>
      <c r="T15" s="582"/>
    </row>
    <row r="16" spans="1:20" x14ac:dyDescent="0.25">
      <c r="B16" s="221">
        <f t="shared" si="2"/>
        <v>27</v>
      </c>
      <c r="C16" s="15"/>
      <c r="D16" s="1326"/>
      <c r="E16" s="1332"/>
      <c r="F16" s="1331">
        <f t="shared" si="0"/>
        <v>0</v>
      </c>
      <c r="G16" s="1064"/>
      <c r="H16" s="1065"/>
      <c r="I16" s="581">
        <f t="shared" si="3"/>
        <v>405</v>
      </c>
      <c r="J16" s="582"/>
      <c r="K16" s="582"/>
      <c r="L16" s="790">
        <f t="shared" si="4"/>
        <v>67</v>
      </c>
      <c r="M16" s="611"/>
      <c r="N16" s="553"/>
      <c r="O16" s="580"/>
      <c r="P16" s="553">
        <f t="shared" si="1"/>
        <v>0</v>
      </c>
      <c r="Q16" s="551"/>
      <c r="R16" s="552"/>
      <c r="S16" s="581">
        <f t="shared" si="5"/>
        <v>1005</v>
      </c>
      <c r="T16" s="582"/>
    </row>
    <row r="17" spans="1:20" x14ac:dyDescent="0.25">
      <c r="B17" s="221">
        <f t="shared" si="2"/>
        <v>27</v>
      </c>
      <c r="C17" s="15"/>
      <c r="D17" s="1326"/>
      <c r="E17" s="1332"/>
      <c r="F17" s="1331">
        <f t="shared" si="0"/>
        <v>0</v>
      </c>
      <c r="G17" s="1064"/>
      <c r="H17" s="1065"/>
      <c r="I17" s="581">
        <f t="shared" si="3"/>
        <v>405</v>
      </c>
      <c r="J17" s="582"/>
      <c r="K17" s="582"/>
      <c r="L17" s="790">
        <f t="shared" si="4"/>
        <v>67</v>
      </c>
      <c r="M17" s="611"/>
      <c r="N17" s="553"/>
      <c r="O17" s="580"/>
      <c r="P17" s="553">
        <f t="shared" si="1"/>
        <v>0</v>
      </c>
      <c r="Q17" s="551"/>
      <c r="R17" s="552"/>
      <c r="S17" s="581">
        <f t="shared" si="5"/>
        <v>1005</v>
      </c>
      <c r="T17" s="582"/>
    </row>
    <row r="18" spans="1:20" x14ac:dyDescent="0.25">
      <c r="A18" s="118"/>
      <c r="B18" s="221">
        <f t="shared" si="2"/>
        <v>27</v>
      </c>
      <c r="C18" s="15"/>
      <c r="D18" s="1326"/>
      <c r="E18" s="1332"/>
      <c r="F18" s="1331">
        <f t="shared" si="0"/>
        <v>0</v>
      </c>
      <c r="G18" s="1064"/>
      <c r="H18" s="1065"/>
      <c r="I18" s="581">
        <f t="shared" si="3"/>
        <v>405</v>
      </c>
      <c r="K18" s="1019"/>
      <c r="L18" s="790">
        <f t="shared" si="4"/>
        <v>67</v>
      </c>
      <c r="M18" s="611"/>
      <c r="N18" s="553"/>
      <c r="O18" s="580"/>
      <c r="P18" s="553">
        <f t="shared" si="1"/>
        <v>0</v>
      </c>
      <c r="Q18" s="551"/>
      <c r="R18" s="552"/>
      <c r="S18" s="581">
        <f t="shared" si="5"/>
        <v>1005</v>
      </c>
      <c r="T18" s="582"/>
    </row>
    <row r="19" spans="1:20" x14ac:dyDescent="0.25">
      <c r="A19" s="118"/>
      <c r="B19" s="221">
        <f t="shared" si="2"/>
        <v>27</v>
      </c>
      <c r="C19" s="15"/>
      <c r="D19" s="1326"/>
      <c r="E19" s="1332"/>
      <c r="F19" s="1331">
        <f t="shared" si="0"/>
        <v>0</v>
      </c>
      <c r="G19" s="1064"/>
      <c r="H19" s="1065"/>
      <c r="I19" s="581">
        <f t="shared" si="3"/>
        <v>405</v>
      </c>
      <c r="K19" s="1019"/>
      <c r="L19" s="790">
        <f t="shared" si="4"/>
        <v>67</v>
      </c>
      <c r="M19" s="611"/>
      <c r="N19" s="553"/>
      <c r="O19" s="580"/>
      <c r="P19" s="553">
        <f t="shared" si="1"/>
        <v>0</v>
      </c>
      <c r="Q19" s="551"/>
      <c r="R19" s="552"/>
      <c r="S19" s="581">
        <f t="shared" si="5"/>
        <v>1005</v>
      </c>
      <c r="T19" s="582"/>
    </row>
    <row r="20" spans="1:20" x14ac:dyDescent="0.25">
      <c r="A20" s="118"/>
      <c r="B20" s="221">
        <f t="shared" si="2"/>
        <v>27</v>
      </c>
      <c r="C20" s="15"/>
      <c r="D20" s="1326"/>
      <c r="E20" s="1332"/>
      <c r="F20" s="1331">
        <f t="shared" si="0"/>
        <v>0</v>
      </c>
      <c r="G20" s="1064"/>
      <c r="H20" s="1065"/>
      <c r="I20" s="581">
        <f t="shared" si="3"/>
        <v>405</v>
      </c>
      <c r="K20" s="1019"/>
      <c r="L20" s="790">
        <f t="shared" si="4"/>
        <v>67</v>
      </c>
      <c r="M20" s="611"/>
      <c r="N20" s="553"/>
      <c r="O20" s="580"/>
      <c r="P20" s="553">
        <f t="shared" si="1"/>
        <v>0</v>
      </c>
      <c r="Q20" s="551"/>
      <c r="R20" s="552"/>
      <c r="S20" s="581">
        <f t="shared" si="5"/>
        <v>1005</v>
      </c>
      <c r="T20" s="582"/>
    </row>
    <row r="21" spans="1:20" x14ac:dyDescent="0.25">
      <c r="A21" s="118"/>
      <c r="B21" s="221">
        <f t="shared" si="2"/>
        <v>27</v>
      </c>
      <c r="C21" s="15"/>
      <c r="D21" s="1326"/>
      <c r="E21" s="1332"/>
      <c r="F21" s="1331">
        <f t="shared" si="0"/>
        <v>0</v>
      </c>
      <c r="G21" s="1064"/>
      <c r="H21" s="1065"/>
      <c r="I21" s="581">
        <f t="shared" si="3"/>
        <v>405</v>
      </c>
      <c r="K21" s="1019"/>
      <c r="L21" s="790">
        <f t="shared" si="4"/>
        <v>67</v>
      </c>
      <c r="M21" s="611"/>
      <c r="N21" s="553"/>
      <c r="O21" s="580"/>
      <c r="P21" s="553">
        <f t="shared" si="1"/>
        <v>0</v>
      </c>
      <c r="Q21" s="551"/>
      <c r="R21" s="552"/>
      <c r="S21" s="581">
        <f t="shared" si="5"/>
        <v>1005</v>
      </c>
      <c r="T21" s="582"/>
    </row>
    <row r="22" spans="1:20" x14ac:dyDescent="0.25">
      <c r="A22" s="118"/>
      <c r="B22" s="221">
        <f t="shared" si="2"/>
        <v>27</v>
      </c>
      <c r="C22" s="15"/>
      <c r="D22" s="1326"/>
      <c r="E22" s="1332"/>
      <c r="F22" s="1331">
        <f t="shared" si="0"/>
        <v>0</v>
      </c>
      <c r="G22" s="1064"/>
      <c r="H22" s="1065"/>
      <c r="I22" s="581">
        <f t="shared" si="3"/>
        <v>405</v>
      </c>
      <c r="K22" s="1019"/>
      <c r="L22" s="790">
        <f t="shared" si="4"/>
        <v>67</v>
      </c>
      <c r="M22" s="611"/>
      <c r="N22" s="553"/>
      <c r="O22" s="580"/>
      <c r="P22" s="553">
        <f t="shared" si="1"/>
        <v>0</v>
      </c>
      <c r="Q22" s="551"/>
      <c r="R22" s="552"/>
      <c r="S22" s="581">
        <f t="shared" si="5"/>
        <v>1005</v>
      </c>
      <c r="T22" s="582"/>
    </row>
    <row r="23" spans="1:20" x14ac:dyDescent="0.25">
      <c r="A23" s="119"/>
      <c r="B23" s="221">
        <f t="shared" si="2"/>
        <v>27</v>
      </c>
      <c r="C23" s="15"/>
      <c r="D23" s="1326"/>
      <c r="E23" s="1332"/>
      <c r="F23" s="1331">
        <f t="shared" si="0"/>
        <v>0</v>
      </c>
      <c r="G23" s="1064"/>
      <c r="H23" s="1065"/>
      <c r="I23" s="581">
        <f t="shared" si="3"/>
        <v>405</v>
      </c>
      <c r="K23" s="1020"/>
      <c r="L23" s="790">
        <f t="shared" si="4"/>
        <v>67</v>
      </c>
      <c r="M23" s="611"/>
      <c r="N23" s="553"/>
      <c r="O23" s="580"/>
      <c r="P23" s="553">
        <f t="shared" si="1"/>
        <v>0</v>
      </c>
      <c r="Q23" s="551"/>
      <c r="R23" s="552"/>
      <c r="S23" s="581">
        <f t="shared" si="5"/>
        <v>1005</v>
      </c>
      <c r="T23" s="582"/>
    </row>
    <row r="24" spans="1:20" x14ac:dyDescent="0.25">
      <c r="A24" s="118"/>
      <c r="B24" s="221">
        <f t="shared" si="2"/>
        <v>27</v>
      </c>
      <c r="C24" s="15"/>
      <c r="D24" s="1326"/>
      <c r="E24" s="1332"/>
      <c r="F24" s="1331">
        <f t="shared" si="0"/>
        <v>0</v>
      </c>
      <c r="G24" s="1064"/>
      <c r="H24" s="1065"/>
      <c r="I24" s="581">
        <f t="shared" si="3"/>
        <v>405</v>
      </c>
      <c r="K24" s="1019"/>
      <c r="L24" s="790">
        <f t="shared" si="4"/>
        <v>67</v>
      </c>
      <c r="M24" s="611"/>
      <c r="N24" s="553"/>
      <c r="O24" s="580"/>
      <c r="P24" s="553">
        <f t="shared" si="1"/>
        <v>0</v>
      </c>
      <c r="Q24" s="551"/>
      <c r="R24" s="552"/>
      <c r="S24" s="581">
        <f t="shared" si="5"/>
        <v>1005</v>
      </c>
      <c r="T24" s="582"/>
    </row>
    <row r="25" spans="1:20" x14ac:dyDescent="0.25">
      <c r="A25" s="118"/>
      <c r="B25" s="221">
        <f t="shared" si="2"/>
        <v>27</v>
      </c>
      <c r="C25" s="15"/>
      <c r="D25" s="1326"/>
      <c r="E25" s="1327"/>
      <c r="F25" s="1326">
        <f t="shared" si="0"/>
        <v>0</v>
      </c>
      <c r="G25" s="1328"/>
      <c r="H25" s="1329"/>
      <c r="I25" s="194">
        <f t="shared" si="3"/>
        <v>405</v>
      </c>
      <c r="K25" s="1019"/>
      <c r="L25" s="790">
        <f t="shared" si="4"/>
        <v>67</v>
      </c>
      <c r="M25" s="611"/>
      <c r="N25" s="553"/>
      <c r="O25" s="580"/>
      <c r="P25" s="553">
        <f t="shared" si="1"/>
        <v>0</v>
      </c>
      <c r="Q25" s="551"/>
      <c r="R25" s="552"/>
      <c r="S25" s="581">
        <f t="shared" si="5"/>
        <v>1005</v>
      </c>
      <c r="T25" s="582"/>
    </row>
    <row r="26" spans="1:20" x14ac:dyDescent="0.25">
      <c r="A26" s="118"/>
      <c r="B26" s="221">
        <f t="shared" si="2"/>
        <v>27</v>
      </c>
      <c r="C26" s="15"/>
      <c r="D26" s="1326"/>
      <c r="E26" s="1327"/>
      <c r="F26" s="1326">
        <f t="shared" si="0"/>
        <v>0</v>
      </c>
      <c r="G26" s="1328"/>
      <c r="H26" s="1329"/>
      <c r="I26" s="194">
        <f t="shared" si="3"/>
        <v>405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27</v>
      </c>
      <c r="C27" s="15"/>
      <c r="D27" s="1326"/>
      <c r="E27" s="1327"/>
      <c r="F27" s="1326">
        <v>0</v>
      </c>
      <c r="G27" s="1328"/>
      <c r="H27" s="1329"/>
      <c r="I27" s="194">
        <f t="shared" si="3"/>
        <v>405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27</v>
      </c>
      <c r="C28" s="15"/>
      <c r="D28" s="1326"/>
      <c r="E28" s="1327"/>
      <c r="F28" s="1326">
        <f t="shared" si="0"/>
        <v>0</v>
      </c>
      <c r="G28" s="1328"/>
      <c r="H28" s="1329"/>
      <c r="I28" s="194">
        <f t="shared" si="3"/>
        <v>405</v>
      </c>
      <c r="K28" s="118"/>
      <c r="L28" s="221">
        <f t="shared" si="4"/>
        <v>67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1326"/>
      <c r="E29" s="1327"/>
      <c r="F29" s="1326">
        <f t="shared" si="0"/>
        <v>0</v>
      </c>
      <c r="G29" s="1328"/>
      <c r="H29" s="1329"/>
      <c r="I29" s="194">
        <f t="shared" si="3"/>
        <v>405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1326"/>
      <c r="E30" s="1327"/>
      <c r="F30" s="1326">
        <f t="shared" si="0"/>
        <v>0</v>
      </c>
      <c r="G30" s="1328"/>
      <c r="H30" s="1329"/>
      <c r="I30" s="194">
        <f t="shared" si="3"/>
        <v>405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2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41</v>
      </c>
      <c r="D35" s="6">
        <f>SUM(D10:D34)</f>
        <v>615</v>
      </c>
      <c r="F35" s="6">
        <f>SUM(F10:F34)</f>
        <v>615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794" t="s">
        <v>11</v>
      </c>
      <c r="D40" s="1795"/>
      <c r="E40" s="56">
        <f>E4+E5+E6+E7-F35</f>
        <v>405</v>
      </c>
      <c r="F40" s="72"/>
      <c r="M40" s="1794" t="s">
        <v>11</v>
      </c>
      <c r="N40" s="1795"/>
      <c r="O40" s="56">
        <f>O4+O5+O6+O7-P35</f>
        <v>1005</v>
      </c>
      <c r="P40" s="1187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811" t="s">
        <v>310</v>
      </c>
      <c r="B1" s="1811"/>
      <c r="C1" s="1811"/>
      <c r="D1" s="1811"/>
      <c r="E1" s="1811"/>
      <c r="F1" s="1811"/>
      <c r="G1" s="1811"/>
      <c r="H1" s="11">
        <v>1</v>
      </c>
      <c r="I1" s="493"/>
      <c r="K1" s="1792" t="s">
        <v>333</v>
      </c>
      <c r="L1" s="1792"/>
      <c r="M1" s="1792"/>
      <c r="N1" s="1792"/>
      <c r="O1" s="1792"/>
      <c r="P1" s="1792"/>
      <c r="Q1" s="1792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815" t="s">
        <v>184</v>
      </c>
      <c r="C4" s="368">
        <v>58</v>
      </c>
      <c r="D4" s="1213">
        <v>45140</v>
      </c>
      <c r="E4" s="58">
        <v>2019.61</v>
      </c>
      <c r="F4" s="61">
        <v>76</v>
      </c>
      <c r="G4" s="151"/>
      <c r="H4" s="151"/>
      <c r="I4" s="495"/>
      <c r="K4" s="12"/>
      <c r="L4" s="1815" t="s">
        <v>184</v>
      </c>
      <c r="M4" s="368"/>
      <c r="N4" s="1213"/>
      <c r="O4" s="58"/>
      <c r="P4" s="61"/>
      <c r="Q4" s="151"/>
      <c r="R4" s="151"/>
      <c r="S4" s="495"/>
    </row>
    <row r="5" spans="1:19" ht="15" customHeight="1" x14ac:dyDescent="0.25">
      <c r="A5" s="1796" t="s">
        <v>52</v>
      </c>
      <c r="B5" s="1816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796" t="s">
        <v>52</v>
      </c>
      <c r="L5" s="1816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796"/>
      <c r="B6" s="1816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796"/>
      <c r="L6" s="1816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0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0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0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0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0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0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0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0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0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187"/>
      <c r="L14" s="790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0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187"/>
      <c r="L15" s="790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0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0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0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0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0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0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0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0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0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0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0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19"/>
      <c r="L21" s="790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0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19"/>
      <c r="L22" s="790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0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0"/>
      <c r="L23" s="790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34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36">
        <f t="shared" si="3"/>
        <v>726.99000000000069</v>
      </c>
      <c r="J24" s="582"/>
      <c r="K24" s="1019"/>
      <c r="L24" s="790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0">
        <f t="shared" si="2"/>
        <v>27</v>
      </c>
      <c r="C25" s="611"/>
      <c r="D25" s="1331"/>
      <c r="E25" s="1332"/>
      <c r="F25" s="1331">
        <f t="shared" si="0"/>
        <v>0</v>
      </c>
      <c r="G25" s="1064"/>
      <c r="H25" s="1065"/>
      <c r="I25" s="583">
        <f t="shared" si="3"/>
        <v>726.99000000000069</v>
      </c>
      <c r="J25" s="582"/>
      <c r="K25" s="1019"/>
      <c r="L25" s="790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0">
        <f t="shared" si="2"/>
        <v>27</v>
      </c>
      <c r="C26" s="611"/>
      <c r="D26" s="1331"/>
      <c r="E26" s="1332"/>
      <c r="F26" s="1331">
        <f t="shared" si="0"/>
        <v>0</v>
      </c>
      <c r="G26" s="1064"/>
      <c r="H26" s="1065"/>
      <c r="I26" s="583">
        <f t="shared" si="3"/>
        <v>726.99000000000069</v>
      </c>
      <c r="J26" s="582"/>
      <c r="K26" s="1019"/>
      <c r="L26" s="790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0">
        <f t="shared" si="2"/>
        <v>27</v>
      </c>
      <c r="C27" s="611"/>
      <c r="D27" s="1331"/>
      <c r="E27" s="1332"/>
      <c r="F27" s="1331">
        <v>0</v>
      </c>
      <c r="G27" s="1064"/>
      <c r="H27" s="1065"/>
      <c r="I27" s="583">
        <f t="shared" si="3"/>
        <v>726.99000000000069</v>
      </c>
      <c r="J27" s="582"/>
      <c r="K27" s="1019"/>
      <c r="L27" s="790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0">
        <f t="shared" si="2"/>
        <v>27</v>
      </c>
      <c r="C28" s="611"/>
      <c r="D28" s="1331"/>
      <c r="E28" s="1332"/>
      <c r="F28" s="1331">
        <f t="shared" ref="F28:F33" si="6">D28</f>
        <v>0</v>
      </c>
      <c r="G28" s="1064"/>
      <c r="H28" s="1065"/>
      <c r="I28" s="583">
        <f t="shared" si="3"/>
        <v>726.99000000000069</v>
      </c>
      <c r="J28" s="582"/>
      <c r="K28" s="1019"/>
      <c r="L28" s="790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0">
        <f t="shared" si="2"/>
        <v>27</v>
      </c>
      <c r="C29" s="611"/>
      <c r="D29" s="1331"/>
      <c r="E29" s="1332"/>
      <c r="F29" s="1331">
        <f t="shared" si="6"/>
        <v>0</v>
      </c>
      <c r="G29" s="1064"/>
      <c r="H29" s="1065"/>
      <c r="I29" s="583">
        <f t="shared" si="3"/>
        <v>726.99000000000069</v>
      </c>
      <c r="J29" s="582"/>
      <c r="K29" s="1019"/>
      <c r="L29" s="790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0">
        <f t="shared" si="2"/>
        <v>27</v>
      </c>
      <c r="C30" s="611"/>
      <c r="D30" s="1331"/>
      <c r="E30" s="1332"/>
      <c r="F30" s="1331">
        <f t="shared" si="6"/>
        <v>0</v>
      </c>
      <c r="G30" s="1064"/>
      <c r="H30" s="1065"/>
      <c r="I30" s="583">
        <f t="shared" si="3"/>
        <v>726.99000000000069</v>
      </c>
      <c r="J30" s="582"/>
      <c r="K30" s="1019"/>
      <c r="L30" s="790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0">
        <f t="shared" si="2"/>
        <v>27</v>
      </c>
      <c r="C31" s="611"/>
      <c r="D31" s="1331"/>
      <c r="E31" s="1332"/>
      <c r="F31" s="1331">
        <f t="shared" si="6"/>
        <v>0</v>
      </c>
      <c r="G31" s="1064"/>
      <c r="H31" s="1065"/>
      <c r="I31" s="583">
        <f t="shared" si="3"/>
        <v>726.99000000000069</v>
      </c>
      <c r="J31" s="582"/>
      <c r="K31" s="1019"/>
      <c r="L31" s="790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0">
        <f t="shared" si="2"/>
        <v>27</v>
      </c>
      <c r="C32" s="611"/>
      <c r="D32" s="1331"/>
      <c r="E32" s="1332"/>
      <c r="F32" s="1331">
        <f t="shared" si="6"/>
        <v>0</v>
      </c>
      <c r="G32" s="1064"/>
      <c r="H32" s="1065"/>
      <c r="I32" s="583">
        <f t="shared" si="3"/>
        <v>726.99000000000069</v>
      </c>
      <c r="J32" s="582"/>
      <c r="K32" s="118"/>
      <c r="L32" s="790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0">
        <f t="shared" si="2"/>
        <v>27</v>
      </c>
      <c r="C33" s="611"/>
      <c r="D33" s="1331"/>
      <c r="E33" s="1332"/>
      <c r="F33" s="1331">
        <f t="shared" si="6"/>
        <v>0</v>
      </c>
      <c r="G33" s="1064"/>
      <c r="H33" s="1065"/>
      <c r="I33" s="583">
        <f t="shared" si="3"/>
        <v>726.99000000000069</v>
      </c>
      <c r="J33" s="582"/>
      <c r="K33" s="118"/>
      <c r="L33" s="790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68"/>
      <c r="C34" s="1069"/>
      <c r="D34" s="1070"/>
      <c r="E34" s="1071"/>
      <c r="F34" s="1072"/>
      <c r="G34" s="1073"/>
      <c r="H34" s="583"/>
      <c r="I34" s="583"/>
      <c r="J34" s="582"/>
      <c r="K34" s="118"/>
      <c r="L34" s="1068"/>
      <c r="M34" s="1069"/>
      <c r="N34" s="1070"/>
      <c r="O34" s="1071"/>
      <c r="P34" s="1072"/>
      <c r="Q34" s="1073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794" t="s">
        <v>11</v>
      </c>
      <c r="D40" s="1795"/>
      <c r="E40" s="56">
        <f>E4+E5+E6+E7-F35</f>
        <v>726.99000000000069</v>
      </c>
      <c r="F40" s="72"/>
      <c r="M40" s="1794" t="s">
        <v>11</v>
      </c>
      <c r="N40" s="1795"/>
      <c r="O40" s="56">
        <f>O4+O5+O6+O7-P35</f>
        <v>321.57</v>
      </c>
      <c r="P40" s="1187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2"/>
      <c r="F4" s="61"/>
      <c r="G4" s="151"/>
      <c r="H4" s="151"/>
      <c r="I4" s="151"/>
    </row>
    <row r="5" spans="1:10" ht="15.75" x14ac:dyDescent="0.25">
      <c r="A5" s="1801"/>
      <c r="B5" s="1817" t="s">
        <v>105</v>
      </c>
      <c r="C5" s="875"/>
      <c r="D5" s="215"/>
      <c r="E5" s="873"/>
      <c r="F5" s="61"/>
      <c r="G5" s="5"/>
      <c r="H5" t="s">
        <v>41</v>
      </c>
    </row>
    <row r="6" spans="1:10" ht="15.75" x14ac:dyDescent="0.25">
      <c r="A6" s="1801"/>
      <c r="B6" s="1817"/>
      <c r="C6" s="874"/>
      <c r="D6" s="130"/>
      <c r="E6" s="873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4"/>
      <c r="D7" s="130"/>
      <c r="E7" s="873"/>
      <c r="F7" s="61"/>
    </row>
    <row r="8" spans="1:10" ht="16.5" thickBot="1" x14ac:dyDescent="0.3">
      <c r="B8" s="144"/>
      <c r="C8" s="874"/>
      <c r="D8" s="130"/>
      <c r="E8" s="873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0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0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0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0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0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0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0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0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0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0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0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0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0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0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0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0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0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0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0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0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0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4"/>
      <c r="E34" s="955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94" t="s">
        <v>11</v>
      </c>
      <c r="D40" s="179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811" t="s">
        <v>308</v>
      </c>
      <c r="B1" s="1811"/>
      <c r="C1" s="1811"/>
      <c r="D1" s="1811"/>
      <c r="E1" s="1811"/>
      <c r="F1" s="1811"/>
      <c r="G1" s="181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51"/>
      <c r="G4" s="38"/>
    </row>
    <row r="5" spans="1:10" ht="15" customHeight="1" x14ac:dyDescent="0.25">
      <c r="A5" s="1796" t="s">
        <v>102</v>
      </c>
      <c r="B5" s="1817" t="s">
        <v>72</v>
      </c>
      <c r="C5" s="447">
        <v>62</v>
      </c>
      <c r="D5" s="500">
        <v>45163</v>
      </c>
      <c r="E5" s="448">
        <v>300</v>
      </c>
      <c r="F5" s="1050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96"/>
      <c r="B6" s="1818"/>
      <c r="C6" s="152"/>
      <c r="D6" s="145"/>
      <c r="E6" s="128"/>
      <c r="F6" s="1051"/>
    </row>
    <row r="7" spans="1:10" ht="16.5" customHeight="1" thickTop="1" thickBot="1" x14ac:dyDescent="0.3">
      <c r="A7" s="1051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6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094" t="s">
        <v>33</v>
      </c>
      <c r="B11" s="477">
        <f t="shared" si="2"/>
        <v>12</v>
      </c>
      <c r="C11" s="611">
        <v>1</v>
      </c>
      <c r="D11" s="553">
        <v>10</v>
      </c>
      <c r="E11" s="1092">
        <v>45169</v>
      </c>
      <c r="F11" s="1093">
        <f t="shared" si="1"/>
        <v>10</v>
      </c>
      <c r="G11" s="1090" t="s">
        <v>288</v>
      </c>
      <c r="H11" s="1091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7"/>
      <c r="B12" s="1337">
        <f t="shared" si="2"/>
        <v>12</v>
      </c>
      <c r="C12" s="686"/>
      <c r="D12" s="553">
        <v>0</v>
      </c>
      <c r="E12" s="627"/>
      <c r="F12" s="584">
        <f t="shared" si="1"/>
        <v>0</v>
      </c>
      <c r="G12" s="551"/>
      <c r="H12" s="552"/>
      <c r="I12" s="1338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31">
        <v>0</v>
      </c>
      <c r="E13" s="1339"/>
      <c r="F13" s="1333">
        <f t="shared" si="1"/>
        <v>0</v>
      </c>
      <c r="G13" s="1064"/>
      <c r="H13" s="1065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31">
        <v>0</v>
      </c>
      <c r="E14" s="1339"/>
      <c r="F14" s="1333">
        <f t="shared" si="1"/>
        <v>0</v>
      </c>
      <c r="G14" s="1064"/>
      <c r="H14" s="1065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6"/>
      <c r="D15" s="1331">
        <v>0</v>
      </c>
      <c r="E15" s="1339"/>
      <c r="F15" s="1333">
        <f t="shared" si="1"/>
        <v>0</v>
      </c>
      <c r="G15" s="1064"/>
      <c r="H15" s="1065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31">
        <v>0</v>
      </c>
      <c r="E16" s="1339"/>
      <c r="F16" s="1333">
        <f t="shared" si="1"/>
        <v>0</v>
      </c>
      <c r="G16" s="1064"/>
      <c r="H16" s="1065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31">
        <v>0</v>
      </c>
      <c r="E17" s="1339"/>
      <c r="F17" s="1333">
        <f t="shared" si="1"/>
        <v>0</v>
      </c>
      <c r="G17" s="1064"/>
      <c r="H17" s="1065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31">
        <v>0</v>
      </c>
      <c r="E18" s="1339"/>
      <c r="F18" s="1333">
        <f t="shared" si="1"/>
        <v>0</v>
      </c>
      <c r="G18" s="1064"/>
      <c r="H18" s="1065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31">
        <v>0</v>
      </c>
      <c r="E19" s="1339"/>
      <c r="F19" s="1333">
        <f t="shared" si="1"/>
        <v>0</v>
      </c>
      <c r="G19" s="1064"/>
      <c r="H19" s="1065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31">
        <v>0</v>
      </c>
      <c r="E20" s="1340"/>
      <c r="F20" s="1333">
        <f t="shared" si="1"/>
        <v>0</v>
      </c>
      <c r="G20" s="1064"/>
      <c r="H20" s="1065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31">
        <v>0</v>
      </c>
      <c r="E21" s="1340"/>
      <c r="F21" s="1333">
        <f t="shared" si="1"/>
        <v>0</v>
      </c>
      <c r="G21" s="1064"/>
      <c r="H21" s="1065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31">
        <v>0</v>
      </c>
      <c r="E22" s="1340"/>
      <c r="F22" s="1333">
        <f t="shared" si="1"/>
        <v>0</v>
      </c>
      <c r="G22" s="1064"/>
      <c r="H22" s="1065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31">
        <v>0</v>
      </c>
      <c r="E23" s="1340"/>
      <c r="F23" s="1333">
        <f t="shared" si="1"/>
        <v>0</v>
      </c>
      <c r="G23" s="1328"/>
      <c r="H23" s="1329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31">
        <v>0</v>
      </c>
      <c r="E24" s="1340"/>
      <c r="F24" s="1333">
        <f t="shared" si="1"/>
        <v>0</v>
      </c>
      <c r="G24" s="1328"/>
      <c r="H24" s="1329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31">
        <v>0</v>
      </c>
      <c r="E25" s="1340"/>
      <c r="F25" s="1333">
        <f t="shared" si="1"/>
        <v>0</v>
      </c>
      <c r="G25" s="1328"/>
      <c r="H25" s="1329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31">
        <v>0</v>
      </c>
      <c r="E26" s="1339"/>
      <c r="F26" s="1333">
        <f t="shared" si="1"/>
        <v>0</v>
      </c>
      <c r="G26" s="1064"/>
      <c r="H26" s="1065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31">
        <v>0</v>
      </c>
      <c r="E27" s="1339"/>
      <c r="F27" s="1333">
        <f t="shared" si="1"/>
        <v>0</v>
      </c>
      <c r="G27" s="1064"/>
      <c r="H27" s="1065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31">
        <v>0</v>
      </c>
      <c r="E28" s="1339"/>
      <c r="F28" s="1333">
        <f t="shared" si="1"/>
        <v>0</v>
      </c>
      <c r="G28" s="1064"/>
      <c r="H28" s="1065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5"/>
      <c r="F29" s="584">
        <f t="shared" si="1"/>
        <v>0</v>
      </c>
      <c r="G29" s="785"/>
      <c r="H29" s="786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5"/>
      <c r="F30" s="584">
        <f t="shared" si="1"/>
        <v>0</v>
      </c>
      <c r="G30" s="785"/>
      <c r="H30" s="786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51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89" t="s">
        <v>21</v>
      </c>
      <c r="E38" s="1790"/>
      <c r="F38" s="137">
        <f>E4+E5-F36+E6</f>
        <v>120</v>
      </c>
    </row>
    <row r="39" spans="1:9" ht="15.75" thickBot="1" x14ac:dyDescent="0.3">
      <c r="A39" s="121"/>
      <c r="D39" s="1048" t="s">
        <v>4</v>
      </c>
      <c r="E39" s="1049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O1" zoomScaleNormal="100" workbookViewId="0">
      <pane ySplit="7" topLeftCell="A8" activePane="bottomLeft" state="frozen"/>
      <selection activeCell="AO1" sqref="AO1"/>
      <selection pane="bottomLeft" activeCell="LS7" sqref="LS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85" t="s">
        <v>306</v>
      </c>
      <c r="L1" s="1785"/>
      <c r="M1" s="1785"/>
      <c r="N1" s="1785"/>
      <c r="O1" s="1785"/>
      <c r="P1" s="1785"/>
      <c r="Q1" s="1785"/>
      <c r="R1" s="254">
        <f>I1+1</f>
        <v>1</v>
      </c>
      <c r="S1" s="254"/>
      <c r="U1" s="1786" t="str">
        <f>K1</f>
        <v>INVENTARIO    DEL MES DE    AGOSTO     2023</v>
      </c>
      <c r="V1" s="1786"/>
      <c r="W1" s="1786"/>
      <c r="X1" s="1786"/>
      <c r="Y1" s="1786"/>
      <c r="Z1" s="1786"/>
      <c r="AA1" s="1786"/>
      <c r="AB1" s="254">
        <f>R1+1</f>
        <v>2</v>
      </c>
      <c r="AC1" s="361"/>
      <c r="AE1" s="1786" t="str">
        <f>U1</f>
        <v>INVENTARIO    DEL MES DE    AGOSTO     2023</v>
      </c>
      <c r="AF1" s="1786"/>
      <c r="AG1" s="1786"/>
      <c r="AH1" s="1786"/>
      <c r="AI1" s="1786"/>
      <c r="AJ1" s="1786"/>
      <c r="AK1" s="1786"/>
      <c r="AL1" s="254">
        <f>AB1+1</f>
        <v>3</v>
      </c>
      <c r="AM1" s="254"/>
      <c r="AO1" s="1786" t="str">
        <f>AE1</f>
        <v>INVENTARIO    DEL MES DE    AGOSTO     2023</v>
      </c>
      <c r="AP1" s="1786"/>
      <c r="AQ1" s="1786"/>
      <c r="AR1" s="1786"/>
      <c r="AS1" s="1786"/>
      <c r="AT1" s="1786"/>
      <c r="AU1" s="1786"/>
      <c r="AV1" s="254">
        <f>AL1+1</f>
        <v>4</v>
      </c>
      <c r="AW1" s="361"/>
      <c r="AY1" s="1784" t="s">
        <v>307</v>
      </c>
      <c r="AZ1" s="1784"/>
      <c r="BA1" s="1784"/>
      <c r="BB1" s="1784"/>
      <c r="BC1" s="1784"/>
      <c r="BD1" s="1784"/>
      <c r="BE1" s="1784"/>
      <c r="BF1" s="254">
        <f>AV1+1</f>
        <v>5</v>
      </c>
      <c r="BG1" s="373"/>
      <c r="BI1" s="1784" t="str">
        <f>AY1</f>
        <v>ENTRADAS DEL MES DE SEPTIEMBRE 2023</v>
      </c>
      <c r="BJ1" s="1784"/>
      <c r="BK1" s="1784"/>
      <c r="BL1" s="1784"/>
      <c r="BM1" s="1784"/>
      <c r="BN1" s="1784"/>
      <c r="BO1" s="1784"/>
      <c r="BP1" s="254">
        <f>BF1+1</f>
        <v>6</v>
      </c>
      <c r="BQ1" s="361"/>
      <c r="BS1" s="1784" t="str">
        <f>BI1</f>
        <v>ENTRADAS DEL MES DE SEPTIEMBRE 2023</v>
      </c>
      <c r="BT1" s="1784"/>
      <c r="BU1" s="1784"/>
      <c r="BV1" s="1784"/>
      <c r="BW1" s="1784"/>
      <c r="BX1" s="1784"/>
      <c r="BY1" s="1784"/>
      <c r="BZ1" s="254">
        <f>BP1+1</f>
        <v>7</v>
      </c>
      <c r="CC1" s="1784" t="str">
        <f>BS1</f>
        <v>ENTRADAS DEL MES DE SEPTIEMBRE 2023</v>
      </c>
      <c r="CD1" s="1784"/>
      <c r="CE1" s="1784"/>
      <c r="CF1" s="1784"/>
      <c r="CG1" s="1784"/>
      <c r="CH1" s="1784"/>
      <c r="CI1" s="1784"/>
      <c r="CJ1" s="254">
        <f>BZ1+1</f>
        <v>8</v>
      </c>
      <c r="CM1" s="1784" t="str">
        <f>CC1</f>
        <v>ENTRADAS DEL MES DE SEPTIEMBRE 2023</v>
      </c>
      <c r="CN1" s="1784"/>
      <c r="CO1" s="1784"/>
      <c r="CP1" s="1784"/>
      <c r="CQ1" s="1784"/>
      <c r="CR1" s="1784"/>
      <c r="CS1" s="1784"/>
      <c r="CT1" s="254">
        <f>CJ1+1</f>
        <v>9</v>
      </c>
      <c r="CU1" s="361"/>
      <c r="CW1" s="1784" t="str">
        <f>CM1</f>
        <v>ENTRADAS DEL MES DE SEPTIEMBRE 2023</v>
      </c>
      <c r="CX1" s="1784"/>
      <c r="CY1" s="1784"/>
      <c r="CZ1" s="1784"/>
      <c r="DA1" s="1784"/>
      <c r="DB1" s="1784"/>
      <c r="DC1" s="1784"/>
      <c r="DD1" s="254">
        <f>CT1+1</f>
        <v>10</v>
      </c>
      <c r="DE1" s="361"/>
      <c r="DG1" s="1784" t="str">
        <f>CW1</f>
        <v>ENTRADAS DEL MES DE SEPTIEMBRE 2023</v>
      </c>
      <c r="DH1" s="1784"/>
      <c r="DI1" s="1784"/>
      <c r="DJ1" s="1784"/>
      <c r="DK1" s="1784"/>
      <c r="DL1" s="1784"/>
      <c r="DM1" s="1784"/>
      <c r="DN1" s="254">
        <f>DD1+1</f>
        <v>11</v>
      </c>
      <c r="DO1" s="361"/>
      <c r="DQ1" s="1784" t="str">
        <f>DG1</f>
        <v>ENTRADAS DEL MES DE SEPTIEMBRE 2023</v>
      </c>
      <c r="DR1" s="1784"/>
      <c r="DS1" s="1784"/>
      <c r="DT1" s="1784"/>
      <c r="DU1" s="1784"/>
      <c r="DV1" s="1784"/>
      <c r="DW1" s="1784"/>
      <c r="DX1" s="254">
        <f>DN1+1</f>
        <v>12</v>
      </c>
      <c r="EA1" s="1784" t="str">
        <f>DQ1</f>
        <v>ENTRADAS DEL MES DE SEPTIEMBRE 2023</v>
      </c>
      <c r="EB1" s="1784"/>
      <c r="EC1" s="1784"/>
      <c r="ED1" s="1784"/>
      <c r="EE1" s="1784"/>
      <c r="EF1" s="1784"/>
      <c r="EG1" s="1784"/>
      <c r="EH1" s="254">
        <f>DX1+1</f>
        <v>13</v>
      </c>
      <c r="EI1" s="361"/>
      <c r="EK1" s="1784" t="str">
        <f>EA1</f>
        <v>ENTRADAS DEL MES DE SEPTIEMBRE 2023</v>
      </c>
      <c r="EL1" s="1784"/>
      <c r="EM1" s="1784"/>
      <c r="EN1" s="1784"/>
      <c r="EO1" s="1784"/>
      <c r="EP1" s="1784"/>
      <c r="EQ1" s="1784"/>
      <c r="ER1" s="254">
        <f>EH1+1</f>
        <v>14</v>
      </c>
      <c r="ES1" s="361"/>
      <c r="EU1" s="1784" t="str">
        <f>EK1</f>
        <v>ENTRADAS DEL MES DE SEPTIEMBRE 2023</v>
      </c>
      <c r="EV1" s="1784"/>
      <c r="EW1" s="1784"/>
      <c r="EX1" s="1784"/>
      <c r="EY1" s="1784"/>
      <c r="EZ1" s="1784"/>
      <c r="FA1" s="1784"/>
      <c r="FB1" s="254">
        <f>ER1+1</f>
        <v>15</v>
      </c>
      <c r="FC1" s="361"/>
      <c r="FE1" s="1784" t="str">
        <f>EU1</f>
        <v>ENTRADAS DEL MES DE SEPTIEMBRE 2023</v>
      </c>
      <c r="FF1" s="1784"/>
      <c r="FG1" s="1784"/>
      <c r="FH1" s="1784"/>
      <c r="FI1" s="1784"/>
      <c r="FJ1" s="1784"/>
      <c r="FK1" s="1784"/>
      <c r="FL1" s="254">
        <f>FB1+1</f>
        <v>16</v>
      </c>
      <c r="FM1" s="361"/>
      <c r="FO1" s="1784" t="str">
        <f>FE1</f>
        <v>ENTRADAS DEL MES DE SEPTIEMBRE 2023</v>
      </c>
      <c r="FP1" s="1784"/>
      <c r="FQ1" s="1784"/>
      <c r="FR1" s="1784"/>
      <c r="FS1" s="1784"/>
      <c r="FT1" s="1784"/>
      <c r="FU1" s="1784"/>
      <c r="FV1" s="254">
        <f>FL1+1</f>
        <v>17</v>
      </c>
      <c r="FW1" s="361"/>
      <c r="FY1" s="1784" t="str">
        <f>FO1</f>
        <v>ENTRADAS DEL MES DE SEPTIEMBRE 2023</v>
      </c>
      <c r="FZ1" s="1784"/>
      <c r="GA1" s="1784"/>
      <c r="GB1" s="1784"/>
      <c r="GC1" s="1784"/>
      <c r="GD1" s="1784"/>
      <c r="GE1" s="1784"/>
      <c r="GF1" s="254">
        <f>FV1+1</f>
        <v>18</v>
      </c>
      <c r="GG1" s="361"/>
      <c r="GH1" s="74" t="s">
        <v>37</v>
      </c>
      <c r="GI1" s="1784" t="str">
        <f>FY1</f>
        <v>ENTRADAS DEL MES DE SEPTIEMBRE 2023</v>
      </c>
      <c r="GJ1" s="1784"/>
      <c r="GK1" s="1784"/>
      <c r="GL1" s="1784"/>
      <c r="GM1" s="1784"/>
      <c r="GN1" s="1784"/>
      <c r="GO1" s="1784"/>
      <c r="GP1" s="254">
        <f>GF1+1</f>
        <v>19</v>
      </c>
      <c r="GQ1" s="361"/>
      <c r="GS1" s="1784" t="str">
        <f>GI1</f>
        <v>ENTRADAS DEL MES DE SEPTIEMBRE 2023</v>
      </c>
      <c r="GT1" s="1784"/>
      <c r="GU1" s="1784"/>
      <c r="GV1" s="1784"/>
      <c r="GW1" s="1784"/>
      <c r="GX1" s="1784"/>
      <c r="GY1" s="1784"/>
      <c r="GZ1" s="254">
        <f>GP1+1</f>
        <v>20</v>
      </c>
      <c r="HA1" s="361"/>
      <c r="HC1" s="1784" t="str">
        <f>GS1</f>
        <v>ENTRADAS DEL MES DE SEPTIEMBRE 2023</v>
      </c>
      <c r="HD1" s="1784"/>
      <c r="HE1" s="1784"/>
      <c r="HF1" s="1784"/>
      <c r="HG1" s="1784"/>
      <c r="HH1" s="1784"/>
      <c r="HI1" s="1784"/>
      <c r="HJ1" s="254">
        <f>GZ1+1</f>
        <v>21</v>
      </c>
      <c r="HK1" s="361"/>
      <c r="HM1" s="1784" t="str">
        <f>HC1</f>
        <v>ENTRADAS DEL MES DE SEPTIEMBRE 2023</v>
      </c>
      <c r="HN1" s="1784"/>
      <c r="HO1" s="1784"/>
      <c r="HP1" s="1784"/>
      <c r="HQ1" s="1784"/>
      <c r="HR1" s="1784"/>
      <c r="HS1" s="1784"/>
      <c r="HT1" s="254">
        <f>HJ1+1</f>
        <v>22</v>
      </c>
      <c r="HU1" s="361"/>
      <c r="HW1" s="1784" t="str">
        <f>HM1</f>
        <v>ENTRADAS DEL MES DE SEPTIEMBRE 2023</v>
      </c>
      <c r="HX1" s="1784"/>
      <c r="HY1" s="1784"/>
      <c r="HZ1" s="1784"/>
      <c r="IA1" s="1784"/>
      <c r="IB1" s="1784"/>
      <c r="IC1" s="1784"/>
      <c r="ID1" s="254">
        <f>HT1+1</f>
        <v>23</v>
      </c>
      <c r="IE1" s="361"/>
      <c r="IG1" s="1784" t="str">
        <f>HW1</f>
        <v>ENTRADAS DEL MES DE SEPTIEMBRE 2023</v>
      </c>
      <c r="IH1" s="1784"/>
      <c r="II1" s="1784"/>
      <c r="IJ1" s="1784"/>
      <c r="IK1" s="1784"/>
      <c r="IL1" s="1784"/>
      <c r="IM1" s="1784"/>
      <c r="IN1" s="254">
        <f>ID1+1</f>
        <v>24</v>
      </c>
      <c r="IO1" s="361"/>
      <c r="IQ1" s="1784" t="str">
        <f>IG1</f>
        <v>ENTRADAS DEL MES DE SEPTIEMBRE 2023</v>
      </c>
      <c r="IR1" s="1784"/>
      <c r="IS1" s="1784"/>
      <c r="IT1" s="1784"/>
      <c r="IU1" s="1784"/>
      <c r="IV1" s="1784"/>
      <c r="IW1" s="1784"/>
      <c r="IX1" s="254">
        <f>IN1+1</f>
        <v>25</v>
      </c>
      <c r="IY1" s="361"/>
      <c r="JA1" s="1784" t="str">
        <f>IQ1</f>
        <v>ENTRADAS DEL MES DE SEPTIEMBRE 2023</v>
      </c>
      <c r="JB1" s="1784"/>
      <c r="JC1" s="1784"/>
      <c r="JD1" s="1784"/>
      <c r="JE1" s="1784"/>
      <c r="JF1" s="1784"/>
      <c r="JG1" s="1784"/>
      <c r="JH1" s="254">
        <f>IX1+1</f>
        <v>26</v>
      </c>
      <c r="JI1" s="361"/>
      <c r="JK1" s="1791" t="str">
        <f>JA1</f>
        <v>ENTRADAS DEL MES DE SEPTIEMBRE 2023</v>
      </c>
      <c r="JL1" s="1791"/>
      <c r="JM1" s="1791"/>
      <c r="JN1" s="1791"/>
      <c r="JO1" s="1791"/>
      <c r="JP1" s="1791"/>
      <c r="JQ1" s="1791"/>
      <c r="JR1" s="254">
        <f>JH1+1</f>
        <v>27</v>
      </c>
      <c r="JS1" s="361"/>
      <c r="JU1" s="1784" t="str">
        <f>JK1</f>
        <v>ENTRADAS DEL MES DE SEPTIEMBRE 2023</v>
      </c>
      <c r="JV1" s="1784"/>
      <c r="JW1" s="1784"/>
      <c r="JX1" s="1784"/>
      <c r="JY1" s="1784"/>
      <c r="JZ1" s="1784"/>
      <c r="KA1" s="1784"/>
      <c r="KB1" s="254">
        <f>JR1+1</f>
        <v>28</v>
      </c>
      <c r="KC1" s="361"/>
      <c r="KE1" s="1784" t="str">
        <f>JU1</f>
        <v>ENTRADAS DEL MES DE SEPTIEMBRE 2023</v>
      </c>
      <c r="KF1" s="1784"/>
      <c r="KG1" s="1784"/>
      <c r="KH1" s="1784"/>
      <c r="KI1" s="1784"/>
      <c r="KJ1" s="1784"/>
      <c r="KK1" s="1784"/>
      <c r="KL1" s="254">
        <f>KB1+1</f>
        <v>29</v>
      </c>
      <c r="KM1" s="361"/>
      <c r="KO1" s="1784" t="str">
        <f>KE1</f>
        <v>ENTRADAS DEL MES DE SEPTIEMBRE 2023</v>
      </c>
      <c r="KP1" s="1784"/>
      <c r="KQ1" s="1784"/>
      <c r="KR1" s="1784"/>
      <c r="KS1" s="1784"/>
      <c r="KT1" s="1784"/>
      <c r="KU1" s="1784"/>
      <c r="KV1" s="254">
        <f>KL1+1</f>
        <v>30</v>
      </c>
      <c r="KW1" s="361"/>
      <c r="KY1" s="1784" t="str">
        <f>KO1</f>
        <v>ENTRADAS DEL MES DE SEPTIEMBRE 2023</v>
      </c>
      <c r="KZ1" s="1784"/>
      <c r="LA1" s="1784"/>
      <c r="LB1" s="1784"/>
      <c r="LC1" s="1784"/>
      <c r="LD1" s="1784"/>
      <c r="LE1" s="1784"/>
      <c r="LF1" s="254">
        <f>KV1+1</f>
        <v>31</v>
      </c>
      <c r="LG1" s="361"/>
      <c r="LI1" s="1784" t="str">
        <f>KY1</f>
        <v>ENTRADAS DEL MES DE SEPTIEMBRE 2023</v>
      </c>
      <c r="LJ1" s="1784"/>
      <c r="LK1" s="1784"/>
      <c r="LL1" s="1784"/>
      <c r="LM1" s="1784"/>
      <c r="LN1" s="1784"/>
      <c r="LO1" s="1784"/>
      <c r="LP1" s="254">
        <f>LF1+1</f>
        <v>32</v>
      </c>
      <c r="LQ1" s="361"/>
      <c r="LS1" s="1784" t="str">
        <f>LI1</f>
        <v>ENTRADAS DEL MES DE SEPTIEMBRE 2023</v>
      </c>
      <c r="LT1" s="1784"/>
      <c r="LU1" s="1784"/>
      <c r="LV1" s="1784"/>
      <c r="LW1" s="1784"/>
      <c r="LX1" s="1784"/>
      <c r="LY1" s="1784"/>
      <c r="LZ1" s="254">
        <f>LP1+1</f>
        <v>33</v>
      </c>
      <c r="MC1" s="1784" t="str">
        <f>LS1</f>
        <v>ENTRADAS DEL MES DE SEPTIEMBRE 2023</v>
      </c>
      <c r="MD1" s="1784"/>
      <c r="ME1" s="1784"/>
      <c r="MF1" s="1784"/>
      <c r="MG1" s="1784"/>
      <c r="MH1" s="1784"/>
      <c r="MI1" s="1784"/>
      <c r="MJ1" s="254">
        <f>LZ1+1</f>
        <v>34</v>
      </c>
      <c r="MK1" s="254"/>
      <c r="MM1" s="1784" t="str">
        <f>MC1</f>
        <v>ENTRADAS DEL MES DE SEPTIEMBRE 2023</v>
      </c>
      <c r="MN1" s="1784"/>
      <c r="MO1" s="1784"/>
      <c r="MP1" s="1784"/>
      <c r="MQ1" s="1784"/>
      <c r="MR1" s="1784"/>
      <c r="MS1" s="1784"/>
      <c r="MT1" s="254">
        <f>MJ1+1</f>
        <v>35</v>
      </c>
      <c r="MU1" s="254"/>
      <c r="MW1" s="1784" t="str">
        <f>MM1</f>
        <v>ENTRADAS DEL MES DE SEPTIEMBRE 2023</v>
      </c>
      <c r="MX1" s="1784"/>
      <c r="MY1" s="1784"/>
      <c r="MZ1" s="1784"/>
      <c r="NA1" s="1784"/>
      <c r="NB1" s="1784"/>
      <c r="NC1" s="1784"/>
      <c r="ND1" s="254">
        <f>MT1+1</f>
        <v>36</v>
      </c>
      <c r="NE1" s="254"/>
      <c r="NG1" s="1784" t="str">
        <f>MW1</f>
        <v>ENTRADAS DEL MES DE SEPTIEMBRE 2023</v>
      </c>
      <c r="NH1" s="1784"/>
      <c r="NI1" s="1784"/>
      <c r="NJ1" s="1784"/>
      <c r="NK1" s="1784"/>
      <c r="NL1" s="1784"/>
      <c r="NM1" s="1784"/>
      <c r="NN1" s="254">
        <f>ND1+1</f>
        <v>37</v>
      </c>
      <c r="NO1" s="254"/>
      <c r="NQ1" s="1784" t="str">
        <f>NG1</f>
        <v>ENTRADAS DEL MES DE SEPTIEMBRE 2023</v>
      </c>
      <c r="NR1" s="1784"/>
      <c r="NS1" s="1784"/>
      <c r="NT1" s="1784"/>
      <c r="NU1" s="1784"/>
      <c r="NV1" s="1784"/>
      <c r="NW1" s="1784"/>
      <c r="NX1" s="254">
        <f>NN1+1</f>
        <v>38</v>
      </c>
      <c r="NY1" s="254"/>
      <c r="OA1" s="1784" t="str">
        <f>NQ1</f>
        <v>ENTRADAS DEL MES DE SEPTIEMBRE 2023</v>
      </c>
      <c r="OB1" s="1784"/>
      <c r="OC1" s="1784"/>
      <c r="OD1" s="1784"/>
      <c r="OE1" s="1784"/>
      <c r="OF1" s="1784"/>
      <c r="OG1" s="1784"/>
      <c r="OH1" s="254">
        <f>NX1+1</f>
        <v>39</v>
      </c>
      <c r="OI1" s="254"/>
      <c r="OK1" s="1784" t="str">
        <f>OA1</f>
        <v>ENTRADAS DEL MES DE SEPTIEMBRE 2023</v>
      </c>
      <c r="OL1" s="1784"/>
      <c r="OM1" s="1784"/>
      <c r="ON1" s="1784"/>
      <c r="OO1" s="1784"/>
      <c r="OP1" s="1784"/>
      <c r="OQ1" s="1784"/>
      <c r="OR1" s="254">
        <f>OH1+1</f>
        <v>40</v>
      </c>
      <c r="OS1" s="254"/>
      <c r="OU1" s="1784" t="str">
        <f>OK1</f>
        <v>ENTRADAS DEL MES DE SEPTIEMBRE 2023</v>
      </c>
      <c r="OV1" s="1784"/>
      <c r="OW1" s="1784"/>
      <c r="OX1" s="1784"/>
      <c r="OY1" s="1784"/>
      <c r="OZ1" s="1784"/>
      <c r="PA1" s="1784"/>
      <c r="PB1" s="254">
        <f>OR1+1</f>
        <v>41</v>
      </c>
      <c r="PC1" s="254"/>
      <c r="PE1" s="1784" t="str">
        <f>OU1</f>
        <v>ENTRADAS DEL MES DE SEPTIEMBRE 2023</v>
      </c>
      <c r="PF1" s="1784"/>
      <c r="PG1" s="1784"/>
      <c r="PH1" s="1784"/>
      <c r="PI1" s="1784"/>
      <c r="PJ1" s="1784"/>
      <c r="PK1" s="1784"/>
      <c r="PL1" s="254">
        <f>PB1+1</f>
        <v>42</v>
      </c>
      <c r="PM1" s="254"/>
      <c r="PN1" s="254"/>
      <c r="PP1" s="1784" t="str">
        <f>PE1</f>
        <v>ENTRADAS DEL MES DE SEPTIEMBRE 2023</v>
      </c>
      <c r="PQ1" s="1784"/>
      <c r="PR1" s="1784"/>
      <c r="PS1" s="1784"/>
      <c r="PT1" s="1784"/>
      <c r="PU1" s="1784"/>
      <c r="PV1" s="1784"/>
      <c r="PW1" s="254">
        <f>PL1+1</f>
        <v>43</v>
      </c>
      <c r="PX1" s="254"/>
      <c r="PZ1" s="1784" t="str">
        <f>PP1</f>
        <v>ENTRADAS DEL MES DE SEPTIEMBRE 2023</v>
      </c>
      <c r="QA1" s="1784"/>
      <c r="QB1" s="1784"/>
      <c r="QC1" s="1784"/>
      <c r="QD1" s="1784"/>
      <c r="QE1" s="1784"/>
      <c r="QF1" s="1784"/>
      <c r="QG1" s="254">
        <f>PW1+1</f>
        <v>44</v>
      </c>
      <c r="QH1" s="254"/>
      <c r="QJ1" s="1784" t="str">
        <f>PZ1</f>
        <v>ENTRADAS DEL MES DE SEPTIEMBRE 2023</v>
      </c>
      <c r="QK1" s="1784"/>
      <c r="QL1" s="1784"/>
      <c r="QM1" s="1784"/>
      <c r="QN1" s="1784"/>
      <c r="QO1" s="1784"/>
      <c r="QP1" s="1784"/>
      <c r="QQ1" s="254">
        <f>QG1+1</f>
        <v>45</v>
      </c>
      <c r="QR1" s="254"/>
      <c r="QT1" s="1784" t="str">
        <f>QJ1</f>
        <v>ENTRADAS DEL MES DE SEPTIEMBRE 2023</v>
      </c>
      <c r="QU1" s="1784"/>
      <c r="QV1" s="1784"/>
      <c r="QW1" s="1784"/>
      <c r="QX1" s="1784"/>
      <c r="QY1" s="1784"/>
      <c r="QZ1" s="1784"/>
      <c r="RA1" s="254">
        <f>QQ1+1</f>
        <v>46</v>
      </c>
      <c r="RB1" s="254"/>
      <c r="RD1" s="1784" t="str">
        <f>QT1</f>
        <v>ENTRADAS DEL MES DE SEPTIEMBRE 2023</v>
      </c>
      <c r="RE1" s="1784"/>
      <c r="RF1" s="1784"/>
      <c r="RG1" s="1784"/>
      <c r="RH1" s="1784"/>
      <c r="RI1" s="1784"/>
      <c r="RJ1" s="1784"/>
      <c r="RK1" s="254">
        <f>RA1+1</f>
        <v>47</v>
      </c>
      <c r="RL1" s="254"/>
      <c r="RN1" s="1784" t="str">
        <f>RD1</f>
        <v>ENTRADAS DEL MES DE SEPTIEMBRE 2023</v>
      </c>
      <c r="RO1" s="1784"/>
      <c r="RP1" s="1784"/>
      <c r="RQ1" s="1784"/>
      <c r="RR1" s="1784"/>
      <c r="RS1" s="1784"/>
      <c r="RT1" s="1784"/>
      <c r="RU1" s="254">
        <f>RK1+1</f>
        <v>48</v>
      </c>
      <c r="RV1" s="254"/>
      <c r="RX1" s="1784" t="str">
        <f>RN1</f>
        <v>ENTRADAS DEL MES DE SEPTIEMBRE 2023</v>
      </c>
      <c r="RY1" s="1784"/>
      <c r="RZ1" s="1784"/>
      <c r="SA1" s="1784"/>
      <c r="SB1" s="1784"/>
      <c r="SC1" s="1784"/>
      <c r="SD1" s="1784"/>
      <c r="SE1" s="254">
        <f>RU1+1</f>
        <v>49</v>
      </c>
      <c r="SF1" s="254"/>
      <c r="SH1" s="1784" t="str">
        <f>RX1</f>
        <v>ENTRADAS DEL MES DE SEPTIEMBRE 2023</v>
      </c>
      <c r="SI1" s="1784"/>
      <c r="SJ1" s="1784"/>
      <c r="SK1" s="1784"/>
      <c r="SL1" s="1784"/>
      <c r="SM1" s="1784"/>
      <c r="SN1" s="1784"/>
      <c r="SO1" s="254">
        <f>SE1+1</f>
        <v>50</v>
      </c>
      <c r="SP1" s="254"/>
      <c r="SR1" s="1784" t="str">
        <f>SH1</f>
        <v>ENTRADAS DEL MES DE SEPTIEMBRE 2023</v>
      </c>
      <c r="SS1" s="1784"/>
      <c r="ST1" s="1784"/>
      <c r="SU1" s="1784"/>
      <c r="SV1" s="1784"/>
      <c r="SW1" s="1784"/>
      <c r="SX1" s="1784"/>
      <c r="SY1" s="254">
        <f>SO1+1</f>
        <v>51</v>
      </c>
      <c r="SZ1" s="254"/>
      <c r="TB1" s="1784" t="str">
        <f>SR1</f>
        <v>ENTRADAS DEL MES DE SEPTIEMBRE 2023</v>
      </c>
      <c r="TC1" s="1784"/>
      <c r="TD1" s="1784"/>
      <c r="TE1" s="1784"/>
      <c r="TF1" s="1784"/>
      <c r="TG1" s="1784"/>
      <c r="TH1" s="1784"/>
      <c r="TI1" s="254">
        <f>SY1+1</f>
        <v>52</v>
      </c>
      <c r="TJ1" s="254"/>
      <c r="TL1" s="1784" t="str">
        <f>TB1</f>
        <v>ENTRADAS DEL MES DE SEPTIEMBRE 2023</v>
      </c>
      <c r="TM1" s="1784"/>
      <c r="TN1" s="1784"/>
      <c r="TO1" s="1784"/>
      <c r="TP1" s="1784"/>
      <c r="TQ1" s="1784"/>
      <c r="TR1" s="1784"/>
      <c r="TS1" s="254">
        <f>TI1+1</f>
        <v>53</v>
      </c>
      <c r="TT1" s="254"/>
      <c r="TV1" s="1784" t="str">
        <f>TL1</f>
        <v>ENTRADAS DEL MES DE SEPTIEMBRE 2023</v>
      </c>
      <c r="TW1" s="1784"/>
      <c r="TX1" s="1784"/>
      <c r="TY1" s="1784"/>
      <c r="TZ1" s="1784"/>
      <c r="UA1" s="1784"/>
      <c r="UB1" s="1784"/>
      <c r="UC1" s="254">
        <f>TS1+1</f>
        <v>54</v>
      </c>
      <c r="UE1" s="1784" t="str">
        <f>TV1</f>
        <v>ENTRADAS DEL MES DE SEPTIEMBRE 2023</v>
      </c>
      <c r="UF1" s="1784"/>
      <c r="UG1" s="1784"/>
      <c r="UH1" s="1784"/>
      <c r="UI1" s="1784"/>
      <c r="UJ1" s="1784"/>
      <c r="UK1" s="1784"/>
      <c r="UL1" s="254">
        <f>UC1+1</f>
        <v>55</v>
      </c>
      <c r="UN1" s="1784" t="str">
        <f>UE1</f>
        <v>ENTRADAS DEL MES DE SEPTIEMBRE 2023</v>
      </c>
      <c r="UO1" s="1784"/>
      <c r="UP1" s="1784"/>
      <c r="UQ1" s="1784"/>
      <c r="UR1" s="1784"/>
      <c r="US1" s="1784"/>
      <c r="UT1" s="1784"/>
      <c r="UU1" s="254">
        <f>UL1+1</f>
        <v>56</v>
      </c>
      <c r="UW1" s="1784" t="str">
        <f>UN1</f>
        <v>ENTRADAS DEL MES DE SEPTIEMBRE 2023</v>
      </c>
      <c r="UX1" s="1784"/>
      <c r="UY1" s="1784"/>
      <c r="UZ1" s="1784"/>
      <c r="VA1" s="1784"/>
      <c r="VB1" s="1784"/>
      <c r="VC1" s="1784"/>
      <c r="VD1" s="254">
        <f>UU1+1</f>
        <v>57</v>
      </c>
      <c r="VF1" s="1784" t="str">
        <f>UW1</f>
        <v>ENTRADAS DEL MES DE SEPTIEMBRE 2023</v>
      </c>
      <c r="VG1" s="1784"/>
      <c r="VH1" s="1784"/>
      <c r="VI1" s="1784"/>
      <c r="VJ1" s="1784"/>
      <c r="VK1" s="1784"/>
      <c r="VL1" s="1784"/>
      <c r="VM1" s="254">
        <f>VD1+1</f>
        <v>58</v>
      </c>
      <c r="VO1" s="1784" t="str">
        <f>VF1</f>
        <v>ENTRADAS DEL MES DE SEPTIEMBRE 2023</v>
      </c>
      <c r="VP1" s="1784"/>
      <c r="VQ1" s="1784"/>
      <c r="VR1" s="1784"/>
      <c r="VS1" s="1784"/>
      <c r="VT1" s="1784"/>
      <c r="VU1" s="1784"/>
      <c r="VV1" s="254">
        <f>VM1+1</f>
        <v>59</v>
      </c>
      <c r="VX1" s="1784" t="str">
        <f>VO1</f>
        <v>ENTRADAS DEL MES DE SEPTIEMBRE 2023</v>
      </c>
      <c r="VY1" s="1784"/>
      <c r="VZ1" s="1784"/>
      <c r="WA1" s="1784"/>
      <c r="WB1" s="1784"/>
      <c r="WC1" s="1784"/>
      <c r="WD1" s="1784"/>
      <c r="WE1" s="254">
        <f>VV1+1</f>
        <v>60</v>
      </c>
      <c r="WG1" s="1784" t="str">
        <f>VX1</f>
        <v>ENTRADAS DEL MES DE SEPTIEMBRE 2023</v>
      </c>
      <c r="WH1" s="1784"/>
      <c r="WI1" s="1784"/>
      <c r="WJ1" s="1784"/>
      <c r="WK1" s="1784"/>
      <c r="WL1" s="1784"/>
      <c r="WM1" s="1784"/>
      <c r="WN1" s="254">
        <f>WE1+1</f>
        <v>61</v>
      </c>
      <c r="WP1" s="1784" t="str">
        <f>WG1</f>
        <v>ENTRADAS DEL MES DE SEPTIEMBRE 2023</v>
      </c>
      <c r="WQ1" s="1784"/>
      <c r="WR1" s="1784"/>
      <c r="WS1" s="1784"/>
      <c r="WT1" s="1784"/>
      <c r="WU1" s="1784"/>
      <c r="WV1" s="1784"/>
      <c r="WW1" s="254">
        <f>WN1+1</f>
        <v>62</v>
      </c>
      <c r="WY1" s="1784" t="str">
        <f>WP1</f>
        <v>ENTRADAS DEL MES DE SEPTIEMBRE 2023</v>
      </c>
      <c r="WZ1" s="1784"/>
      <c r="XA1" s="1784"/>
      <c r="XB1" s="1784"/>
      <c r="XC1" s="1784"/>
      <c r="XD1" s="1784"/>
      <c r="XE1" s="1784"/>
      <c r="XF1" s="254">
        <f>WW1+1</f>
        <v>63</v>
      </c>
      <c r="XH1" s="1784" t="str">
        <f>WY1</f>
        <v>ENTRADAS DEL MES DE SEPTIEMBRE 2023</v>
      </c>
      <c r="XI1" s="1784"/>
      <c r="XJ1" s="1784"/>
      <c r="XK1" s="1784"/>
      <c r="XL1" s="1784"/>
      <c r="XM1" s="1784"/>
      <c r="XN1" s="1784"/>
      <c r="XO1" s="254">
        <f>XF1+1</f>
        <v>64</v>
      </c>
      <c r="XQ1" s="1784" t="str">
        <f>XH1</f>
        <v>ENTRADAS DEL MES DE SEPTIEMBRE 2023</v>
      </c>
      <c r="XR1" s="1784"/>
      <c r="XS1" s="1784"/>
      <c r="XT1" s="1784"/>
      <c r="XU1" s="1784"/>
      <c r="XV1" s="1784"/>
      <c r="XW1" s="1784"/>
      <c r="XX1" s="254">
        <f>XO1+1</f>
        <v>65</v>
      </c>
      <c r="XZ1" s="1784" t="str">
        <f>XQ1</f>
        <v>ENTRADAS DEL MES DE SEPTIEMBRE 2023</v>
      </c>
      <c r="YA1" s="1784"/>
      <c r="YB1" s="1784"/>
      <c r="YC1" s="1784"/>
      <c r="YD1" s="1784"/>
      <c r="YE1" s="1784"/>
      <c r="YF1" s="1784"/>
      <c r="YG1" s="254">
        <f>XX1+1</f>
        <v>66</v>
      </c>
      <c r="YI1" s="1784" t="str">
        <f>XZ1</f>
        <v>ENTRADAS DEL MES DE SEPTIEMBRE 2023</v>
      </c>
      <c r="YJ1" s="1784"/>
      <c r="YK1" s="1784"/>
      <c r="YL1" s="1784"/>
      <c r="YM1" s="1784"/>
      <c r="YN1" s="1784"/>
      <c r="YO1" s="1784"/>
      <c r="YP1" s="254">
        <f>YG1+1</f>
        <v>67</v>
      </c>
      <c r="YR1" s="1784" t="str">
        <f>YI1</f>
        <v>ENTRADAS DEL MES DE SEPTIEMBRE 2023</v>
      </c>
      <c r="YS1" s="1784"/>
      <c r="YT1" s="1784"/>
      <c r="YU1" s="1784"/>
      <c r="YV1" s="1784"/>
      <c r="YW1" s="1784"/>
      <c r="YX1" s="1784"/>
      <c r="YY1" s="254">
        <f>YP1+1</f>
        <v>68</v>
      </c>
      <c r="ZA1" s="1784" t="str">
        <f>YR1</f>
        <v>ENTRADAS DEL MES DE SEPTIEMBRE 2023</v>
      </c>
      <c r="ZB1" s="1784"/>
      <c r="ZC1" s="1784"/>
      <c r="ZD1" s="1784"/>
      <c r="ZE1" s="1784"/>
      <c r="ZF1" s="1784"/>
      <c r="ZG1" s="1784"/>
      <c r="ZH1" s="254">
        <f>YY1+1</f>
        <v>69</v>
      </c>
      <c r="ZJ1" s="1784" t="str">
        <f>ZA1</f>
        <v>ENTRADAS DEL MES DE SEPTIEMBRE 2023</v>
      </c>
      <c r="ZK1" s="1784"/>
      <c r="ZL1" s="1784"/>
      <c r="ZM1" s="1784"/>
      <c r="ZN1" s="1784"/>
      <c r="ZO1" s="1784"/>
      <c r="ZP1" s="1784"/>
      <c r="ZQ1" s="254">
        <f>ZH1+1</f>
        <v>70</v>
      </c>
      <c r="ZS1" s="1784" t="str">
        <f>ZJ1</f>
        <v>ENTRADAS DEL MES DE SEPTIEMBRE 2023</v>
      </c>
      <c r="ZT1" s="1784"/>
      <c r="ZU1" s="1784"/>
      <c r="ZV1" s="1784"/>
      <c r="ZW1" s="1784"/>
      <c r="ZX1" s="1784"/>
      <c r="ZY1" s="1784"/>
      <c r="ZZ1" s="254">
        <f>ZQ1+1</f>
        <v>71</v>
      </c>
      <c r="AAB1" s="1784" t="str">
        <f>ZS1</f>
        <v>ENTRADAS DEL MES DE SEPTIEMBRE 2023</v>
      </c>
      <c r="AAC1" s="1784"/>
      <c r="AAD1" s="1784"/>
      <c r="AAE1" s="1784"/>
      <c r="AAF1" s="1784"/>
      <c r="AAG1" s="1784"/>
      <c r="AAH1" s="1784"/>
      <c r="AAI1" s="254">
        <f>ZZ1+1</f>
        <v>72</v>
      </c>
      <c r="AAK1" s="1784" t="str">
        <f>AAB1</f>
        <v>ENTRADAS DEL MES DE SEPTIEMBRE 2023</v>
      </c>
      <c r="AAL1" s="1784"/>
      <c r="AAM1" s="1784"/>
      <c r="AAN1" s="1784"/>
      <c r="AAO1" s="1784"/>
      <c r="AAP1" s="1784"/>
      <c r="AAQ1" s="1784"/>
      <c r="AAR1" s="254">
        <f>AAI1+1</f>
        <v>73</v>
      </c>
      <c r="AAT1" s="1784" t="str">
        <f>AAK1</f>
        <v>ENTRADAS DEL MES DE SEPTIEMBRE 2023</v>
      </c>
      <c r="AAU1" s="1784"/>
      <c r="AAV1" s="1784"/>
      <c r="AAW1" s="1784"/>
      <c r="AAX1" s="1784"/>
      <c r="AAY1" s="1784"/>
      <c r="AAZ1" s="1784"/>
      <c r="ABA1" s="254">
        <f>AAR1+1</f>
        <v>74</v>
      </c>
      <c r="ABC1" s="1784" t="str">
        <f>AAT1</f>
        <v>ENTRADAS DEL MES DE SEPTIEMBRE 2023</v>
      </c>
      <c r="ABD1" s="1784"/>
      <c r="ABE1" s="1784"/>
      <c r="ABF1" s="1784"/>
      <c r="ABG1" s="1784"/>
      <c r="ABH1" s="1784"/>
      <c r="ABI1" s="1784"/>
      <c r="ABJ1" s="254">
        <f>ABA1+1</f>
        <v>75</v>
      </c>
      <c r="ABL1" s="1784" t="str">
        <f>ABC1</f>
        <v>ENTRADAS DEL MES DE SEPTIEMBRE 2023</v>
      </c>
      <c r="ABM1" s="1784"/>
      <c r="ABN1" s="1784"/>
      <c r="ABO1" s="1784"/>
      <c r="ABP1" s="1784"/>
      <c r="ABQ1" s="1784"/>
      <c r="ABR1" s="1784"/>
      <c r="ABS1" s="254">
        <f>ABJ1+1</f>
        <v>76</v>
      </c>
      <c r="ABU1" s="1784" t="str">
        <f>ABL1</f>
        <v>ENTRADAS DEL MES DE SEPTIEMBRE 2023</v>
      </c>
      <c r="ABV1" s="1784"/>
      <c r="ABW1" s="1784"/>
      <c r="ABX1" s="1784"/>
      <c r="ABY1" s="1784"/>
      <c r="ABZ1" s="1784"/>
      <c r="ACA1" s="1784"/>
      <c r="ACB1" s="254">
        <f>ABS1+1</f>
        <v>77</v>
      </c>
      <c r="ACD1" s="1784" t="str">
        <f>ABU1</f>
        <v>ENTRADAS DEL MES DE SEPTIEMBRE 2023</v>
      </c>
      <c r="ACE1" s="1784"/>
      <c r="ACF1" s="1784"/>
      <c r="ACG1" s="1784"/>
      <c r="ACH1" s="1784"/>
      <c r="ACI1" s="1784"/>
      <c r="ACJ1" s="1784"/>
      <c r="ACK1" s="254">
        <f>ACB1+1</f>
        <v>78</v>
      </c>
      <c r="ACM1" s="1784" t="str">
        <f>ACD1</f>
        <v>ENTRADAS DEL MES DE SEPTIEMBRE 2023</v>
      </c>
      <c r="ACN1" s="1784"/>
      <c r="ACO1" s="1784"/>
      <c r="ACP1" s="1784"/>
      <c r="ACQ1" s="1784"/>
      <c r="ACR1" s="1784"/>
      <c r="ACS1" s="1784"/>
      <c r="ACT1" s="254">
        <f>ACK1+1</f>
        <v>79</v>
      </c>
      <c r="ACV1" s="1784" t="str">
        <f>ACM1</f>
        <v>ENTRADAS DEL MES DE SEPTIEMBRE 2023</v>
      </c>
      <c r="ACW1" s="1784"/>
      <c r="ACX1" s="1784"/>
      <c r="ACY1" s="1784"/>
      <c r="ACZ1" s="1784"/>
      <c r="ADA1" s="1784"/>
      <c r="ADB1" s="1784"/>
      <c r="ADC1" s="254">
        <f>ACT1+1</f>
        <v>80</v>
      </c>
      <c r="ADE1" s="1784" t="str">
        <f>ACV1</f>
        <v>ENTRADAS DEL MES DE SEPTIEMBRE 2023</v>
      </c>
      <c r="ADF1" s="1784"/>
      <c r="ADG1" s="1784"/>
      <c r="ADH1" s="1784"/>
      <c r="ADI1" s="1784"/>
      <c r="ADJ1" s="1784"/>
      <c r="ADK1" s="1784"/>
      <c r="ADL1" s="254">
        <f>ADC1+1</f>
        <v>81</v>
      </c>
      <c r="ADN1" s="1784" t="str">
        <f>ADE1</f>
        <v>ENTRADAS DEL MES DE SEPTIEMBRE 2023</v>
      </c>
      <c r="ADO1" s="1784"/>
      <c r="ADP1" s="1784"/>
      <c r="ADQ1" s="1784"/>
      <c r="ADR1" s="1784"/>
      <c r="ADS1" s="1784"/>
      <c r="ADT1" s="1784"/>
      <c r="ADU1" s="254">
        <f>ADL1+1</f>
        <v>82</v>
      </c>
      <c r="ADW1" s="1784" t="str">
        <f>ADN1</f>
        <v>ENTRADAS DEL MES DE SEPTIEMBRE 2023</v>
      </c>
      <c r="ADX1" s="1784"/>
      <c r="ADY1" s="1784"/>
      <c r="ADZ1" s="1784"/>
      <c r="AEA1" s="1784"/>
      <c r="AEB1" s="1784"/>
      <c r="AEC1" s="1784"/>
      <c r="AED1" s="254">
        <f>ADU1+1</f>
        <v>83</v>
      </c>
      <c r="AEF1" s="1784" t="str">
        <f>ADW1</f>
        <v>ENTRADAS DEL MES DE SEPTIEMBRE 2023</v>
      </c>
      <c r="AEG1" s="1784"/>
      <c r="AEH1" s="1784"/>
      <c r="AEI1" s="1784"/>
      <c r="AEJ1" s="1784"/>
      <c r="AEK1" s="1784"/>
      <c r="AEL1" s="1784"/>
      <c r="AEM1" s="254">
        <f>AED1+1</f>
        <v>84</v>
      </c>
      <c r="AEO1" s="1784" t="str">
        <f>AEF1</f>
        <v>ENTRADAS DEL MES DE SEPTIEMBRE 2023</v>
      </c>
      <c r="AEP1" s="1784"/>
      <c r="AEQ1" s="1784"/>
      <c r="AER1" s="1784"/>
      <c r="AES1" s="1784"/>
      <c r="AET1" s="1784"/>
      <c r="AEU1" s="1784"/>
      <c r="AEV1" s="254">
        <f>AEM1+1</f>
        <v>85</v>
      </c>
      <c r="AEX1" s="1784" t="str">
        <f>AEO1</f>
        <v>ENTRADAS DEL MES DE SEPTIEMBRE 2023</v>
      </c>
      <c r="AEY1" s="1784"/>
      <c r="AEZ1" s="1784"/>
      <c r="AFA1" s="1784"/>
      <c r="AFB1" s="1784"/>
      <c r="AFC1" s="1784"/>
      <c r="AFD1" s="1784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52" t="str">
        <f t="shared" si="0"/>
        <v xml:space="preserve">PED. </v>
      </c>
      <c r="E4" s="1053">
        <f t="shared" si="0"/>
        <v>45168</v>
      </c>
      <c r="F4" s="1054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0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47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999"/>
      <c r="IF4" s="74" t="s">
        <v>44</v>
      </c>
      <c r="IH4" s="74" t="s">
        <v>23</v>
      </c>
      <c r="II4" s="719"/>
      <c r="IJ4" s="566"/>
      <c r="IM4" s="224"/>
      <c r="IR4" s="74" t="s">
        <v>54</v>
      </c>
      <c r="IW4" s="943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088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4">
        <v>19097</v>
      </c>
      <c r="R5" s="134">
        <f>O5-Q5</f>
        <v>7.2799999999988358</v>
      </c>
      <c r="S5" s="363"/>
      <c r="U5" s="569" t="s">
        <v>193</v>
      </c>
      <c r="V5" s="1088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4">
        <v>18733.3</v>
      </c>
      <c r="AB5" s="134">
        <f>Y5-AA5</f>
        <v>-54.93999999999869</v>
      </c>
      <c r="AC5" s="363"/>
      <c r="AE5" s="569" t="s">
        <v>146</v>
      </c>
      <c r="AF5" s="1088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4">
        <v>18991</v>
      </c>
      <c r="AL5" s="134">
        <f>AI5-AK5</f>
        <v>2.75</v>
      </c>
      <c r="AM5" s="134"/>
      <c r="AO5" s="569" t="s">
        <v>146</v>
      </c>
      <c r="AP5" s="1088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4">
        <v>19090.8</v>
      </c>
      <c r="AV5" s="134">
        <f>AS5-AU5</f>
        <v>24.740000000001601</v>
      </c>
      <c r="AW5" s="134"/>
      <c r="AY5" s="569" t="s">
        <v>146</v>
      </c>
      <c r="AZ5" s="1088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4">
        <v>18951</v>
      </c>
      <c r="BF5" s="134">
        <f>BC5-BE5</f>
        <v>10.700000000000728</v>
      </c>
      <c r="BG5" s="363"/>
      <c r="BI5" s="569" t="s">
        <v>324</v>
      </c>
      <c r="BJ5" s="1402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4">
        <v>18555.46</v>
      </c>
      <c r="BP5" s="134">
        <f>BM5-BO5</f>
        <v>-46.579999999998108</v>
      </c>
      <c r="BQ5" s="363"/>
      <c r="BS5" s="755" t="s">
        <v>146</v>
      </c>
      <c r="BT5" s="1088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4">
        <v>18787.7</v>
      </c>
      <c r="BZ5" s="134">
        <f>BW5-BY5</f>
        <v>-4.7900000000008731</v>
      </c>
      <c r="CA5" s="363"/>
      <c r="CB5" s="230"/>
      <c r="CC5" s="563" t="s">
        <v>146</v>
      </c>
      <c r="CD5" s="1403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4">
        <v>19297.3</v>
      </c>
      <c r="CJ5" s="134">
        <f>CG5-CI5</f>
        <v>-41.5</v>
      </c>
      <c r="CK5" s="230"/>
      <c r="CL5" s="230"/>
      <c r="CM5" s="756" t="s">
        <v>146</v>
      </c>
      <c r="CN5" s="1403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4">
        <v>19036.099999999999</v>
      </c>
      <c r="CT5" s="134">
        <f>CQ5-CS5</f>
        <v>-27.739999999997963</v>
      </c>
      <c r="CU5" s="363"/>
      <c r="CW5" s="563" t="s">
        <v>356</v>
      </c>
      <c r="CX5" s="1430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4">
        <v>18484</v>
      </c>
      <c r="DD5" s="134">
        <f>DA5-DC5</f>
        <v>-129</v>
      </c>
      <c r="DE5" s="363"/>
      <c r="DG5" s="563" t="s">
        <v>324</v>
      </c>
      <c r="DH5" s="1402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4">
        <v>18770.47</v>
      </c>
      <c r="DN5" s="134">
        <f>DK5-DM5</f>
        <v>-92.290000000000873</v>
      </c>
      <c r="DO5" s="363"/>
      <c r="DQ5" s="577" t="s">
        <v>365</v>
      </c>
      <c r="DR5" s="1403" t="s">
        <v>147</v>
      </c>
      <c r="DS5" s="570" t="s">
        <v>190</v>
      </c>
      <c r="DT5" s="566">
        <v>45180</v>
      </c>
      <c r="DU5" s="567">
        <v>18953.54</v>
      </c>
      <c r="DV5" s="564">
        <v>21</v>
      </c>
      <c r="DW5" s="714">
        <v>18996.2</v>
      </c>
      <c r="DX5" s="134">
        <f>DU5-DW5</f>
        <v>-42.659999999999854</v>
      </c>
      <c r="DY5" s="230"/>
      <c r="EA5" s="563" t="s">
        <v>324</v>
      </c>
      <c r="EB5" s="1450" t="s">
        <v>147</v>
      </c>
      <c r="EC5" s="570" t="s">
        <v>367</v>
      </c>
      <c r="ED5" s="566">
        <v>45150</v>
      </c>
      <c r="EE5" s="567">
        <v>18883.599999999999</v>
      </c>
      <c r="EF5" s="564">
        <v>21</v>
      </c>
      <c r="EG5" s="714">
        <v>19065.099999999999</v>
      </c>
      <c r="EH5" s="134">
        <f>EE5-EG5</f>
        <v>-181.5</v>
      </c>
      <c r="EI5" s="363"/>
      <c r="EJ5" s="74" t="s">
        <v>49</v>
      </c>
      <c r="EK5" s="1451" t="s">
        <v>324</v>
      </c>
      <c r="EL5" s="1452" t="s">
        <v>368</v>
      </c>
      <c r="EM5" s="570" t="s">
        <v>369</v>
      </c>
      <c r="EN5" s="566">
        <v>45181</v>
      </c>
      <c r="EO5" s="567">
        <v>18341.87</v>
      </c>
      <c r="EP5" s="564">
        <v>22</v>
      </c>
      <c r="EQ5" s="714">
        <v>18391</v>
      </c>
      <c r="ER5" s="134">
        <f>EO5-EQ5</f>
        <v>-49.130000000001019</v>
      </c>
      <c r="ES5" s="363"/>
      <c r="ET5" s="74" t="s">
        <v>49</v>
      </c>
      <c r="EU5" s="563" t="s">
        <v>146</v>
      </c>
      <c r="EV5" s="1450" t="s">
        <v>147</v>
      </c>
      <c r="EW5" s="565" t="s">
        <v>370</v>
      </c>
      <c r="EX5" s="566">
        <v>45181</v>
      </c>
      <c r="EY5" s="567">
        <v>18363.439999999999</v>
      </c>
      <c r="EZ5" s="564">
        <v>20</v>
      </c>
      <c r="FA5" s="548">
        <v>18500.900000000001</v>
      </c>
      <c r="FB5" s="134">
        <f>EY5-FA5</f>
        <v>-137.46000000000276</v>
      </c>
      <c r="FC5" s="363"/>
      <c r="FE5" s="569" t="s">
        <v>146</v>
      </c>
      <c r="FF5" s="1309" t="s">
        <v>147</v>
      </c>
      <c r="FG5" s="570" t="s">
        <v>373</v>
      </c>
      <c r="FH5" s="566">
        <v>45184</v>
      </c>
      <c r="FI5" s="567">
        <v>19163.939999999999</v>
      </c>
      <c r="FJ5" s="564">
        <v>21</v>
      </c>
      <c r="FK5" s="548">
        <v>19200.400000000001</v>
      </c>
      <c r="FL5" s="134">
        <f>FI5-FK5</f>
        <v>-36.460000000002765</v>
      </c>
      <c r="FM5" s="363"/>
      <c r="FO5" s="569" t="s">
        <v>146</v>
      </c>
      <c r="FP5" s="1088" t="s">
        <v>147</v>
      </c>
      <c r="FQ5" s="570" t="s">
        <v>375</v>
      </c>
      <c r="FR5" s="566">
        <v>45184</v>
      </c>
      <c r="FS5" s="567">
        <v>19215.400000000001</v>
      </c>
      <c r="FT5" s="564">
        <v>21</v>
      </c>
      <c r="FU5" s="548">
        <v>19240.400000000001</v>
      </c>
      <c r="FV5" s="134">
        <f>FS5-FU5</f>
        <v>-25</v>
      </c>
      <c r="FW5" s="363"/>
      <c r="FY5" s="577" t="s">
        <v>377</v>
      </c>
      <c r="FZ5" s="1402" t="s">
        <v>325</v>
      </c>
      <c r="GA5" s="570" t="s">
        <v>190</v>
      </c>
      <c r="GB5" s="566">
        <v>45184</v>
      </c>
      <c r="GC5" s="567">
        <v>18742.990000000002</v>
      </c>
      <c r="GD5" s="564">
        <v>20</v>
      </c>
      <c r="GE5" s="714">
        <v>18775.45</v>
      </c>
      <c r="GF5" s="134">
        <f>GC5-GE5</f>
        <v>-32.459999999999127</v>
      </c>
      <c r="GG5" s="363"/>
      <c r="GI5" s="606" t="s">
        <v>146</v>
      </c>
      <c r="GJ5" s="1450" t="s">
        <v>147</v>
      </c>
      <c r="GK5" s="570" t="s">
        <v>380</v>
      </c>
      <c r="GL5" s="568">
        <v>45189</v>
      </c>
      <c r="GM5" s="567">
        <v>19004.12</v>
      </c>
      <c r="GN5" s="564">
        <v>21</v>
      </c>
      <c r="GO5" s="714">
        <v>19004.099999999999</v>
      </c>
      <c r="GP5" s="134">
        <f>GM5-GO5</f>
        <v>2.0000000000436557E-2</v>
      </c>
      <c r="GQ5" s="363"/>
      <c r="GS5" s="1297" t="s">
        <v>146</v>
      </c>
      <c r="GT5" s="1088" t="s">
        <v>147</v>
      </c>
      <c r="GU5" s="564" t="s">
        <v>382</v>
      </c>
      <c r="GV5" s="568">
        <v>45189</v>
      </c>
      <c r="GW5" s="567">
        <v>19090.22</v>
      </c>
      <c r="GX5" s="564">
        <v>21</v>
      </c>
      <c r="GY5" s="714">
        <v>19103.8</v>
      </c>
      <c r="GZ5" s="134">
        <f>GW5-GY5</f>
        <v>-13.579999999998108</v>
      </c>
      <c r="HA5" s="363"/>
      <c r="HC5" s="1299" t="s">
        <v>146</v>
      </c>
      <c r="HD5" s="1088" t="s">
        <v>147</v>
      </c>
      <c r="HE5" s="570" t="s">
        <v>384</v>
      </c>
      <c r="HF5" s="568">
        <v>45189</v>
      </c>
      <c r="HG5" s="567">
        <v>19037.62</v>
      </c>
      <c r="HH5" s="564">
        <v>21</v>
      </c>
      <c r="HI5" s="714">
        <v>19053.599999999999</v>
      </c>
      <c r="HJ5" s="134">
        <f>HG5-HI5</f>
        <v>-15.979999999999563</v>
      </c>
      <c r="HK5" s="363"/>
      <c r="HM5" s="569" t="s">
        <v>324</v>
      </c>
      <c r="HN5" s="1088" t="s">
        <v>147</v>
      </c>
      <c r="HO5" s="570" t="s">
        <v>386</v>
      </c>
      <c r="HP5" s="566">
        <v>45189</v>
      </c>
      <c r="HQ5" s="567">
        <v>18779.189999999999</v>
      </c>
      <c r="HR5" s="564">
        <v>21</v>
      </c>
      <c r="HS5" s="548">
        <v>18974.5</v>
      </c>
      <c r="HT5" s="134">
        <f>HQ5-HS5</f>
        <v>-195.31000000000131</v>
      </c>
      <c r="HU5" s="363"/>
      <c r="HW5" s="1297" t="s">
        <v>146</v>
      </c>
      <c r="HX5" s="1088" t="s">
        <v>147</v>
      </c>
      <c r="HY5" s="570" t="s">
        <v>424</v>
      </c>
      <c r="HZ5" s="566">
        <v>45190</v>
      </c>
      <c r="IA5" s="567">
        <v>19212.73</v>
      </c>
      <c r="IB5" s="564">
        <v>21</v>
      </c>
      <c r="IC5" s="714">
        <v>19230.400000000001</v>
      </c>
      <c r="ID5" s="134">
        <f>IA5-IC5</f>
        <v>-17.670000000001892</v>
      </c>
      <c r="IE5" s="363"/>
      <c r="IG5" s="563" t="s">
        <v>146</v>
      </c>
      <c r="IH5" s="1514" t="s">
        <v>147</v>
      </c>
      <c r="II5" s="565" t="s">
        <v>425</v>
      </c>
      <c r="IJ5" s="566">
        <v>45191</v>
      </c>
      <c r="IK5" s="567">
        <v>19025.73</v>
      </c>
      <c r="IL5" s="564">
        <v>21</v>
      </c>
      <c r="IM5" s="714">
        <v>19054.099999999999</v>
      </c>
      <c r="IN5" s="134">
        <f>IK5-IM5</f>
        <v>-28.369999999998981</v>
      </c>
      <c r="IO5" s="363"/>
      <c r="IQ5" s="563" t="s">
        <v>146</v>
      </c>
      <c r="IR5" s="1515" t="s">
        <v>147</v>
      </c>
      <c r="IS5" s="565" t="s">
        <v>428</v>
      </c>
      <c r="IT5" s="566">
        <v>45191</v>
      </c>
      <c r="IU5" s="567">
        <v>19037.599999999999</v>
      </c>
      <c r="IV5" s="564">
        <v>21</v>
      </c>
      <c r="IW5" s="714">
        <v>19064.400000000001</v>
      </c>
      <c r="IX5" s="134">
        <f>IU5-IW5</f>
        <v>-26.80000000000291</v>
      </c>
      <c r="IY5" s="363"/>
      <c r="JA5" s="569" t="s">
        <v>146</v>
      </c>
      <c r="JB5" s="1088" t="s">
        <v>147</v>
      </c>
      <c r="JC5" s="565" t="s">
        <v>429</v>
      </c>
      <c r="JD5" s="566">
        <v>45192</v>
      </c>
      <c r="JE5" s="567">
        <v>19216.099999999999</v>
      </c>
      <c r="JF5" s="564">
        <v>21</v>
      </c>
      <c r="JG5" s="714">
        <v>19212.599999999999</v>
      </c>
      <c r="JH5" s="134">
        <f>JE5-JG5</f>
        <v>3.5</v>
      </c>
      <c r="JI5" s="363"/>
      <c r="JK5" s="755" t="s">
        <v>324</v>
      </c>
      <c r="JL5" s="1529" t="s">
        <v>147</v>
      </c>
      <c r="JM5" s="565" t="s">
        <v>434</v>
      </c>
      <c r="JN5" s="566">
        <v>45195</v>
      </c>
      <c r="JO5" s="567">
        <v>17233.849999999999</v>
      </c>
      <c r="JP5" s="564">
        <v>19</v>
      </c>
      <c r="JQ5" s="548">
        <v>17192</v>
      </c>
      <c r="JR5" s="134">
        <f>JO5-JQ5</f>
        <v>41.849999999998545</v>
      </c>
      <c r="JS5" s="363"/>
      <c r="JU5" s="563" t="s">
        <v>146</v>
      </c>
      <c r="JV5" s="1088" t="s">
        <v>147</v>
      </c>
      <c r="JW5" s="565" t="s">
        <v>435</v>
      </c>
      <c r="JX5" s="566">
        <v>45195</v>
      </c>
      <c r="JY5" s="567">
        <v>18882.46</v>
      </c>
      <c r="JZ5" s="564">
        <v>21</v>
      </c>
      <c r="KA5" s="714">
        <v>18903.400000000001</v>
      </c>
      <c r="KB5" s="134">
        <f>JY5-KA5</f>
        <v>-20.940000000002328</v>
      </c>
      <c r="KC5" s="363"/>
      <c r="KE5" s="563" t="s">
        <v>146</v>
      </c>
      <c r="KF5" s="1450" t="s">
        <v>147</v>
      </c>
      <c r="KG5" s="570" t="s">
        <v>437</v>
      </c>
      <c r="KH5" s="566">
        <v>45196</v>
      </c>
      <c r="KI5" s="567">
        <v>16998.18</v>
      </c>
      <c r="KJ5" s="564">
        <v>19</v>
      </c>
      <c r="KK5" s="714">
        <v>17032.7</v>
      </c>
      <c r="KL5" s="134">
        <f>KI5-KK5</f>
        <v>-34.520000000000437</v>
      </c>
      <c r="KM5" s="363"/>
      <c r="KO5" s="563" t="s">
        <v>146</v>
      </c>
      <c r="KP5" s="1088" t="s">
        <v>147</v>
      </c>
      <c r="KQ5" s="565" t="s">
        <v>439</v>
      </c>
      <c r="KR5" s="566">
        <v>45197</v>
      </c>
      <c r="KS5" s="567">
        <v>18761.900000000001</v>
      </c>
      <c r="KT5" s="564">
        <v>21</v>
      </c>
      <c r="KU5" s="714">
        <v>18774.5</v>
      </c>
      <c r="KV5" s="134">
        <f>KS5-KU5</f>
        <v>-12.599999999998545</v>
      </c>
      <c r="KW5" s="363"/>
      <c r="KY5" s="563" t="s">
        <v>146</v>
      </c>
      <c r="KZ5" s="1088" t="s">
        <v>147</v>
      </c>
      <c r="LA5" s="565" t="s">
        <v>190</v>
      </c>
      <c r="LB5" s="568">
        <v>45198</v>
      </c>
      <c r="LC5" s="567">
        <v>18756.36</v>
      </c>
      <c r="LD5" s="564">
        <v>21</v>
      </c>
      <c r="LE5" s="714">
        <v>18777.5</v>
      </c>
      <c r="LF5" s="134">
        <f>LC5-LE5</f>
        <v>-21.139999999999418</v>
      </c>
      <c r="LG5" s="363"/>
      <c r="LH5" s="74" t="s">
        <v>41</v>
      </c>
      <c r="LI5" s="569" t="s">
        <v>146</v>
      </c>
      <c r="LJ5" s="1088" t="s">
        <v>147</v>
      </c>
      <c r="LK5" s="570" t="s">
        <v>442</v>
      </c>
      <c r="LL5" s="566">
        <v>45198</v>
      </c>
      <c r="LM5" s="567">
        <v>18796.29</v>
      </c>
      <c r="LN5" s="564">
        <v>21</v>
      </c>
      <c r="LO5" s="714">
        <v>18816.400000000001</v>
      </c>
      <c r="LP5" s="134">
        <f>LM5-LO5</f>
        <v>-20.110000000000582</v>
      </c>
      <c r="LQ5" s="363"/>
      <c r="LS5" s="569" t="s">
        <v>324</v>
      </c>
      <c r="LT5" s="1402" t="s">
        <v>450</v>
      </c>
      <c r="LU5" s="565" t="s">
        <v>451</v>
      </c>
      <c r="LV5" s="566">
        <v>45199</v>
      </c>
      <c r="LW5" s="567">
        <v>18548.68</v>
      </c>
      <c r="LX5" s="564">
        <v>20</v>
      </c>
      <c r="LY5" s="714">
        <v>18579.490000000002</v>
      </c>
      <c r="LZ5" s="134">
        <f>LW5-LY5</f>
        <v>-30.81000000000131</v>
      </c>
      <c r="MA5" s="363"/>
      <c r="MB5" s="230"/>
      <c r="MC5" s="569"/>
      <c r="MD5" s="564"/>
      <c r="ME5" s="570"/>
      <c r="MF5" s="568"/>
      <c r="MG5" s="567"/>
      <c r="MH5" s="564"/>
      <c r="MI5" s="714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4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4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4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4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4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4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4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4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4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4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4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4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4"/>
      <c r="RK5" s="134">
        <f>RH5-RJ5</f>
        <v>0</v>
      </c>
      <c r="RL5" s="134"/>
      <c r="RN5" s="569"/>
      <c r="RO5" s="717"/>
      <c r="RP5" s="571"/>
      <c r="RQ5" s="568"/>
      <c r="RR5" s="567"/>
      <c r="RS5" s="564"/>
      <c r="RT5" s="714"/>
      <c r="RU5" s="134">
        <f>RR5-RT5</f>
        <v>0</v>
      </c>
      <c r="RV5" s="134"/>
      <c r="RX5" s="569"/>
      <c r="RY5" s="717"/>
      <c r="RZ5" s="571"/>
      <c r="SA5" s="566"/>
      <c r="SB5" s="567"/>
      <c r="SC5" s="564"/>
      <c r="SD5" s="714"/>
      <c r="SE5" s="134">
        <f>SB5-SD5</f>
        <v>0</v>
      </c>
      <c r="SF5" s="134"/>
      <c r="SH5" s="569"/>
      <c r="SI5" s="717"/>
      <c r="SJ5" s="571"/>
      <c r="SK5" s="566"/>
      <c r="SL5" s="567"/>
      <c r="SM5" s="564"/>
      <c r="SN5" s="714"/>
      <c r="SO5" s="134">
        <f>SL5-SN5</f>
        <v>0</v>
      </c>
      <c r="SP5" s="134"/>
      <c r="SR5" s="719"/>
      <c r="SS5" s="717"/>
      <c r="ST5" s="571"/>
      <c r="SU5" s="566"/>
      <c r="SV5" s="567"/>
      <c r="SW5" s="564"/>
      <c r="SX5" s="714"/>
      <c r="SY5" s="134">
        <f>SV5-SX5</f>
        <v>0</v>
      </c>
      <c r="SZ5" s="134"/>
      <c r="TB5" s="719"/>
      <c r="TC5" s="717"/>
      <c r="TD5" s="571"/>
      <c r="TE5" s="566"/>
      <c r="TF5" s="567"/>
      <c r="TG5" s="564"/>
      <c r="TH5" s="71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00" t="s">
        <v>191</v>
      </c>
      <c r="L6" s="572"/>
      <c r="M6" s="569"/>
      <c r="N6" s="569"/>
      <c r="O6" s="569"/>
      <c r="P6" s="569"/>
      <c r="Q6" s="564"/>
      <c r="S6" s="230"/>
      <c r="U6" s="682" t="s">
        <v>195</v>
      </c>
      <c r="V6" s="572"/>
      <c r="W6" s="569"/>
      <c r="X6" s="569"/>
      <c r="Y6" s="569"/>
      <c r="Z6" s="569"/>
      <c r="AA6" s="564"/>
      <c r="AE6" s="1191" t="s">
        <v>301</v>
      </c>
      <c r="AF6" s="572"/>
      <c r="AG6" s="569"/>
      <c r="AH6" s="569"/>
      <c r="AI6" s="569"/>
      <c r="AJ6" s="569"/>
      <c r="AK6" s="564"/>
      <c r="AO6" s="1271" t="s">
        <v>302</v>
      </c>
      <c r="AP6" s="578"/>
      <c r="AQ6" s="569"/>
      <c r="AR6" s="569"/>
      <c r="AS6" s="569"/>
      <c r="AT6" s="569"/>
      <c r="AU6" s="564"/>
      <c r="AW6" s="74"/>
      <c r="AY6" s="1191" t="s">
        <v>323</v>
      </c>
      <c r="AZ6" s="572"/>
      <c r="BA6" s="569"/>
      <c r="BB6" s="569"/>
      <c r="BC6" s="569"/>
      <c r="BD6" s="569"/>
      <c r="BE6" s="564"/>
      <c r="BI6" s="1191">
        <v>11703</v>
      </c>
      <c r="BJ6" s="572"/>
      <c r="BK6" s="569"/>
      <c r="BL6" s="569"/>
      <c r="BM6" s="569"/>
      <c r="BN6" s="569"/>
      <c r="BO6" s="564"/>
      <c r="BQ6" s="230"/>
      <c r="BS6" s="1298" t="s">
        <v>328</v>
      </c>
      <c r="BT6" s="572"/>
      <c r="BU6" s="569"/>
      <c r="BV6" s="569"/>
      <c r="BW6" s="569"/>
      <c r="BX6" s="569"/>
      <c r="BY6" s="564"/>
      <c r="CA6" s="230"/>
      <c r="CB6" s="230"/>
      <c r="CC6" s="1190" t="s">
        <v>330</v>
      </c>
      <c r="CD6" s="572"/>
      <c r="CE6" s="569"/>
      <c r="CF6" s="569"/>
      <c r="CG6" s="569"/>
      <c r="CH6" s="569"/>
      <c r="CI6" s="564"/>
      <c r="CK6" s="230"/>
      <c r="CL6" s="230"/>
      <c r="CM6" s="1298" t="s">
        <v>350</v>
      </c>
      <c r="CN6" s="573"/>
      <c r="CO6" s="569"/>
      <c r="CP6" s="569"/>
      <c r="CQ6" s="569"/>
      <c r="CR6" s="569"/>
      <c r="CS6" s="564"/>
      <c r="CU6" s="230"/>
      <c r="CW6" s="1190" t="s">
        <v>359</v>
      </c>
      <c r="CX6" s="572"/>
      <c r="CY6" s="569"/>
      <c r="CZ6" s="569"/>
      <c r="DA6" s="569"/>
      <c r="DB6" s="569"/>
      <c r="DC6" s="564"/>
      <c r="DE6" s="230"/>
      <c r="DG6" s="1190">
        <v>11704</v>
      </c>
      <c r="DH6" s="572"/>
      <c r="DI6" s="569"/>
      <c r="DJ6" s="569"/>
      <c r="DK6" s="569"/>
      <c r="DL6" s="569"/>
      <c r="DM6" s="564"/>
      <c r="DO6" s="230"/>
      <c r="DQ6" s="1190" t="s">
        <v>366</v>
      </c>
      <c r="DR6" s="572"/>
      <c r="DS6" s="569"/>
      <c r="DT6" s="569"/>
      <c r="DU6" s="569"/>
      <c r="DV6" s="569"/>
      <c r="DW6" s="564"/>
      <c r="DY6" s="230"/>
      <c r="EA6" s="1132">
        <v>11364</v>
      </c>
      <c r="EB6" s="572"/>
      <c r="EC6" s="569"/>
      <c r="ED6" s="569"/>
      <c r="EE6" s="569"/>
      <c r="EF6" s="569"/>
      <c r="EG6" s="564"/>
      <c r="EI6" s="230"/>
      <c r="EK6" s="1206">
        <v>11755</v>
      </c>
      <c r="EL6" s="572"/>
      <c r="EM6" s="569"/>
      <c r="EN6" s="569"/>
      <c r="EO6" s="569"/>
      <c r="EP6" s="569"/>
      <c r="EQ6" s="564"/>
      <c r="ES6" s="230"/>
      <c r="EU6" s="1206" t="s">
        <v>371</v>
      </c>
      <c r="EV6" s="572"/>
      <c r="EW6" s="569"/>
      <c r="EX6" s="569"/>
      <c r="EY6" s="569"/>
      <c r="EZ6" s="569"/>
      <c r="FA6" s="564"/>
      <c r="FC6" s="230"/>
      <c r="FE6" s="1206" t="s">
        <v>374</v>
      </c>
      <c r="FF6" s="572"/>
      <c r="FG6" s="569"/>
      <c r="FH6" s="569"/>
      <c r="FI6" s="569"/>
      <c r="FJ6" s="569"/>
      <c r="FK6" s="564"/>
      <c r="FM6" s="230"/>
      <c r="FO6" s="1206" t="s">
        <v>376</v>
      </c>
      <c r="FP6" s="572"/>
      <c r="FQ6" s="569"/>
      <c r="FR6" s="569"/>
      <c r="FS6" s="569"/>
      <c r="FT6" s="569"/>
      <c r="FU6" s="564"/>
      <c r="FW6" s="230"/>
      <c r="FY6" s="1132">
        <v>38130</v>
      </c>
      <c r="FZ6" s="572"/>
      <c r="GA6" s="569"/>
      <c r="GB6" s="569"/>
      <c r="GC6" s="569"/>
      <c r="GD6" s="569"/>
      <c r="GE6" s="564"/>
      <c r="GG6" s="230"/>
      <c r="GI6" s="1207" t="s">
        <v>381</v>
      </c>
      <c r="GJ6" s="607"/>
      <c r="GK6" s="569"/>
      <c r="GL6" s="569"/>
      <c r="GM6" s="569"/>
      <c r="GN6" s="569"/>
      <c r="GO6" s="564"/>
      <c r="GQ6" s="230"/>
      <c r="GS6" s="1298" t="s">
        <v>383</v>
      </c>
      <c r="GT6" s="578"/>
      <c r="GU6" s="569"/>
      <c r="GV6" s="569"/>
      <c r="GW6" s="569"/>
      <c r="GX6" s="569"/>
      <c r="GY6" s="564"/>
      <c r="HA6" s="230"/>
      <c r="HC6" s="1214" t="s">
        <v>385</v>
      </c>
      <c r="HD6" s="572"/>
      <c r="HE6" s="569"/>
      <c r="HF6" s="569"/>
      <c r="HG6" s="569"/>
      <c r="HH6" s="569"/>
      <c r="HI6" s="564"/>
      <c r="HK6" s="230"/>
      <c r="HM6" s="1215">
        <v>11365</v>
      </c>
      <c r="HN6" s="572"/>
      <c r="HO6" s="569"/>
      <c r="HP6" s="569"/>
      <c r="HQ6" s="569"/>
      <c r="HR6" s="569"/>
      <c r="HS6" s="564"/>
      <c r="HU6" s="230"/>
      <c r="HW6" s="1216" t="s">
        <v>426</v>
      </c>
      <c r="HX6" s="569"/>
      <c r="HY6" s="569"/>
      <c r="HZ6" s="569"/>
      <c r="IA6" s="569"/>
      <c r="IB6" s="569"/>
      <c r="IC6" s="564"/>
      <c r="IE6" s="230"/>
      <c r="IG6" s="1190" t="s">
        <v>427</v>
      </c>
      <c r="IH6" s="572"/>
      <c r="II6" s="569"/>
      <c r="IJ6" s="569"/>
      <c r="IK6" s="569"/>
      <c r="IL6" s="569"/>
      <c r="IM6" s="564"/>
      <c r="IO6" s="230"/>
      <c r="IQ6" s="1516" t="s">
        <v>431</v>
      </c>
      <c r="IR6" s="572"/>
      <c r="IS6" s="569"/>
      <c r="IT6" s="569"/>
      <c r="IU6" s="569"/>
      <c r="IV6" s="569"/>
      <c r="IW6" s="564"/>
      <c r="IY6" s="230"/>
      <c r="JA6" s="1191" t="s">
        <v>430</v>
      </c>
      <c r="JB6" s="569"/>
      <c r="JC6" s="569"/>
      <c r="JD6" s="569"/>
      <c r="JE6" s="569"/>
      <c r="JF6" s="569"/>
      <c r="JG6" s="564"/>
      <c r="JI6" s="230"/>
      <c r="JK6" s="1217">
        <v>11366</v>
      </c>
      <c r="JL6" s="572"/>
      <c r="JM6" s="569"/>
      <c r="JN6" s="569"/>
      <c r="JO6" s="569"/>
      <c r="JP6" s="569"/>
      <c r="JQ6" s="564"/>
      <c r="JS6" s="230"/>
      <c r="JU6" s="1530" t="s">
        <v>436</v>
      </c>
      <c r="JV6" s="572"/>
      <c r="JW6" s="569"/>
      <c r="JX6" s="569"/>
      <c r="JY6" s="569"/>
      <c r="JZ6" s="569"/>
      <c r="KA6" s="564"/>
      <c r="KC6" s="230"/>
      <c r="KE6" s="1221" t="s">
        <v>438</v>
      </c>
      <c r="KF6" s="572"/>
      <c r="KG6" s="569"/>
      <c r="KH6" s="569"/>
      <c r="KI6" s="569"/>
      <c r="KJ6" s="569"/>
      <c r="KK6" s="564"/>
      <c r="KM6" s="230"/>
      <c r="KO6" s="1296" t="s">
        <v>440</v>
      </c>
      <c r="KP6" s="572"/>
      <c r="KQ6" s="569"/>
      <c r="KR6" s="569"/>
      <c r="KS6" s="569"/>
      <c r="KT6" s="569"/>
      <c r="KU6" s="564"/>
      <c r="KW6" s="230"/>
      <c r="KY6" s="1221" t="s">
        <v>441</v>
      </c>
      <c r="KZ6" s="715"/>
      <c r="LA6" s="569"/>
      <c r="LB6" s="569"/>
      <c r="LC6" s="569"/>
      <c r="LD6" s="569"/>
      <c r="LE6" s="564"/>
      <c r="LG6" s="230"/>
      <c r="LI6" s="682" t="s">
        <v>443</v>
      </c>
      <c r="LJ6" s="572"/>
      <c r="LK6" s="569"/>
      <c r="LL6" s="569"/>
      <c r="LM6" s="569"/>
      <c r="LN6" s="569"/>
      <c r="LO6" s="564"/>
      <c r="LS6" s="579">
        <v>11712</v>
      </c>
      <c r="LT6" s="572"/>
      <c r="LU6" s="569"/>
      <c r="LV6" s="569"/>
      <c r="LW6" s="569"/>
      <c r="LX6" s="569"/>
      <c r="LY6" s="564"/>
      <c r="MA6" s="360"/>
      <c r="MB6" s="360"/>
      <c r="MC6" s="1191"/>
      <c r="MD6" s="572"/>
      <c r="ME6" s="569"/>
      <c r="MF6" s="569"/>
      <c r="MG6" s="569"/>
      <c r="MH6" s="569"/>
      <c r="MI6" s="564"/>
      <c r="MM6" s="1206"/>
      <c r="MN6" s="578"/>
      <c r="MO6" s="569"/>
      <c r="MP6" s="569"/>
      <c r="MQ6" s="569"/>
      <c r="MR6" s="569"/>
      <c r="MS6" s="564"/>
      <c r="MW6" s="1271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8"/>
      <c r="OL6" s="572"/>
      <c r="OM6" s="569"/>
      <c r="ON6" s="569"/>
      <c r="OO6" s="569"/>
      <c r="OP6" s="569"/>
      <c r="OQ6" s="564"/>
      <c r="OU6" s="718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8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64"/>
      <c r="M8" s="15">
        <v>1</v>
      </c>
      <c r="N8" s="91">
        <v>881.8</v>
      </c>
      <c r="O8" s="1277"/>
      <c r="P8" s="1134"/>
      <c r="Q8" s="1278"/>
      <c r="R8" s="1136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6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07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>
        <v>894.9</v>
      </c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>
        <v>932.6</v>
      </c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>
        <v>837</v>
      </c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>
        <v>934.4</v>
      </c>
      <c r="EY8" s="627"/>
      <c r="EZ8" s="550"/>
      <c r="FA8" s="551"/>
      <c r="FB8" s="552"/>
      <c r="FC8" s="360">
        <f>FB8*EZ8</f>
        <v>0</v>
      </c>
      <c r="FE8" s="60"/>
      <c r="FF8" s="817"/>
      <c r="FG8" s="15">
        <v>1</v>
      </c>
      <c r="FH8" s="550">
        <v>920.8</v>
      </c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>
        <v>920.3</v>
      </c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>
        <v>945.28</v>
      </c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>
        <v>933.5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66">
        <v>910.4</v>
      </c>
      <c r="GW8" s="231"/>
      <c r="GX8" s="1266"/>
      <c r="GY8" s="94"/>
      <c r="GZ8" s="70"/>
      <c r="HA8" s="360">
        <f>GZ8*GX8</f>
        <v>0</v>
      </c>
      <c r="HC8" s="60"/>
      <c r="HD8" s="103"/>
      <c r="HE8" s="15">
        <v>1</v>
      </c>
      <c r="HF8" s="550">
        <v>890.9</v>
      </c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>
        <v>908.1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>
        <v>918.1</v>
      </c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>
        <v>923.1</v>
      </c>
      <c r="IK8" s="238"/>
      <c r="IL8" s="91"/>
      <c r="IM8" s="69"/>
      <c r="IN8" s="70"/>
      <c r="IO8" s="230">
        <f>IN8*IL8</f>
        <v>0</v>
      </c>
      <c r="IQ8" s="60"/>
      <c r="IR8" s="817"/>
      <c r="IS8" s="611">
        <v>1</v>
      </c>
      <c r="IT8" s="91">
        <v>934.4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917.2</v>
      </c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60">
        <f>JR8*JP8</f>
        <v>0</v>
      </c>
      <c r="JU8" s="60"/>
      <c r="JV8" s="909"/>
      <c r="JW8" s="15">
        <v>1</v>
      </c>
      <c r="JX8" s="550">
        <v>867.7</v>
      </c>
      <c r="JY8" s="1312"/>
      <c r="JZ8" s="1304"/>
      <c r="KA8" s="1159"/>
      <c r="KB8" s="1160"/>
      <c r="KC8" s="360">
        <f>KB8*JZ8</f>
        <v>0</v>
      </c>
      <c r="KE8" s="60"/>
      <c r="KF8" s="103"/>
      <c r="KG8" s="15">
        <v>1</v>
      </c>
      <c r="KH8" s="91">
        <v>939.4</v>
      </c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>
        <v>866.4</v>
      </c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>
        <v>888.6</v>
      </c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>
        <v>895.8</v>
      </c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>
        <v>948.91</v>
      </c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64"/>
      <c r="M9" s="15">
        <v>2</v>
      </c>
      <c r="N9" s="68">
        <v>894.5</v>
      </c>
      <c r="O9" s="1277"/>
      <c r="P9" s="1279"/>
      <c r="Q9" s="1278"/>
      <c r="R9" s="1136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6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07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>
        <v>896.7</v>
      </c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>
        <v>885.4</v>
      </c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>
        <v>841</v>
      </c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>
        <v>918.1</v>
      </c>
      <c r="EY9" s="627"/>
      <c r="EZ9" s="550"/>
      <c r="FA9" s="551"/>
      <c r="FB9" s="552"/>
      <c r="FC9" s="360">
        <f t="shared" ref="FC9:FC29" si="20">FB9*EZ9</f>
        <v>0</v>
      </c>
      <c r="FF9" s="817"/>
      <c r="FG9" s="15">
        <v>2</v>
      </c>
      <c r="FH9" s="550">
        <v>902.2</v>
      </c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>
        <v>916.7</v>
      </c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>
        <v>946.64</v>
      </c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>
        <v>899.9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>
        <v>907.6</v>
      </c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>
        <v>891.3</v>
      </c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>
        <v>889.9</v>
      </c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>
        <v>938.9</v>
      </c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817"/>
      <c r="IS9" s="611">
        <v>2</v>
      </c>
      <c r="IT9" s="68">
        <v>930.3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903.6</v>
      </c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>
        <v>876.3</v>
      </c>
      <c r="JO9" s="231"/>
      <c r="JP9" s="91"/>
      <c r="JQ9" s="69"/>
      <c r="JR9" s="70"/>
      <c r="JS9" s="360">
        <f t="shared" ref="JS9:JS27" si="31">JR9*JP9</f>
        <v>0</v>
      </c>
      <c r="JV9" s="909"/>
      <c r="JW9" s="15">
        <v>2</v>
      </c>
      <c r="JX9" s="553">
        <v>900.8</v>
      </c>
      <c r="JY9" s="1312"/>
      <c r="JZ9" s="1158"/>
      <c r="KA9" s="1159"/>
      <c r="KB9" s="1160"/>
      <c r="KC9" s="360">
        <f t="shared" ref="KC9:KC28" si="32">KB9*JZ9</f>
        <v>0</v>
      </c>
      <c r="KF9" s="103"/>
      <c r="KG9" s="15">
        <v>2</v>
      </c>
      <c r="KH9" s="68">
        <v>880</v>
      </c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>
        <v>872.7</v>
      </c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>
        <v>899</v>
      </c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>
        <v>866.8</v>
      </c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>
        <v>901.74</v>
      </c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64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33"/>
      <c r="Z10" s="1134"/>
      <c r="AA10" s="1135"/>
      <c r="AB10" s="1136"/>
      <c r="AC10" s="1137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6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07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>
        <v>890.4</v>
      </c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>
        <v>934.4</v>
      </c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>
        <v>782</v>
      </c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>
        <v>888.1</v>
      </c>
      <c r="EY10" s="627"/>
      <c r="EZ10" s="550"/>
      <c r="FA10" s="551"/>
      <c r="FB10" s="552"/>
      <c r="FC10" s="360">
        <f t="shared" si="20"/>
        <v>0</v>
      </c>
      <c r="FF10" s="817"/>
      <c r="FG10" s="15">
        <v>3</v>
      </c>
      <c r="FH10" s="550">
        <v>908.1</v>
      </c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>
        <v>903.1</v>
      </c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>
        <v>953.45</v>
      </c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>
        <v>912.6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893.6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>
        <v>929</v>
      </c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>
        <v>878.2</v>
      </c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>
        <v>913.1</v>
      </c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>
        <v>908.5</v>
      </c>
      <c r="IK10" s="238"/>
      <c r="IL10" s="68"/>
      <c r="IM10" s="69"/>
      <c r="IN10" s="70"/>
      <c r="IO10" s="230">
        <f t="shared" si="28"/>
        <v>0</v>
      </c>
      <c r="IR10" s="817"/>
      <c r="IS10" s="611">
        <v>3</v>
      </c>
      <c r="IT10" s="68">
        <v>888.6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937.6</v>
      </c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>
        <v>907.2</v>
      </c>
      <c r="JO10" s="231"/>
      <c r="JP10" s="91"/>
      <c r="JQ10" s="69"/>
      <c r="JR10" s="70"/>
      <c r="JS10" s="360">
        <f t="shared" si="31"/>
        <v>0</v>
      </c>
      <c r="JV10" s="909"/>
      <c r="JW10" s="15">
        <v>3</v>
      </c>
      <c r="JX10" s="553">
        <v>901.7</v>
      </c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>
        <v>866.8</v>
      </c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>
        <v>909.4</v>
      </c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>
        <v>896.7</v>
      </c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>
        <v>919</v>
      </c>
      <c r="LM10" s="1174"/>
      <c r="LN10" s="1304"/>
      <c r="LO10" s="1305"/>
      <c r="LP10" s="1160"/>
      <c r="LQ10" s="1306">
        <f t="shared" si="36"/>
        <v>0</v>
      </c>
      <c r="LR10" s="569"/>
      <c r="LT10" s="93"/>
      <c r="LU10" s="15">
        <v>3</v>
      </c>
      <c r="LV10" s="91">
        <v>927.14</v>
      </c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65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6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07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>
        <v>911.3</v>
      </c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>
        <v>913.5</v>
      </c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>
        <v>841</v>
      </c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>
        <v>925.3</v>
      </c>
      <c r="EY11" s="627"/>
      <c r="EZ11" s="550"/>
      <c r="FA11" s="551"/>
      <c r="FB11" s="552"/>
      <c r="FC11" s="360">
        <f t="shared" si="20"/>
        <v>0</v>
      </c>
      <c r="FE11" s="60"/>
      <c r="FF11" s="817"/>
      <c r="FG11" s="15">
        <v>4</v>
      </c>
      <c r="FH11" s="550">
        <v>900.4</v>
      </c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>
        <v>899.5</v>
      </c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>
        <v>941.65</v>
      </c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>
        <v>864.1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874.5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>
        <v>882.7</v>
      </c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>
        <v>903.6</v>
      </c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>
        <v>932.1</v>
      </c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>
        <v>940.7</v>
      </c>
      <c r="IK11" s="238"/>
      <c r="IL11" s="68"/>
      <c r="IM11" s="69"/>
      <c r="IN11" s="70"/>
      <c r="IO11" s="230">
        <f t="shared" si="28"/>
        <v>0</v>
      </c>
      <c r="IQ11" s="60"/>
      <c r="IR11" s="817"/>
      <c r="IS11" s="611">
        <v>4</v>
      </c>
      <c r="IT11" s="68">
        <v>904.9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887.7</v>
      </c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69"/>
      <c r="JR11" s="70"/>
      <c r="JS11" s="360">
        <f t="shared" si="31"/>
        <v>0</v>
      </c>
      <c r="JU11" s="60"/>
      <c r="JV11" s="817"/>
      <c r="JW11" s="15">
        <v>4</v>
      </c>
      <c r="JX11" s="553">
        <v>939.8</v>
      </c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>
        <v>887.2</v>
      </c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>
        <v>871.3</v>
      </c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>
        <v>885</v>
      </c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>
        <v>886.8</v>
      </c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>
        <v>948</v>
      </c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64"/>
      <c r="M12" s="15">
        <v>5</v>
      </c>
      <c r="N12" s="68">
        <v>934.4</v>
      </c>
      <c r="O12" s="1273"/>
      <c r="P12" s="1274"/>
      <c r="Q12" s="1275"/>
      <c r="R12" s="307"/>
      <c r="S12" s="360">
        <f t="shared" si="8"/>
        <v>0</v>
      </c>
      <c r="V12" s="103"/>
      <c r="W12" s="15">
        <v>5</v>
      </c>
      <c r="X12" s="91">
        <v>883.6</v>
      </c>
      <c r="Y12" s="1133"/>
      <c r="Z12" s="1134"/>
      <c r="AA12" s="1135"/>
      <c r="AB12" s="1136"/>
      <c r="AC12" s="1137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6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07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>
        <v>909.4</v>
      </c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>
        <v>914.4</v>
      </c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>
        <v>860</v>
      </c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>
        <v>919.9</v>
      </c>
      <c r="EY12" s="627"/>
      <c r="EZ12" s="550"/>
      <c r="FA12" s="551"/>
      <c r="FB12" s="552"/>
      <c r="FC12" s="360">
        <f t="shared" si="20"/>
        <v>0</v>
      </c>
      <c r="FF12" s="817"/>
      <c r="FG12" s="15">
        <v>5</v>
      </c>
      <c r="FH12" s="550">
        <v>888.6</v>
      </c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>
        <v>917.2</v>
      </c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>
        <v>956.17</v>
      </c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>
        <v>924.4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937.1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>
        <v>925.3</v>
      </c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>
        <v>933.5</v>
      </c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>
        <v>939.8</v>
      </c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>
        <v>883.6</v>
      </c>
      <c r="IK12" s="238"/>
      <c r="IL12" s="68"/>
      <c r="IM12" s="69"/>
      <c r="IN12" s="70"/>
      <c r="IO12" s="230">
        <f t="shared" si="28"/>
        <v>0</v>
      </c>
      <c r="IR12" s="817"/>
      <c r="IS12" s="611">
        <v>5</v>
      </c>
      <c r="IT12" s="68">
        <v>889.5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929.9</v>
      </c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>
        <v>919.9</v>
      </c>
      <c r="JO12" s="231"/>
      <c r="JP12" s="91"/>
      <c r="JQ12" s="69"/>
      <c r="JR12" s="70"/>
      <c r="JS12" s="360">
        <f t="shared" si="31"/>
        <v>0</v>
      </c>
      <c r="JV12" s="909"/>
      <c r="JW12" s="15">
        <v>5</v>
      </c>
      <c r="JX12" s="553">
        <v>909</v>
      </c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>
        <v>903.1</v>
      </c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>
        <v>930.8</v>
      </c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>
        <v>886.3</v>
      </c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>
        <v>925.8</v>
      </c>
      <c r="LM12" s="1174"/>
      <c r="LN12" s="1304"/>
      <c r="LO12" s="1305"/>
      <c r="LP12" s="1160"/>
      <c r="LQ12" s="1306">
        <f t="shared" si="36"/>
        <v>0</v>
      </c>
      <c r="LR12" s="569"/>
      <c r="LT12" s="103"/>
      <c r="LU12" s="15">
        <v>5</v>
      </c>
      <c r="LV12" s="91">
        <v>943.47</v>
      </c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64"/>
      <c r="M13" s="15">
        <v>6</v>
      </c>
      <c r="N13" s="68">
        <v>898.1</v>
      </c>
      <c r="O13" s="1273"/>
      <c r="P13" s="1274"/>
      <c r="Q13" s="1275"/>
      <c r="R13" s="307"/>
      <c r="S13" s="360">
        <f t="shared" si="8"/>
        <v>0</v>
      </c>
      <c r="V13" s="103"/>
      <c r="W13" s="15">
        <v>6</v>
      </c>
      <c r="X13" s="91">
        <v>883.6</v>
      </c>
      <c r="Y13" s="1133"/>
      <c r="Z13" s="1134"/>
      <c r="AA13" s="1135"/>
      <c r="AB13" s="1136"/>
      <c r="AC13" s="1137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6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07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>
        <v>918.5</v>
      </c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>
        <v>870.9</v>
      </c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>
        <v>849</v>
      </c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>
        <v>892.7</v>
      </c>
      <c r="EY13" s="627"/>
      <c r="EZ13" s="550"/>
      <c r="FA13" s="551"/>
      <c r="FB13" s="552"/>
      <c r="FC13" s="360">
        <f t="shared" si="20"/>
        <v>0</v>
      </c>
      <c r="FF13" s="817"/>
      <c r="FG13" s="15">
        <v>6</v>
      </c>
      <c r="FH13" s="550">
        <v>894.9</v>
      </c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>
        <v>911.3</v>
      </c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>
        <v>928.04</v>
      </c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>
        <v>929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885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>
        <v>880</v>
      </c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>
        <v>870.9</v>
      </c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>
        <v>938</v>
      </c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>
        <v>865</v>
      </c>
      <c r="IK13" s="238"/>
      <c r="IL13" s="68"/>
      <c r="IM13" s="69"/>
      <c r="IN13" s="70"/>
      <c r="IO13" s="230">
        <f t="shared" si="28"/>
        <v>0</v>
      </c>
      <c r="IR13" s="817"/>
      <c r="IS13" s="611">
        <v>6</v>
      </c>
      <c r="IT13" s="68">
        <v>921.7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925.3</v>
      </c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>
        <v>921.7</v>
      </c>
      <c r="JO13" s="231"/>
      <c r="JP13" s="91"/>
      <c r="JQ13" s="69"/>
      <c r="JR13" s="70"/>
      <c r="JS13" s="360">
        <f t="shared" si="31"/>
        <v>0</v>
      </c>
      <c r="JV13" s="909"/>
      <c r="JW13" s="15">
        <v>6</v>
      </c>
      <c r="JX13" s="553">
        <v>863.6</v>
      </c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>
        <v>877.7</v>
      </c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>
        <v>898.1</v>
      </c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>
        <v>915.8</v>
      </c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>
        <v>888.1</v>
      </c>
      <c r="LM13" s="1174"/>
      <c r="LN13" s="1304"/>
      <c r="LO13" s="1305"/>
      <c r="LP13" s="1160"/>
      <c r="LQ13" s="1306">
        <f t="shared" si="36"/>
        <v>0</v>
      </c>
      <c r="LR13" s="569"/>
      <c r="LT13" s="103"/>
      <c r="LU13" s="15">
        <v>6</v>
      </c>
      <c r="LV13" s="91">
        <v>935.3</v>
      </c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64"/>
      <c r="M14" s="15">
        <v>7</v>
      </c>
      <c r="N14" s="68">
        <v>911.7</v>
      </c>
      <c r="O14" s="1273"/>
      <c r="P14" s="1274"/>
      <c r="Q14" s="1275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6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07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>
        <v>917.6</v>
      </c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>
        <v>913.5</v>
      </c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>
        <v>818</v>
      </c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>
        <v>938.9</v>
      </c>
      <c r="EY14" s="627"/>
      <c r="EZ14" s="550"/>
      <c r="FA14" s="551"/>
      <c r="FB14" s="552"/>
      <c r="FC14" s="360">
        <f t="shared" si="20"/>
        <v>0</v>
      </c>
      <c r="FF14" s="817"/>
      <c r="FG14" s="15">
        <v>7</v>
      </c>
      <c r="FH14" s="550">
        <v>889.5</v>
      </c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>
        <v>934.4</v>
      </c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>
        <v>921.69</v>
      </c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>
        <v>879.5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896.3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>
        <v>934.8</v>
      </c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>
        <v>907.2</v>
      </c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>
        <v>871.8</v>
      </c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>
        <v>933.5</v>
      </c>
      <c r="IK14" s="238"/>
      <c r="IL14" s="68"/>
      <c r="IM14" s="69"/>
      <c r="IN14" s="70"/>
      <c r="IO14" s="230">
        <f t="shared" si="28"/>
        <v>0</v>
      </c>
      <c r="IR14" s="817"/>
      <c r="IS14" s="611">
        <v>7</v>
      </c>
      <c r="IT14" s="68">
        <v>916.7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873.2</v>
      </c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>
        <v>877.2</v>
      </c>
      <c r="JO14" s="231"/>
      <c r="JP14" s="91"/>
      <c r="JQ14" s="69"/>
      <c r="JR14" s="70"/>
      <c r="JS14" s="360">
        <f t="shared" si="31"/>
        <v>0</v>
      </c>
      <c r="JV14" s="909"/>
      <c r="JW14" s="15">
        <v>7</v>
      </c>
      <c r="JX14" s="553">
        <v>869.1</v>
      </c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>
        <v>902.2</v>
      </c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>
        <v>885</v>
      </c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>
        <v>869.5</v>
      </c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>
        <v>903.6</v>
      </c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>
        <v>923.51</v>
      </c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1272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6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07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>
        <v>890.4</v>
      </c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>
        <v>935.3</v>
      </c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>
        <v>881</v>
      </c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>
        <v>928</v>
      </c>
      <c r="EY15" s="627"/>
      <c r="EZ15" s="550"/>
      <c r="FA15" s="551"/>
      <c r="FB15" s="552"/>
      <c r="FC15" s="360">
        <f t="shared" si="20"/>
        <v>0</v>
      </c>
      <c r="FF15" s="817"/>
      <c r="FG15" s="15">
        <v>8</v>
      </c>
      <c r="FH15" s="550">
        <v>918.5</v>
      </c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>
        <v>938.9</v>
      </c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>
        <v>974.77</v>
      </c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>
        <v>862.7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897.2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>
        <v>902.2</v>
      </c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>
        <v>908.1</v>
      </c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>
        <v>938.5</v>
      </c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>
        <v>887.2</v>
      </c>
      <c r="IK15" s="238"/>
      <c r="IL15" s="68"/>
      <c r="IM15" s="69"/>
      <c r="IN15" s="70"/>
      <c r="IO15" s="230">
        <f t="shared" si="28"/>
        <v>0</v>
      </c>
      <c r="IR15" s="817"/>
      <c r="IS15" s="611">
        <v>8</v>
      </c>
      <c r="IT15" s="68">
        <v>932.1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925.8</v>
      </c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>
        <v>908.1</v>
      </c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>
        <v>880.4</v>
      </c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>
        <v>864.5</v>
      </c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>
        <v>936.7</v>
      </c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>
        <v>903.1</v>
      </c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>
        <v>888.6</v>
      </c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>
        <v>938.93</v>
      </c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1264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6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07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>
        <v>920.3</v>
      </c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>
        <v>871.8</v>
      </c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>
        <v>817</v>
      </c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>
        <v>905.4</v>
      </c>
      <c r="EY16" s="627"/>
      <c r="EZ16" s="550"/>
      <c r="FA16" s="551"/>
      <c r="FB16" s="552"/>
      <c r="FC16" s="360">
        <f t="shared" si="20"/>
        <v>0</v>
      </c>
      <c r="FF16" s="817"/>
      <c r="FG16" s="15">
        <v>9</v>
      </c>
      <c r="FH16" s="550">
        <v>922.1</v>
      </c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>
        <v>893.1</v>
      </c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>
        <v>943.01</v>
      </c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>
        <v>912.2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936.2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>
        <v>905.8</v>
      </c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>
        <v>911.7</v>
      </c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>
        <v>918.1</v>
      </c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>
        <v>895.8</v>
      </c>
      <c r="IK16" s="238"/>
      <c r="IL16" s="68"/>
      <c r="IM16" s="69"/>
      <c r="IN16" s="70"/>
      <c r="IO16" s="230">
        <f t="shared" si="28"/>
        <v>0</v>
      </c>
      <c r="IR16" s="817"/>
      <c r="IS16" s="611">
        <v>9</v>
      </c>
      <c r="IT16" s="68">
        <v>932.6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889.5</v>
      </c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>
        <v>919</v>
      </c>
      <c r="JO16" s="231"/>
      <c r="JP16" s="91"/>
      <c r="JQ16" s="69"/>
      <c r="JR16" s="70"/>
      <c r="JS16" s="360">
        <f t="shared" si="31"/>
        <v>0</v>
      </c>
      <c r="JV16" s="909"/>
      <c r="JW16" s="15">
        <v>9</v>
      </c>
      <c r="JX16" s="553">
        <v>914.9</v>
      </c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>
        <v>897.2</v>
      </c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>
        <v>868.6</v>
      </c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>
        <v>869.1</v>
      </c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>
        <v>874.1</v>
      </c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>
        <v>923.96</v>
      </c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1265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6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07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>
        <v>888.6</v>
      </c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>
        <v>919</v>
      </c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>
        <v>825</v>
      </c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>
        <v>930.8</v>
      </c>
      <c r="EY17" s="627"/>
      <c r="EZ17" s="550"/>
      <c r="FA17" s="551"/>
      <c r="FB17" s="552"/>
      <c r="FC17" s="360">
        <f t="shared" si="20"/>
        <v>0</v>
      </c>
      <c r="FF17" s="817"/>
      <c r="FG17" s="15">
        <v>10</v>
      </c>
      <c r="FH17" s="550">
        <v>896.7</v>
      </c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>
        <v>884</v>
      </c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>
        <v>927.59</v>
      </c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>
        <v>917.6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932.1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>
        <v>932.1</v>
      </c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>
        <v>926.2</v>
      </c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>
        <v>914.4</v>
      </c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>
        <v>871.3</v>
      </c>
      <c r="IK17" s="238"/>
      <c r="IL17" s="68"/>
      <c r="IM17" s="69"/>
      <c r="IN17" s="70"/>
      <c r="IO17" s="230">
        <f t="shared" si="28"/>
        <v>0</v>
      </c>
      <c r="IR17" s="817"/>
      <c r="IS17" s="611">
        <v>10</v>
      </c>
      <c r="IT17" s="68">
        <v>884.5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920.3</v>
      </c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>
        <v>912.6</v>
      </c>
      <c r="JO17" s="231"/>
      <c r="JP17" s="91"/>
      <c r="JQ17" s="69"/>
      <c r="JR17" s="70"/>
      <c r="JS17" s="360">
        <f t="shared" si="31"/>
        <v>0</v>
      </c>
      <c r="JV17" s="817"/>
      <c r="JW17" s="15">
        <v>10</v>
      </c>
      <c r="JX17" s="553">
        <v>897.7</v>
      </c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>
        <v>892.7</v>
      </c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>
        <v>932.1</v>
      </c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>
        <v>876.8</v>
      </c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>
        <v>866.8</v>
      </c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>
        <v>938.02</v>
      </c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1264"/>
      <c r="M18" s="15">
        <v>11</v>
      </c>
      <c r="N18" s="68">
        <v>910.8</v>
      </c>
      <c r="O18" s="1273"/>
      <c r="P18" s="1274"/>
      <c r="Q18" s="1275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07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>
        <v>943.9</v>
      </c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>
        <v>909</v>
      </c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>
        <v>823</v>
      </c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>
        <v>925.3</v>
      </c>
      <c r="EY18" s="627"/>
      <c r="EZ18" s="550"/>
      <c r="FA18" s="551"/>
      <c r="FB18" s="552"/>
      <c r="FC18" s="360">
        <f t="shared" si="20"/>
        <v>0</v>
      </c>
      <c r="FF18" s="817"/>
      <c r="FG18" s="15">
        <v>11</v>
      </c>
      <c r="FH18" s="550">
        <v>899.9</v>
      </c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>
        <v>913.1</v>
      </c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>
        <v>929.41</v>
      </c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>
        <v>885.4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912.6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>
        <v>936.7</v>
      </c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>
        <v>900.8</v>
      </c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>
        <v>864.1</v>
      </c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>
        <v>913.5</v>
      </c>
      <c r="IK18" s="238"/>
      <c r="IL18" s="68"/>
      <c r="IM18" s="69"/>
      <c r="IN18" s="70"/>
      <c r="IO18" s="230">
        <f t="shared" si="28"/>
        <v>0</v>
      </c>
      <c r="IR18" s="909"/>
      <c r="IS18" s="611">
        <v>11</v>
      </c>
      <c r="IT18" s="68">
        <v>937.6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924.9</v>
      </c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>
        <v>908.1</v>
      </c>
      <c r="JO18" s="231"/>
      <c r="JP18" s="91"/>
      <c r="JQ18" s="69"/>
      <c r="JR18" s="70"/>
      <c r="JS18" s="360">
        <f t="shared" si="31"/>
        <v>0</v>
      </c>
      <c r="JV18" s="909"/>
      <c r="JW18" s="15">
        <v>11</v>
      </c>
      <c r="JX18" s="553">
        <v>897.2</v>
      </c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>
        <v>929.4</v>
      </c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>
        <v>891.8</v>
      </c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>
        <v>928</v>
      </c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>
        <v>870</v>
      </c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>
        <v>949.82</v>
      </c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1264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07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>
        <v>914.9</v>
      </c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>
        <v>934.4</v>
      </c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>
        <v>781</v>
      </c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>
        <v>938.9</v>
      </c>
      <c r="EY19" s="627"/>
      <c r="EZ19" s="550"/>
      <c r="FA19" s="551"/>
      <c r="FB19" s="552"/>
      <c r="FC19" s="360">
        <f t="shared" si="20"/>
        <v>0</v>
      </c>
      <c r="FF19" s="817"/>
      <c r="FG19" s="15">
        <v>12</v>
      </c>
      <c r="FH19" s="550">
        <v>932.6</v>
      </c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>
        <v>933.5</v>
      </c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>
        <v>952.99</v>
      </c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>
        <v>918.1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908.1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>
        <v>930.8</v>
      </c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>
        <v>889</v>
      </c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>
        <v>935.3</v>
      </c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>
        <v>925.8</v>
      </c>
      <c r="IK19" s="238"/>
      <c r="IL19" s="68"/>
      <c r="IM19" s="69"/>
      <c r="IN19" s="70"/>
      <c r="IO19" s="230">
        <f t="shared" si="28"/>
        <v>0</v>
      </c>
      <c r="IR19" s="909"/>
      <c r="IS19" s="611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938.9</v>
      </c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>
        <v>916.3</v>
      </c>
      <c r="JO19" s="231"/>
      <c r="JP19" s="91"/>
      <c r="JQ19" s="69"/>
      <c r="JR19" s="70"/>
      <c r="JS19" s="360">
        <f t="shared" si="31"/>
        <v>0</v>
      </c>
      <c r="JV19" s="909"/>
      <c r="JW19" s="15">
        <v>12</v>
      </c>
      <c r="JX19" s="553">
        <v>929</v>
      </c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>
        <v>933.5</v>
      </c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>
        <v>867.7</v>
      </c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>
        <v>903.6</v>
      </c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>
        <v>888.6</v>
      </c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>
        <v>918.97</v>
      </c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1264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33"/>
      <c r="Z20" s="1134"/>
      <c r="AA20" s="1135"/>
      <c r="AB20" s="1136"/>
      <c r="AC20" s="1137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07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>
        <v>876.8</v>
      </c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>
        <v>897.2</v>
      </c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>
        <v>864</v>
      </c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>
        <v>935.3</v>
      </c>
      <c r="EY20" s="627"/>
      <c r="EZ20" s="550"/>
      <c r="FA20" s="551"/>
      <c r="FB20" s="552"/>
      <c r="FC20" s="360">
        <f t="shared" si="20"/>
        <v>0</v>
      </c>
      <c r="FF20" s="817"/>
      <c r="FG20" s="15">
        <v>13</v>
      </c>
      <c r="FH20" s="550">
        <v>940.3</v>
      </c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>
        <v>920.3</v>
      </c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>
        <v>919.43</v>
      </c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>
        <v>898.1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870.4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>
        <v>936.2</v>
      </c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>
        <v>899.9</v>
      </c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>
        <v>937.6</v>
      </c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>
        <v>933</v>
      </c>
      <c r="IK20" s="238"/>
      <c r="IL20" s="68"/>
      <c r="IM20" s="69"/>
      <c r="IN20" s="70"/>
      <c r="IO20" s="230">
        <f t="shared" si="28"/>
        <v>0</v>
      </c>
      <c r="IR20" s="909"/>
      <c r="IS20" s="611">
        <v>13</v>
      </c>
      <c r="IT20" s="68">
        <v>863.2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919.9</v>
      </c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>
        <v>861.8</v>
      </c>
      <c r="JO20" s="231"/>
      <c r="JP20" s="91"/>
      <c r="JQ20" s="69"/>
      <c r="JR20" s="70"/>
      <c r="JS20" s="360">
        <f t="shared" si="31"/>
        <v>0</v>
      </c>
      <c r="JV20" s="909"/>
      <c r="JW20" s="15">
        <v>13</v>
      </c>
      <c r="JX20" s="553">
        <v>913.5</v>
      </c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>
        <v>914.4</v>
      </c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>
        <v>866.4</v>
      </c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>
        <v>910.4</v>
      </c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>
        <v>938</v>
      </c>
      <c r="LM20" s="1174"/>
      <c r="LN20" s="1304"/>
      <c r="LO20" s="1305"/>
      <c r="LP20" s="1160"/>
      <c r="LQ20" s="1306">
        <f t="shared" si="36"/>
        <v>0</v>
      </c>
      <c r="LR20" s="569"/>
      <c r="LT20" s="103"/>
      <c r="LU20" s="15">
        <v>13</v>
      </c>
      <c r="LV20" s="91">
        <v>943.47</v>
      </c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1264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07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>
        <v>914.9</v>
      </c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>
        <v>874.5</v>
      </c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>
        <v>842</v>
      </c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>
        <v>936.2</v>
      </c>
      <c r="EY21" s="627"/>
      <c r="EZ21" s="550"/>
      <c r="FA21" s="551"/>
      <c r="FB21" s="552"/>
      <c r="FC21" s="360">
        <f t="shared" si="20"/>
        <v>0</v>
      </c>
      <c r="FF21" s="817"/>
      <c r="FG21" s="15">
        <v>14</v>
      </c>
      <c r="FH21" s="550">
        <v>912.2</v>
      </c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>
        <v>910.4</v>
      </c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>
        <v>941.2</v>
      </c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>
        <v>924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908.5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>
        <v>915.8</v>
      </c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>
        <v>893.6</v>
      </c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>
        <v>938.9</v>
      </c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>
        <v>910.8</v>
      </c>
      <c r="IK21" s="238"/>
      <c r="IL21" s="68"/>
      <c r="IM21" s="69"/>
      <c r="IN21" s="70"/>
      <c r="IO21" s="230">
        <f t="shared" si="28"/>
        <v>0</v>
      </c>
      <c r="IR21" s="909"/>
      <c r="IS21" s="611">
        <v>14</v>
      </c>
      <c r="IT21" s="68">
        <v>870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933.5</v>
      </c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>
        <v>902.6</v>
      </c>
      <c r="JO21" s="231"/>
      <c r="JP21" s="91"/>
      <c r="JQ21" s="69"/>
      <c r="JR21" s="70"/>
      <c r="JS21" s="360">
        <f t="shared" si="31"/>
        <v>0</v>
      </c>
      <c r="JV21" s="909"/>
      <c r="JW21" s="15">
        <v>14</v>
      </c>
      <c r="JX21" s="553">
        <v>915.8</v>
      </c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>
        <v>882.2</v>
      </c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>
        <v>879.5</v>
      </c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>
        <v>872.3</v>
      </c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>
        <v>882.7</v>
      </c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>
        <v>923.51</v>
      </c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1264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07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>
        <v>892.7</v>
      </c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>
        <v>876.3</v>
      </c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>
        <v>858</v>
      </c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>
        <v>940.7</v>
      </c>
      <c r="EY22" s="627"/>
      <c r="EZ22" s="550"/>
      <c r="FA22" s="551"/>
      <c r="FB22" s="552"/>
      <c r="FC22" s="360">
        <f t="shared" si="20"/>
        <v>0</v>
      </c>
      <c r="FF22" s="817"/>
      <c r="FG22" s="15">
        <v>15</v>
      </c>
      <c r="FH22" s="550">
        <v>921.7</v>
      </c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>
        <v>909.9</v>
      </c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>
        <v>896.75</v>
      </c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>
        <v>887.2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>
        <v>890.4</v>
      </c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>
        <v>881.8</v>
      </c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>
        <v>922.1</v>
      </c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>
        <v>883.1</v>
      </c>
      <c r="IK22" s="238"/>
      <c r="IL22" s="68"/>
      <c r="IM22" s="69"/>
      <c r="IN22" s="70"/>
      <c r="IO22" s="230">
        <f t="shared" si="28"/>
        <v>0</v>
      </c>
      <c r="IR22" s="909"/>
      <c r="IS22" s="611">
        <v>15</v>
      </c>
      <c r="IT22" s="68">
        <v>890.4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920.8</v>
      </c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69"/>
      <c r="JR22" s="70"/>
      <c r="JS22" s="360">
        <f t="shared" si="31"/>
        <v>0</v>
      </c>
      <c r="JV22" s="909"/>
      <c r="JW22" s="15">
        <v>15</v>
      </c>
      <c r="JX22" s="553">
        <v>882.7</v>
      </c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>
        <v>870.4</v>
      </c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>
        <v>881.3</v>
      </c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>
        <v>879.5</v>
      </c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>
        <v>933</v>
      </c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>
        <v>891.76</v>
      </c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1264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07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>
        <v>914.9</v>
      </c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>
        <v>925.3</v>
      </c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>
        <v>861</v>
      </c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>
        <v>911.7</v>
      </c>
      <c r="EY23" s="627"/>
      <c r="EZ23" s="550"/>
      <c r="FA23" s="551"/>
      <c r="FB23" s="552"/>
      <c r="FC23" s="360">
        <f t="shared" si="20"/>
        <v>0</v>
      </c>
      <c r="FF23" s="817"/>
      <c r="FG23" s="15">
        <v>16</v>
      </c>
      <c r="FH23" s="550">
        <v>925.3</v>
      </c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>
        <v>882.7</v>
      </c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>
        <v>932.13</v>
      </c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>
        <v>919.4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904.9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>
        <v>901.3</v>
      </c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>
        <v>889.9</v>
      </c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>
        <v>894.5</v>
      </c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>
        <v>930.3</v>
      </c>
      <c r="IK23" s="238"/>
      <c r="IL23" s="68"/>
      <c r="IM23" s="69"/>
      <c r="IN23" s="70"/>
      <c r="IO23" s="230">
        <f t="shared" si="28"/>
        <v>0</v>
      </c>
      <c r="IR23" s="909"/>
      <c r="IS23" s="611">
        <v>16</v>
      </c>
      <c r="IT23" s="68">
        <v>882.7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937.6</v>
      </c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>
        <v>902.6</v>
      </c>
      <c r="JO23" s="231"/>
      <c r="JP23" s="91"/>
      <c r="JQ23" s="69"/>
      <c r="JR23" s="70"/>
      <c r="JS23" s="360">
        <f t="shared" si="31"/>
        <v>0</v>
      </c>
      <c r="JV23" s="909"/>
      <c r="JW23" s="15">
        <v>16</v>
      </c>
      <c r="JX23" s="553">
        <v>911.3</v>
      </c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>
        <v>913.1</v>
      </c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>
        <v>918.5</v>
      </c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>
        <v>916.3</v>
      </c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>
        <v>885.4</v>
      </c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>
        <v>922.6</v>
      </c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1264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07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>
        <v>890.4</v>
      </c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>
        <v>925.3</v>
      </c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>
        <v>875</v>
      </c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>
        <v>928</v>
      </c>
      <c r="EY24" s="627"/>
      <c r="EZ24" s="550"/>
      <c r="FA24" s="551"/>
      <c r="FB24" s="552"/>
      <c r="FC24" s="360">
        <f t="shared" si="20"/>
        <v>0</v>
      </c>
      <c r="FF24" s="817"/>
      <c r="FG24" s="15">
        <v>17</v>
      </c>
      <c r="FH24" s="550">
        <v>911.7</v>
      </c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>
        <v>925.3</v>
      </c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>
        <v>928.04</v>
      </c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>
        <v>872.7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928.5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>
        <v>889.5</v>
      </c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>
        <v>920.8</v>
      </c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>
        <v>896.3</v>
      </c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>
        <v>928</v>
      </c>
      <c r="IK24" s="238"/>
      <c r="IL24" s="68"/>
      <c r="IM24" s="69"/>
      <c r="IN24" s="70"/>
      <c r="IO24" s="230">
        <f t="shared" si="28"/>
        <v>0</v>
      </c>
      <c r="IR24" s="909"/>
      <c r="IS24" s="611">
        <v>17</v>
      </c>
      <c r="IT24" s="68">
        <v>926.7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932.1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889</v>
      </c>
      <c r="JO24" s="231"/>
      <c r="JP24" s="91"/>
      <c r="JQ24" s="69"/>
      <c r="JR24" s="70"/>
      <c r="JS24" s="360">
        <f t="shared" si="31"/>
        <v>0</v>
      </c>
      <c r="JV24" s="909"/>
      <c r="JW24" s="15">
        <v>17</v>
      </c>
      <c r="JX24" s="553">
        <v>898.6</v>
      </c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>
        <v>880.9</v>
      </c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>
        <v>912.6</v>
      </c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>
        <v>904.5</v>
      </c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>
        <v>891.8</v>
      </c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>
        <v>926.23</v>
      </c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1264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07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>
        <v>901.3</v>
      </c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>
        <v>876.3</v>
      </c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>
        <v>892</v>
      </c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>
        <v>936.2</v>
      </c>
      <c r="EY25" s="627"/>
      <c r="EZ25" s="550"/>
      <c r="FA25" s="551"/>
      <c r="FB25" s="552"/>
      <c r="FC25" s="360">
        <f t="shared" si="20"/>
        <v>0</v>
      </c>
      <c r="FF25" s="817"/>
      <c r="FG25" s="15">
        <v>18</v>
      </c>
      <c r="FH25" s="550">
        <v>940.3</v>
      </c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>
        <v>926.7</v>
      </c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>
        <v>962.52</v>
      </c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>
        <v>890.9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888.1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>
        <v>866.8</v>
      </c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>
        <v>887.2</v>
      </c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>
        <v>936.7</v>
      </c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>
        <v>870.9</v>
      </c>
      <c r="IK25" s="238"/>
      <c r="IL25" s="68"/>
      <c r="IM25" s="69"/>
      <c r="IN25" s="70"/>
      <c r="IO25" s="230">
        <f t="shared" si="28"/>
        <v>0</v>
      </c>
      <c r="IR25" s="1310"/>
      <c r="IS25" s="611">
        <v>18</v>
      </c>
      <c r="IT25" s="68">
        <v>912.6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868.2</v>
      </c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>
        <v>929.9</v>
      </c>
      <c r="JO25" s="231"/>
      <c r="JP25" s="91"/>
      <c r="JQ25" s="69"/>
      <c r="JR25" s="70"/>
      <c r="JS25" s="360">
        <f t="shared" si="31"/>
        <v>0</v>
      </c>
      <c r="JV25" s="909"/>
      <c r="JW25" s="15">
        <v>18</v>
      </c>
      <c r="JX25" s="553">
        <v>931.7</v>
      </c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>
        <v>928.5</v>
      </c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>
        <v>877.2</v>
      </c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>
        <v>892.7</v>
      </c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>
        <v>916.7</v>
      </c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>
        <v>913.53</v>
      </c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1264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07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>
        <v>922.1</v>
      </c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>
        <v>897.2</v>
      </c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>
        <v>797</v>
      </c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>
        <v>935.3</v>
      </c>
      <c r="EY26" s="627"/>
      <c r="EZ26" s="550"/>
      <c r="FA26" s="551"/>
      <c r="FB26" s="552"/>
      <c r="FC26" s="360">
        <f t="shared" si="20"/>
        <v>0</v>
      </c>
      <c r="FF26" s="817"/>
      <c r="FG26" s="15">
        <v>19</v>
      </c>
      <c r="FH26" s="550">
        <v>906.3</v>
      </c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>
        <v>938.5</v>
      </c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>
        <v>929.41</v>
      </c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>
        <v>937.1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938.9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>
        <v>924.9</v>
      </c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>
        <v>898.1</v>
      </c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>
        <v>917.2</v>
      </c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>
        <v>933</v>
      </c>
      <c r="IK26" s="238"/>
      <c r="IL26" s="68"/>
      <c r="IM26" s="69"/>
      <c r="IN26" s="70"/>
      <c r="IO26" s="230">
        <f t="shared" si="28"/>
        <v>0</v>
      </c>
      <c r="IR26" s="909"/>
      <c r="IS26" s="611">
        <v>19</v>
      </c>
      <c r="IT26" s="68">
        <v>922.1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918.1</v>
      </c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>
        <v>903.6</v>
      </c>
      <c r="JO26" s="231"/>
      <c r="JP26" s="91"/>
      <c r="JQ26" s="69"/>
      <c r="JR26" s="70"/>
      <c r="JS26" s="360">
        <f t="shared" si="31"/>
        <v>0</v>
      </c>
      <c r="JV26" s="909"/>
      <c r="JW26" s="15">
        <v>19</v>
      </c>
      <c r="JX26" s="553">
        <v>922.1</v>
      </c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>
        <v>869.5</v>
      </c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>
        <v>898.6</v>
      </c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>
        <v>912.2</v>
      </c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>
        <v>870.9</v>
      </c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>
        <v>928.95</v>
      </c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1264"/>
      <c r="M27" s="15">
        <v>20</v>
      </c>
      <c r="N27" s="68">
        <v>896.3</v>
      </c>
      <c r="O27" s="1273"/>
      <c r="P27" s="1274"/>
      <c r="Q27" s="1275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07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>
        <v>894.9</v>
      </c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>
        <v>926.2</v>
      </c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>
        <v>801</v>
      </c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>
        <v>931.7</v>
      </c>
      <c r="EY27" s="627"/>
      <c r="EZ27" s="550"/>
      <c r="FA27" s="551"/>
      <c r="FB27" s="552"/>
      <c r="FC27" s="360">
        <f t="shared" si="20"/>
        <v>0</v>
      </c>
      <c r="FF27" s="817"/>
      <c r="FG27" s="15">
        <v>20</v>
      </c>
      <c r="FH27" s="550">
        <v>938.9</v>
      </c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>
        <v>929.4</v>
      </c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>
        <v>945.28</v>
      </c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>
        <v>925.3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935.8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>
        <v>893.1</v>
      </c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>
        <v>939.8</v>
      </c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>
        <v>880.9</v>
      </c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>
        <v>933.5</v>
      </c>
      <c r="IK27" s="238"/>
      <c r="IL27" s="68"/>
      <c r="IM27" s="69"/>
      <c r="IN27" s="70"/>
      <c r="IO27" s="230">
        <f t="shared" si="28"/>
        <v>0</v>
      </c>
      <c r="IR27" s="909"/>
      <c r="IS27" s="611">
        <v>20</v>
      </c>
      <c r="IT27" s="68">
        <v>916.3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911.3</v>
      </c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09"/>
      <c r="JW27" s="15">
        <v>20</v>
      </c>
      <c r="JX27" s="553">
        <v>890.9</v>
      </c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>
        <v>876.3</v>
      </c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>
        <v>893.1</v>
      </c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>
        <v>932.1</v>
      </c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>
        <v>931.67</v>
      </c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1264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25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08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>
        <v>891.3</v>
      </c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>
        <v>932.6</v>
      </c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>
        <v>793</v>
      </c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7"/>
      <c r="FG28" s="15">
        <v>21</v>
      </c>
      <c r="FH28" s="550">
        <v>929.4</v>
      </c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>
        <v>932.1</v>
      </c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>
        <v>910.4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929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>
        <v>894</v>
      </c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>
        <v>884</v>
      </c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>
        <v>913.5</v>
      </c>
      <c r="IK28" s="238"/>
      <c r="IL28" s="68"/>
      <c r="IM28" s="69"/>
      <c r="IN28" s="70"/>
      <c r="IO28" s="230">
        <f t="shared" si="28"/>
        <v>0</v>
      </c>
      <c r="IR28" s="909"/>
      <c r="IS28" s="611">
        <v>21</v>
      </c>
      <c r="IT28" s="68">
        <v>869.5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897.2</v>
      </c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09"/>
      <c r="JW28" s="15">
        <v>21</v>
      </c>
      <c r="JX28" s="553">
        <v>865.9</v>
      </c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>
        <v>933.5</v>
      </c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>
        <v>875</v>
      </c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>
        <v>891.8</v>
      </c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>
        <v>853</v>
      </c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7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09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09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3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09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3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26"/>
      <c r="DB31" s="286"/>
      <c r="DC31" s="1127"/>
      <c r="DD31" s="747"/>
      <c r="DE31" s="1128">
        <f t="shared" si="15"/>
        <v>0</v>
      </c>
      <c r="DH31" s="175"/>
      <c r="DI31" s="37">
        <v>24</v>
      </c>
      <c r="DJ31" s="286"/>
      <c r="DK31" s="1126"/>
      <c r="DL31" s="286"/>
      <c r="DM31" s="1127"/>
      <c r="DN31" s="747"/>
      <c r="DO31" s="1128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5"/>
      <c r="GU31" s="52"/>
      <c r="GV31" s="296"/>
      <c r="GW31" s="297"/>
      <c r="GX31" s="298"/>
      <c r="GY31" s="299"/>
      <c r="GZ31" s="300"/>
      <c r="HA31" s="367"/>
      <c r="HD31" s="885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11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18996.199999999997</v>
      </c>
      <c r="DV32" s="102">
        <f>SUM(DV8:DV31)</f>
        <v>0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0</v>
      </c>
      <c r="EX32" s="102">
        <f>SUM(EX8:EX31)</f>
        <v>18500.899999999998</v>
      </c>
      <c r="EZ32" s="102">
        <f>SUM(EZ8:EZ31)</f>
        <v>0</v>
      </c>
      <c r="FH32" s="128">
        <f>SUM(FH8:FH31)</f>
        <v>19200.400000000005</v>
      </c>
      <c r="FJ32" s="102">
        <f>SUM(FJ8:FJ31)</f>
        <v>0</v>
      </c>
      <c r="FR32" s="128">
        <f>SUM(FR8:FR31)</f>
        <v>19240.399999999998</v>
      </c>
      <c r="FT32" s="102">
        <f>SUM(FT8:FT31)</f>
        <v>0</v>
      </c>
      <c r="GB32" s="102">
        <f>SUM(GB8:GB31)</f>
        <v>18775.45</v>
      </c>
      <c r="GC32" s="102"/>
      <c r="GD32" s="102">
        <f>SUM(GD8:GD31)</f>
        <v>0</v>
      </c>
      <c r="GE32" s="74" t="s">
        <v>36</v>
      </c>
      <c r="GL32" s="102">
        <f>SUM(GL8:GL31)</f>
        <v>19004.100000000002</v>
      </c>
      <c r="GN32" s="102">
        <f>SUM(GN8:GN31)</f>
        <v>0</v>
      </c>
      <c r="GV32" s="102">
        <f>SUM(GV8:GV31)</f>
        <v>19103.8</v>
      </c>
      <c r="GX32" s="102">
        <f>SUM(GX8:GX31)</f>
        <v>0</v>
      </c>
      <c r="HF32" s="102">
        <f>SUM(HF8:HF31)</f>
        <v>19053.599999999999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0</v>
      </c>
      <c r="IJ32" s="102">
        <f>SUM(IJ8:IJ31)</f>
        <v>19054.099999999999</v>
      </c>
      <c r="IL32" s="102">
        <f>SUM(IL8:IL31)</f>
        <v>0</v>
      </c>
      <c r="IT32" s="102">
        <f>SUM(IT8:IT31)</f>
        <v>19064.400000000001</v>
      </c>
      <c r="IV32" s="102">
        <f>SUM(IV8:IV31)</f>
        <v>0</v>
      </c>
      <c r="JD32" s="102">
        <f>SUM(JD8:JD31)</f>
        <v>19212.599999999999</v>
      </c>
      <c r="JF32" s="102">
        <f>SUM(JF8:JF31)</f>
        <v>0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0</v>
      </c>
      <c r="KH32" s="102">
        <f>SUM(KH8:KH31)</f>
        <v>17032.699999999997</v>
      </c>
      <c r="KJ32" s="102">
        <f>SUM(KJ8:KJ31)</f>
        <v>0</v>
      </c>
      <c r="KR32" s="102">
        <f>SUM(KR8:KR31)</f>
        <v>18774.5</v>
      </c>
      <c r="KT32" s="102">
        <f>SUM(KT8:KT31)</f>
        <v>0</v>
      </c>
      <c r="LB32" s="102">
        <f>SUM(LB8:LB31)</f>
        <v>18777.5</v>
      </c>
      <c r="LD32" s="102">
        <f>SUM(LD8:LD31)</f>
        <v>0</v>
      </c>
      <c r="LL32" s="85">
        <f>SUM(LL8:LL31)</f>
        <v>18816.400000000001</v>
      </c>
      <c r="LN32" s="102">
        <f>SUM(LN8:LN31)</f>
        <v>0</v>
      </c>
      <c r="LU32" s="136"/>
      <c r="LV32" s="85">
        <f>SUM(LV8:LV31)</f>
        <v>18579.489999999998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1294" t="s">
        <v>21</v>
      </c>
      <c r="O33" s="1295"/>
      <c r="P33" s="137">
        <f>Q5-P32</f>
        <v>6327.6</v>
      </c>
      <c r="S33" s="360"/>
      <c r="X33" s="1294" t="s">
        <v>21</v>
      </c>
      <c r="Y33" s="1295"/>
      <c r="Z33" s="137">
        <f>AA5-Z32</f>
        <v>3542.5999999999985</v>
      </c>
      <c r="AH33" s="1294" t="s">
        <v>21</v>
      </c>
      <c r="AI33" s="1295"/>
      <c r="AJ33" s="137">
        <f>AK5-AJ32</f>
        <v>18076.599999999999</v>
      </c>
      <c r="AR33" s="1294" t="s">
        <v>21</v>
      </c>
      <c r="AS33" s="1295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5" t="s">
        <v>21</v>
      </c>
      <c r="BM33" s="796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00" t="s">
        <v>21</v>
      </c>
      <c r="DK33" s="1401"/>
      <c r="DL33" s="137">
        <f>DJ32-DL32</f>
        <v>18770.470000000005</v>
      </c>
      <c r="DT33" s="246" t="s">
        <v>21</v>
      </c>
      <c r="DU33" s="247"/>
      <c r="DV33" s="137">
        <f>DT32-DV32</f>
        <v>18996.199999999997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18391</v>
      </c>
      <c r="EX33" s="246" t="s">
        <v>21</v>
      </c>
      <c r="EY33" s="247"/>
      <c r="EZ33" s="205">
        <f>EX32-EZ32</f>
        <v>18500.899999999998</v>
      </c>
      <c r="FH33" s="246" t="s">
        <v>21</v>
      </c>
      <c r="FI33" s="247"/>
      <c r="FJ33" s="205">
        <f>FH32-FJ32</f>
        <v>19200.400000000005</v>
      </c>
      <c r="FR33" s="1208" t="s">
        <v>21</v>
      </c>
      <c r="FS33" s="1209"/>
      <c r="FT33" s="205">
        <f>FR32-FT32</f>
        <v>19240.399999999998</v>
      </c>
      <c r="GB33" s="1208" t="s">
        <v>21</v>
      </c>
      <c r="GC33" s="1209"/>
      <c r="GD33" s="137">
        <f>GB32-GD32</f>
        <v>18775.45</v>
      </c>
      <c r="GL33" s="1208" t="s">
        <v>21</v>
      </c>
      <c r="GM33" s="1209"/>
      <c r="GN33" s="137">
        <f>GL32-GN32</f>
        <v>19004.100000000002</v>
      </c>
      <c r="GV33" s="883" t="s">
        <v>21</v>
      </c>
      <c r="GW33" s="884"/>
      <c r="GX33" s="137">
        <f>GV32-GX32</f>
        <v>19103.8</v>
      </c>
      <c r="HF33" s="883" t="s">
        <v>21</v>
      </c>
      <c r="HG33" s="884"/>
      <c r="HH33" s="137">
        <f>HF32-HH32</f>
        <v>19053.599999999999</v>
      </c>
      <c r="HP33" s="883" t="s">
        <v>21</v>
      </c>
      <c r="HQ33" s="884"/>
      <c r="HR33" s="137">
        <f>HP32-HR32</f>
        <v>18974.499999999996</v>
      </c>
      <c r="HZ33" s="883" t="s">
        <v>21</v>
      </c>
      <c r="IA33" s="884"/>
      <c r="IB33" s="137">
        <f>IC5-IB32</f>
        <v>19230.400000000001</v>
      </c>
      <c r="IJ33" s="776" t="s">
        <v>21</v>
      </c>
      <c r="IK33" s="777"/>
      <c r="IL33" s="137">
        <f>IM5-IL32</f>
        <v>19054.099999999999</v>
      </c>
      <c r="IT33" s="776" t="s">
        <v>21</v>
      </c>
      <c r="IU33" s="777"/>
      <c r="IV33" s="137">
        <f>IW5-IV32</f>
        <v>19064.400000000001</v>
      </c>
      <c r="JD33" s="246" t="s">
        <v>21</v>
      </c>
      <c r="JE33" s="247"/>
      <c r="JF33" s="137">
        <f>JD32-JF32</f>
        <v>19212.599999999999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18903.400000000001</v>
      </c>
      <c r="KH33" s="246" t="s">
        <v>21</v>
      </c>
      <c r="KI33" s="247"/>
      <c r="KJ33" s="137">
        <f>KK5-KJ32</f>
        <v>17032.7</v>
      </c>
      <c r="KR33" s="246" t="s">
        <v>21</v>
      </c>
      <c r="KS33" s="247"/>
      <c r="KT33" s="137">
        <f>KU5-KT32</f>
        <v>18774.5</v>
      </c>
      <c r="LB33" s="246" t="s">
        <v>21</v>
      </c>
      <c r="LC33" s="247"/>
      <c r="LD33" s="205">
        <f>LE5-LD32</f>
        <v>18777.5</v>
      </c>
      <c r="LL33" s="246" t="s">
        <v>21</v>
      </c>
      <c r="LM33" s="247"/>
      <c r="LN33" s="137">
        <f>LO5-LN32</f>
        <v>18816.400000000001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89" t="s">
        <v>21</v>
      </c>
      <c r="SB33" s="1790"/>
      <c r="SC33" s="137">
        <f>SUM(SD5-SC32)</f>
        <v>0</v>
      </c>
      <c r="SK33" s="1789" t="s">
        <v>21</v>
      </c>
      <c r="SL33" s="1790"/>
      <c r="SM33" s="137">
        <f>SUM(SN5-SM32)</f>
        <v>0</v>
      </c>
      <c r="SU33" s="1789" t="s">
        <v>21</v>
      </c>
      <c r="SV33" s="1790"/>
      <c r="SW33" s="205">
        <f>SUM(SX5-SW32)</f>
        <v>0</v>
      </c>
      <c r="TE33" s="1789" t="s">
        <v>21</v>
      </c>
      <c r="TF33" s="1790"/>
      <c r="TG33" s="137">
        <f>SUM(TH5-TG32)</f>
        <v>0</v>
      </c>
      <c r="TO33" s="1789" t="s">
        <v>21</v>
      </c>
      <c r="TP33" s="1790"/>
      <c r="TQ33" s="137">
        <f>SUM(TR5-TQ32)</f>
        <v>0</v>
      </c>
      <c r="TY33" s="1789" t="s">
        <v>21</v>
      </c>
      <c r="TZ33" s="1790"/>
      <c r="UA33" s="137">
        <f>SUM(UB5-UA32)</f>
        <v>0</v>
      </c>
      <c r="UH33" s="1789" t="s">
        <v>21</v>
      </c>
      <c r="UI33" s="1790"/>
      <c r="UJ33" s="137">
        <f>SUM(UK5-UJ32)</f>
        <v>0</v>
      </c>
      <c r="UQ33" s="1789" t="s">
        <v>21</v>
      </c>
      <c r="UR33" s="1790"/>
      <c r="US33" s="137">
        <f>SUM(UT5-US32)</f>
        <v>0</v>
      </c>
      <c r="UZ33" s="1789" t="s">
        <v>21</v>
      </c>
      <c r="VA33" s="179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89" t="s">
        <v>21</v>
      </c>
      <c r="WB33" s="1790"/>
      <c r="WC33" s="137">
        <f>WD5-WC32</f>
        <v>-22</v>
      </c>
      <c r="WJ33" s="1789" t="s">
        <v>21</v>
      </c>
      <c r="WK33" s="1790"/>
      <c r="WL33" s="137">
        <f>WM5-WL32</f>
        <v>-22</v>
      </c>
      <c r="WS33" s="1789" t="s">
        <v>21</v>
      </c>
      <c r="WT33" s="1790"/>
      <c r="WU33" s="137">
        <f>WV5-WU32</f>
        <v>-22</v>
      </c>
      <c r="XB33" s="1789" t="s">
        <v>21</v>
      </c>
      <c r="XC33" s="1790"/>
      <c r="XD33" s="137">
        <f>XE5-XD32</f>
        <v>-22</v>
      </c>
      <c r="XK33" s="1789" t="s">
        <v>21</v>
      </c>
      <c r="XL33" s="1790"/>
      <c r="XM33" s="137">
        <f>XN5-XM32</f>
        <v>-22</v>
      </c>
      <c r="XT33" s="1789" t="s">
        <v>21</v>
      </c>
      <c r="XU33" s="1790"/>
      <c r="XV33" s="137">
        <f>XW5-XV32</f>
        <v>-22</v>
      </c>
      <c r="YC33" s="1789" t="s">
        <v>21</v>
      </c>
      <c r="YD33" s="1790"/>
      <c r="YE33" s="137">
        <f>YF5-YE32</f>
        <v>-22</v>
      </c>
      <c r="YL33" s="1789" t="s">
        <v>21</v>
      </c>
      <c r="YM33" s="1790"/>
      <c r="YN33" s="137">
        <f>YO5-YN32</f>
        <v>-22</v>
      </c>
      <c r="YU33" s="1789" t="s">
        <v>21</v>
      </c>
      <c r="YV33" s="1790"/>
      <c r="YW33" s="137">
        <f>YX5-YW32</f>
        <v>-22</v>
      </c>
      <c r="ZD33" s="1789" t="s">
        <v>21</v>
      </c>
      <c r="ZE33" s="1790"/>
      <c r="ZF33" s="137">
        <f>ZG5-ZF32</f>
        <v>-22</v>
      </c>
      <c r="ZM33" s="1789" t="s">
        <v>21</v>
      </c>
      <c r="ZN33" s="1790"/>
      <c r="ZO33" s="137">
        <f>ZP5-ZO32</f>
        <v>-22</v>
      </c>
      <c r="ZV33" s="1789" t="s">
        <v>21</v>
      </c>
      <c r="ZW33" s="1790"/>
      <c r="ZX33" s="137">
        <f>ZY5-ZX32</f>
        <v>-22</v>
      </c>
      <c r="AAE33" s="1789" t="s">
        <v>21</v>
      </c>
      <c r="AAF33" s="1790"/>
      <c r="AAG33" s="137">
        <f>AAH5-AAG32</f>
        <v>-22</v>
      </c>
      <c r="AAN33" s="1789" t="s">
        <v>21</v>
      </c>
      <c r="AAO33" s="1790"/>
      <c r="AAP33" s="137">
        <f>AAQ5-AAP32</f>
        <v>-22</v>
      </c>
      <c r="AAW33" s="1789" t="s">
        <v>21</v>
      </c>
      <c r="AAX33" s="1790"/>
      <c r="AAY33" s="137">
        <f>AAZ5-AAY32</f>
        <v>-22</v>
      </c>
      <c r="ABF33" s="1789" t="s">
        <v>21</v>
      </c>
      <c r="ABG33" s="1790"/>
      <c r="ABH33" s="137">
        <f>ABH32-ABF32</f>
        <v>22</v>
      </c>
      <c r="ABO33" s="1789" t="s">
        <v>21</v>
      </c>
      <c r="ABP33" s="1790"/>
      <c r="ABQ33" s="137">
        <f>ABR5-ABQ32</f>
        <v>-22</v>
      </c>
      <c r="ABX33" s="1789" t="s">
        <v>21</v>
      </c>
      <c r="ABY33" s="1790"/>
      <c r="ABZ33" s="137">
        <f>ACA5-ABZ32</f>
        <v>-22</v>
      </c>
      <c r="ACG33" s="1789" t="s">
        <v>21</v>
      </c>
      <c r="ACH33" s="1790"/>
      <c r="ACI33" s="137">
        <f>ACJ5-ACI32</f>
        <v>-22</v>
      </c>
      <c r="ACP33" s="1789" t="s">
        <v>21</v>
      </c>
      <c r="ACQ33" s="1790"/>
      <c r="ACR33" s="137">
        <f>ACS5-ACR32</f>
        <v>-22</v>
      </c>
      <c r="ACY33" s="1789" t="s">
        <v>21</v>
      </c>
      <c r="ACZ33" s="1790"/>
      <c r="ADA33" s="137">
        <f>ADB5-ADA32</f>
        <v>-22</v>
      </c>
      <c r="ADH33" s="1789" t="s">
        <v>21</v>
      </c>
      <c r="ADI33" s="1790"/>
      <c r="ADJ33" s="137">
        <f>ADK5-ADJ32</f>
        <v>-22</v>
      </c>
      <c r="ADQ33" s="1789" t="s">
        <v>21</v>
      </c>
      <c r="ADR33" s="1790"/>
      <c r="ADS33" s="137">
        <f>ADT5-ADS32</f>
        <v>-22</v>
      </c>
      <c r="ADZ33" s="1789" t="s">
        <v>21</v>
      </c>
      <c r="AEA33" s="1790"/>
      <c r="AEB33" s="137">
        <f>AEC5-AEB32</f>
        <v>-22</v>
      </c>
      <c r="AEI33" s="1789" t="s">
        <v>21</v>
      </c>
      <c r="AEJ33" s="1790"/>
      <c r="AEK33" s="137">
        <f>AEL5-AEK32</f>
        <v>-22</v>
      </c>
      <c r="AER33" s="1789" t="s">
        <v>21</v>
      </c>
      <c r="AES33" s="1790"/>
      <c r="AET33" s="137">
        <f>AEU5-AET32</f>
        <v>-22</v>
      </c>
      <c r="AFA33" s="1789" t="s">
        <v>21</v>
      </c>
      <c r="AFB33" s="1790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1292" t="s">
        <v>4</v>
      </c>
      <c r="O34" s="1293"/>
      <c r="P34" s="49"/>
      <c r="S34" s="360"/>
      <c r="X34" s="1292" t="s">
        <v>4</v>
      </c>
      <c r="Y34" s="1293"/>
      <c r="Z34" s="49"/>
      <c r="AH34" s="1292" t="s">
        <v>4</v>
      </c>
      <c r="AI34" s="1293"/>
      <c r="AJ34" s="49"/>
      <c r="AR34" s="1292" t="s">
        <v>4</v>
      </c>
      <c r="AS34" s="1293"/>
      <c r="AT34" s="49"/>
      <c r="AW34" s="74"/>
      <c r="AZ34" s="74"/>
      <c r="BB34" s="248" t="s">
        <v>4</v>
      </c>
      <c r="BC34" s="249"/>
      <c r="BD34" s="49"/>
      <c r="BL34" s="797" t="s">
        <v>4</v>
      </c>
      <c r="BM34" s="79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398" t="s">
        <v>4</v>
      </c>
      <c r="DK34" s="139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10" t="s">
        <v>4</v>
      </c>
      <c r="FS34" s="1211"/>
      <c r="FT34" s="49"/>
      <c r="GB34" s="1210" t="s">
        <v>4</v>
      </c>
      <c r="GC34" s="1211"/>
      <c r="GD34" s="49"/>
      <c r="GL34" s="1210" t="s">
        <v>4</v>
      </c>
      <c r="GM34" s="1211"/>
      <c r="GN34" s="49"/>
      <c r="GV34" s="885" t="s">
        <v>4</v>
      </c>
      <c r="GW34" s="886"/>
      <c r="GX34" s="49"/>
      <c r="HF34" s="885" t="s">
        <v>4</v>
      </c>
      <c r="HG34" s="886"/>
      <c r="HH34" s="49"/>
      <c r="HP34" s="885" t="s">
        <v>4</v>
      </c>
      <c r="HQ34" s="886"/>
      <c r="HR34" s="49">
        <v>0</v>
      </c>
      <c r="HZ34" s="885" t="s">
        <v>4</v>
      </c>
      <c r="IA34" s="886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18579.490000000002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87" t="s">
        <v>4</v>
      </c>
      <c r="SB34" s="1788"/>
      <c r="SC34" s="49"/>
      <c r="SK34" s="1787" t="s">
        <v>4</v>
      </c>
      <c r="SL34" s="1788"/>
      <c r="SM34" s="49"/>
      <c r="SU34" s="1787" t="s">
        <v>4</v>
      </c>
      <c r="SV34" s="1788"/>
      <c r="SW34" s="49"/>
      <c r="TE34" s="1787" t="s">
        <v>4</v>
      </c>
      <c r="TF34" s="1788"/>
      <c r="TG34" s="49"/>
      <c r="TO34" s="1787" t="s">
        <v>4</v>
      </c>
      <c r="TP34" s="1788"/>
      <c r="TQ34" s="49"/>
      <c r="TY34" s="1787" t="s">
        <v>4</v>
      </c>
      <c r="TZ34" s="1788"/>
      <c r="UA34" s="49"/>
      <c r="UH34" s="1787" t="s">
        <v>4</v>
      </c>
      <c r="UI34" s="1788"/>
      <c r="UJ34" s="49"/>
      <c r="UQ34" s="1787" t="s">
        <v>4</v>
      </c>
      <c r="UR34" s="1788"/>
      <c r="US34" s="49"/>
      <c r="UZ34" s="1787" t="s">
        <v>4</v>
      </c>
      <c r="VA34" s="178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87" t="s">
        <v>4</v>
      </c>
      <c r="WB34" s="1788"/>
      <c r="WC34" s="49"/>
      <c r="WJ34" s="1787" t="s">
        <v>4</v>
      </c>
      <c r="WK34" s="1788"/>
      <c r="WL34" s="49"/>
      <c r="WS34" s="1787" t="s">
        <v>4</v>
      </c>
      <c r="WT34" s="1788"/>
      <c r="WU34" s="49"/>
      <c r="XB34" s="1787" t="s">
        <v>4</v>
      </c>
      <c r="XC34" s="1788"/>
      <c r="XD34" s="49"/>
      <c r="XK34" s="1787" t="s">
        <v>4</v>
      </c>
      <c r="XL34" s="1788"/>
      <c r="XM34" s="49"/>
      <c r="XT34" s="1787" t="s">
        <v>4</v>
      </c>
      <c r="XU34" s="1788"/>
      <c r="XV34" s="49"/>
      <c r="YC34" s="1787" t="s">
        <v>4</v>
      </c>
      <c r="YD34" s="1788"/>
      <c r="YE34" s="49"/>
      <c r="YL34" s="1787" t="s">
        <v>4</v>
      </c>
      <c r="YM34" s="1788"/>
      <c r="YN34" s="49"/>
      <c r="YU34" s="1787" t="s">
        <v>4</v>
      </c>
      <c r="YV34" s="1788"/>
      <c r="YW34" s="49"/>
      <c r="ZD34" s="1787" t="s">
        <v>4</v>
      </c>
      <c r="ZE34" s="1788"/>
      <c r="ZF34" s="49"/>
      <c r="ZM34" s="1787" t="s">
        <v>4</v>
      </c>
      <c r="ZN34" s="1788"/>
      <c r="ZO34" s="49"/>
      <c r="ZV34" s="1787" t="s">
        <v>4</v>
      </c>
      <c r="ZW34" s="1788"/>
      <c r="ZX34" s="49"/>
      <c r="AAE34" s="1787" t="s">
        <v>4</v>
      </c>
      <c r="AAF34" s="1788"/>
      <c r="AAG34" s="49"/>
      <c r="AAN34" s="1787" t="s">
        <v>4</v>
      </c>
      <c r="AAO34" s="1788"/>
      <c r="AAP34" s="49"/>
      <c r="AAW34" s="1787" t="s">
        <v>4</v>
      </c>
      <c r="AAX34" s="1788"/>
      <c r="AAY34" s="49"/>
      <c r="ABF34" s="1787" t="s">
        <v>4</v>
      </c>
      <c r="ABG34" s="1788"/>
      <c r="ABH34" s="49"/>
      <c r="ABO34" s="1787" t="s">
        <v>4</v>
      </c>
      <c r="ABP34" s="1788"/>
      <c r="ABQ34" s="49"/>
      <c r="ABX34" s="1787" t="s">
        <v>4</v>
      </c>
      <c r="ABY34" s="1788"/>
      <c r="ABZ34" s="49"/>
      <c r="ACG34" s="1787" t="s">
        <v>4</v>
      </c>
      <c r="ACH34" s="1788"/>
      <c r="ACI34" s="49"/>
      <c r="ACP34" s="1787" t="s">
        <v>4</v>
      </c>
      <c r="ACQ34" s="1788"/>
      <c r="ACR34" s="49"/>
      <c r="ACY34" s="1787" t="s">
        <v>4</v>
      </c>
      <c r="ACZ34" s="1788"/>
      <c r="ADA34" s="49"/>
      <c r="ADH34" s="1787" t="s">
        <v>4</v>
      </c>
      <c r="ADI34" s="1788"/>
      <c r="ADJ34" s="49"/>
      <c r="ADQ34" s="1787" t="s">
        <v>4</v>
      </c>
      <c r="ADR34" s="1788"/>
      <c r="ADS34" s="49"/>
      <c r="ADZ34" s="1787" t="s">
        <v>4</v>
      </c>
      <c r="AEA34" s="1788"/>
      <c r="AEB34" s="49"/>
      <c r="AEI34" s="1787" t="s">
        <v>4</v>
      </c>
      <c r="AEJ34" s="1788"/>
      <c r="AEK34" s="49"/>
      <c r="AER34" s="1787" t="s">
        <v>4</v>
      </c>
      <c r="AES34" s="1788"/>
      <c r="AET34" s="49"/>
      <c r="AFA34" s="1787" t="s">
        <v>4</v>
      </c>
      <c r="AFB34" s="1788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1"/>
      <c r="B4" s="781"/>
      <c r="C4" s="781"/>
      <c r="D4" s="781"/>
      <c r="E4" s="947"/>
      <c r="F4" s="554"/>
      <c r="G4" s="782"/>
      <c r="H4" s="782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801"/>
      <c r="B6" s="1819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801"/>
      <c r="B7" s="1820"/>
      <c r="C7" s="152"/>
      <c r="D7" s="145"/>
      <c r="E7" s="128"/>
      <c r="F7" s="72"/>
    </row>
    <row r="8" spans="1:10" ht="16.5" customHeight="1" thickTop="1" thickBot="1" x14ac:dyDescent="0.3">
      <c r="A8" s="317"/>
      <c r="B8" s="766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0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1">
        <f>E5+E6+E7-F9+E4</f>
        <v>0</v>
      </c>
      <c r="J9" s="956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5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2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2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2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2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89" t="s">
        <v>21</v>
      </c>
      <c r="E43" s="1790"/>
      <c r="F43" s="137">
        <f>E5+E6-F41+E7</f>
        <v>0</v>
      </c>
    </row>
    <row r="44" spans="1:10" ht="15.75" thickBot="1" x14ac:dyDescent="0.3">
      <c r="A44" s="121"/>
      <c r="D44" s="797" t="s">
        <v>4</v>
      </c>
      <c r="E44" s="79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801"/>
      <c r="B5" s="1821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801"/>
      <c r="B6" s="182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09">
        <f>E5+E6-F8+E4</f>
        <v>0</v>
      </c>
      <c r="J8" s="810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09">
        <f>I8-F9</f>
        <v>0</v>
      </c>
      <c r="J9" s="810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6">
        <f t="shared" ref="I10:I27" si="3">I9-F10</f>
        <v>0</v>
      </c>
      <c r="J10" s="810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6">
        <f t="shared" si="3"/>
        <v>0</v>
      </c>
      <c r="J11" s="810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6">
        <f t="shared" si="3"/>
        <v>0</v>
      </c>
      <c r="J12" s="810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1">
        <f t="shared" si="3"/>
        <v>0</v>
      </c>
      <c r="J13" s="810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1">
        <f t="shared" si="3"/>
        <v>0</v>
      </c>
      <c r="J14" s="810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1">
        <f t="shared" si="3"/>
        <v>0</v>
      </c>
      <c r="J15" s="810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1">
        <f t="shared" si="3"/>
        <v>0</v>
      </c>
      <c r="J16" s="810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1">
        <f t="shared" si="3"/>
        <v>0</v>
      </c>
      <c r="J17" s="810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1">
        <f t="shared" si="3"/>
        <v>0</v>
      </c>
      <c r="J18" s="810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1">
        <f t="shared" si="3"/>
        <v>0</v>
      </c>
      <c r="J19" s="810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1">
        <f t="shared" si="3"/>
        <v>0</v>
      </c>
      <c r="J20" s="810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1">
        <f t="shared" si="3"/>
        <v>0</v>
      </c>
      <c r="J21" s="810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1">
        <f t="shared" si="3"/>
        <v>0</v>
      </c>
      <c r="J22" s="810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1">
        <f t="shared" si="3"/>
        <v>0</v>
      </c>
      <c r="J23" s="810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1">
        <f t="shared" si="3"/>
        <v>0</v>
      </c>
      <c r="J24" s="810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1">
        <f t="shared" si="3"/>
        <v>0</v>
      </c>
      <c r="J25" s="810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1">
        <f t="shared" si="3"/>
        <v>0</v>
      </c>
      <c r="J26" s="810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1">
        <f t="shared" si="3"/>
        <v>0</v>
      </c>
      <c r="J27" s="81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89" t="s">
        <v>21</v>
      </c>
      <c r="E31" s="179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92" t="s">
        <v>372</v>
      </c>
      <c r="B1" s="1792"/>
      <c r="C1" s="1792"/>
      <c r="D1" s="1792"/>
      <c r="E1" s="1792"/>
      <c r="F1" s="1792"/>
      <c r="G1" s="1792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823" t="s">
        <v>74</v>
      </c>
      <c r="C4" s="124"/>
      <c r="D4" s="130"/>
      <c r="E4" s="172"/>
      <c r="F4" s="133"/>
      <c r="G4" s="38"/>
    </row>
    <row r="5" spans="1:15" ht="15.75" x14ac:dyDescent="0.25">
      <c r="A5" s="1801" t="s">
        <v>80</v>
      </c>
      <c r="B5" s="1821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0</v>
      </c>
      <c r="H5" s="7">
        <f>E5-G5+E4+E6</f>
        <v>18.75</v>
      </c>
    </row>
    <row r="6" spans="1:15" ht="15.75" thickBot="1" x14ac:dyDescent="0.3">
      <c r="A6" s="180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18.75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18.75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18.75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18.75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18.75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18.75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18.75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18.75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18.75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18.75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18.75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18.75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18.75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18.75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18.75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18.75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18.75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18.75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18.75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18.75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89" t="s">
        <v>21</v>
      </c>
      <c r="E31" s="1790"/>
      <c r="F31" s="137">
        <f>E4+E5-F29+E6</f>
        <v>18.75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1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89" t="s">
        <v>21</v>
      </c>
      <c r="E31" s="179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801" t="s">
        <v>103</v>
      </c>
      <c r="B5" s="1819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801"/>
      <c r="B6" s="1820"/>
      <c r="C6" s="124"/>
      <c r="D6" s="145"/>
      <c r="E6" s="85"/>
      <c r="F6" s="72"/>
    </row>
    <row r="7" spans="1:11" ht="17.25" thickTop="1" thickBot="1" x14ac:dyDescent="0.3">
      <c r="A7" s="317"/>
      <c r="B7" s="7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1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89" t="s">
        <v>21</v>
      </c>
      <c r="E42" s="1790"/>
      <c r="F42" s="137">
        <f>E4+E5-F40+E6</f>
        <v>0</v>
      </c>
    </row>
    <row r="43" spans="1:10" ht="15.75" thickBot="1" x14ac:dyDescent="0.3">
      <c r="A43" s="121"/>
      <c r="D43" s="825" t="s">
        <v>4</v>
      </c>
      <c r="E43" s="82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24" t="s">
        <v>311</v>
      </c>
      <c r="B1" s="1824"/>
      <c r="C1" s="1824"/>
      <c r="D1" s="1824"/>
      <c r="E1" s="1824"/>
      <c r="F1" s="1824"/>
      <c r="G1" s="1824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3"/>
      <c r="C4" s="230"/>
      <c r="D4" s="130"/>
      <c r="E4" s="354"/>
      <c r="F4" s="72"/>
      <c r="G4" s="930"/>
      <c r="H4" s="144"/>
      <c r="I4" s="366"/>
    </row>
    <row r="5" spans="1:10" ht="14.25" customHeight="1" x14ac:dyDescent="0.25">
      <c r="A5" s="1796" t="s">
        <v>95</v>
      </c>
      <c r="B5" s="1825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96"/>
      <c r="B6" s="1825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2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6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4">
        <f t="shared" si="3"/>
        <v>80</v>
      </c>
      <c r="E15" s="991">
        <v>45059</v>
      </c>
      <c r="F15" s="687">
        <f t="shared" si="0"/>
        <v>80</v>
      </c>
      <c r="G15" s="785" t="s">
        <v>123</v>
      </c>
      <c r="H15" s="786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4">
        <f t="shared" si="3"/>
        <v>100</v>
      </c>
      <c r="E16" s="991">
        <v>45059</v>
      </c>
      <c r="F16" s="687">
        <f t="shared" si="0"/>
        <v>100</v>
      </c>
      <c r="G16" s="785" t="s">
        <v>124</v>
      </c>
      <c r="H16" s="786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4">
        <f t="shared" si="3"/>
        <v>80</v>
      </c>
      <c r="E17" s="991">
        <v>45066</v>
      </c>
      <c r="F17" s="687">
        <f t="shared" si="0"/>
        <v>80</v>
      </c>
      <c r="G17" s="785" t="s">
        <v>126</v>
      </c>
      <c r="H17" s="786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4">
        <f t="shared" si="3"/>
        <v>100</v>
      </c>
      <c r="E18" s="991">
        <v>45068</v>
      </c>
      <c r="F18" s="687">
        <f t="shared" si="0"/>
        <v>100</v>
      </c>
      <c r="G18" s="785" t="s">
        <v>127</v>
      </c>
      <c r="H18" s="786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4">
        <f t="shared" si="3"/>
        <v>80</v>
      </c>
      <c r="E19" s="991">
        <v>45082</v>
      </c>
      <c r="F19" s="687">
        <f t="shared" si="0"/>
        <v>80</v>
      </c>
      <c r="G19" s="785" t="s">
        <v>130</v>
      </c>
      <c r="H19" s="786">
        <v>48</v>
      </c>
      <c r="I19" s="902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4">
        <f t="shared" si="3"/>
        <v>0</v>
      </c>
      <c r="E20" s="991"/>
      <c r="F20" s="687">
        <f t="shared" si="0"/>
        <v>0</v>
      </c>
      <c r="G20" s="785"/>
      <c r="H20" s="786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0">
        <f t="shared" si="3"/>
        <v>50</v>
      </c>
      <c r="E21" s="936">
        <v>45084</v>
      </c>
      <c r="F21" s="689">
        <f t="shared" si="0"/>
        <v>50</v>
      </c>
      <c r="G21" s="691" t="s">
        <v>133</v>
      </c>
      <c r="H21" s="692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0">
        <f t="shared" si="3"/>
        <v>50</v>
      </c>
      <c r="E22" s="936">
        <v>45087</v>
      </c>
      <c r="F22" s="689">
        <f t="shared" si="0"/>
        <v>50</v>
      </c>
      <c r="G22" s="691" t="s">
        <v>134</v>
      </c>
      <c r="H22" s="692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0">
        <f t="shared" si="3"/>
        <v>20</v>
      </c>
      <c r="E23" s="936">
        <v>45087</v>
      </c>
      <c r="F23" s="689">
        <f t="shared" si="0"/>
        <v>20</v>
      </c>
      <c r="G23" s="691" t="s">
        <v>136</v>
      </c>
      <c r="H23" s="692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0">
        <f t="shared" si="3"/>
        <v>60</v>
      </c>
      <c r="E24" s="936">
        <v>45089</v>
      </c>
      <c r="F24" s="689">
        <f t="shared" si="0"/>
        <v>60</v>
      </c>
      <c r="G24" s="691" t="s">
        <v>135</v>
      </c>
      <c r="H24" s="692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0">
        <f t="shared" si="3"/>
        <v>40</v>
      </c>
      <c r="E25" s="936">
        <v>45094</v>
      </c>
      <c r="F25" s="689">
        <f t="shared" si="0"/>
        <v>40</v>
      </c>
      <c r="G25" s="691" t="s">
        <v>137</v>
      </c>
      <c r="H25" s="692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0">
        <f t="shared" si="3"/>
        <v>300</v>
      </c>
      <c r="E26" s="936">
        <v>45098</v>
      </c>
      <c r="F26" s="689">
        <f t="shared" si="0"/>
        <v>300</v>
      </c>
      <c r="G26" s="691" t="s">
        <v>138</v>
      </c>
      <c r="H26" s="1043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0">
        <f t="shared" si="3"/>
        <v>40</v>
      </c>
      <c r="E27" s="936">
        <v>45099</v>
      </c>
      <c r="F27" s="689">
        <f t="shared" si="0"/>
        <v>40</v>
      </c>
      <c r="G27" s="691" t="s">
        <v>140</v>
      </c>
      <c r="H27" s="692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0">
        <f t="shared" si="3"/>
        <v>10</v>
      </c>
      <c r="E28" s="936">
        <v>45100</v>
      </c>
      <c r="F28" s="689">
        <f t="shared" si="0"/>
        <v>10</v>
      </c>
      <c r="G28" s="691" t="s">
        <v>141</v>
      </c>
      <c r="H28" s="692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0">
        <f t="shared" si="3"/>
        <v>600</v>
      </c>
      <c r="E29" s="936">
        <v>45104</v>
      </c>
      <c r="F29" s="689">
        <f t="shared" si="0"/>
        <v>600</v>
      </c>
      <c r="G29" s="691" t="s">
        <v>143</v>
      </c>
      <c r="H29" s="1043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0">
        <f t="shared" si="3"/>
        <v>40</v>
      </c>
      <c r="E30" s="936">
        <v>45105</v>
      </c>
      <c r="F30" s="689">
        <f t="shared" si="0"/>
        <v>40</v>
      </c>
      <c r="G30" s="691" t="s">
        <v>144</v>
      </c>
      <c r="H30" s="692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0">
        <f t="shared" si="3"/>
        <v>50</v>
      </c>
      <c r="E31" s="936">
        <v>45108</v>
      </c>
      <c r="F31" s="689">
        <f t="shared" si="0"/>
        <v>50</v>
      </c>
      <c r="G31" s="691" t="s">
        <v>145</v>
      </c>
      <c r="H31" s="692">
        <v>48</v>
      </c>
      <c r="I31" s="902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0">
        <f t="shared" si="3"/>
        <v>0</v>
      </c>
      <c r="E32" s="936"/>
      <c r="F32" s="689">
        <f t="shared" si="0"/>
        <v>0</v>
      </c>
      <c r="G32" s="691"/>
      <c r="H32" s="692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74">
        <f t="shared" si="3"/>
        <v>50</v>
      </c>
      <c r="E33" s="1075">
        <v>45110</v>
      </c>
      <c r="F33" s="1076">
        <f t="shared" si="0"/>
        <v>50</v>
      </c>
      <c r="G33" s="1077" t="s">
        <v>150</v>
      </c>
      <c r="H33" s="107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74">
        <f t="shared" si="3"/>
        <v>30</v>
      </c>
      <c r="E34" s="1075">
        <v>45113</v>
      </c>
      <c r="F34" s="1076">
        <f t="shared" si="0"/>
        <v>30</v>
      </c>
      <c r="G34" s="1077" t="s">
        <v>151</v>
      </c>
      <c r="H34" s="107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74">
        <f t="shared" si="3"/>
        <v>80</v>
      </c>
      <c r="E35" s="1075">
        <v>45117</v>
      </c>
      <c r="F35" s="1076">
        <f t="shared" si="0"/>
        <v>80</v>
      </c>
      <c r="G35" s="1077" t="s">
        <v>154</v>
      </c>
      <c r="H35" s="107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74">
        <f t="shared" si="3"/>
        <v>50</v>
      </c>
      <c r="E36" s="1075">
        <v>45118</v>
      </c>
      <c r="F36" s="1076">
        <f t="shared" si="0"/>
        <v>50</v>
      </c>
      <c r="G36" s="1077" t="s">
        <v>155</v>
      </c>
      <c r="H36" s="107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74">
        <f t="shared" si="3"/>
        <v>10</v>
      </c>
      <c r="E37" s="1075">
        <v>45119</v>
      </c>
      <c r="F37" s="1076">
        <f t="shared" si="0"/>
        <v>10</v>
      </c>
      <c r="G37" s="1077" t="s">
        <v>157</v>
      </c>
      <c r="H37" s="107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74">
        <f t="shared" si="3"/>
        <v>20</v>
      </c>
      <c r="E38" s="1079">
        <v>45121</v>
      </c>
      <c r="F38" s="1076">
        <f t="shared" si="0"/>
        <v>20</v>
      </c>
      <c r="G38" s="1077" t="s">
        <v>158</v>
      </c>
      <c r="H38" s="107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74">
        <f t="shared" si="3"/>
        <v>100</v>
      </c>
      <c r="E39" s="1079">
        <v>45122</v>
      </c>
      <c r="F39" s="1076">
        <f t="shared" si="0"/>
        <v>100</v>
      </c>
      <c r="G39" s="1077" t="s">
        <v>160</v>
      </c>
      <c r="H39" s="107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74">
        <f t="shared" si="3"/>
        <v>50</v>
      </c>
      <c r="E40" s="1079">
        <v>45122</v>
      </c>
      <c r="F40" s="1076">
        <f t="shared" si="0"/>
        <v>50</v>
      </c>
      <c r="G40" s="1077" t="s">
        <v>161</v>
      </c>
      <c r="H40" s="107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74">
        <f t="shared" si="3"/>
        <v>80</v>
      </c>
      <c r="E41" s="1079">
        <v>45125</v>
      </c>
      <c r="F41" s="1076">
        <f t="shared" si="0"/>
        <v>80</v>
      </c>
      <c r="G41" s="1077" t="s">
        <v>162</v>
      </c>
      <c r="H41" s="107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74">
        <f t="shared" si="3"/>
        <v>500</v>
      </c>
      <c r="E42" s="1079">
        <v>45125</v>
      </c>
      <c r="F42" s="1076">
        <f t="shared" si="0"/>
        <v>500</v>
      </c>
      <c r="G42" s="1077" t="s">
        <v>163</v>
      </c>
      <c r="H42" s="107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74">
        <f t="shared" si="3"/>
        <v>60</v>
      </c>
      <c r="E43" s="1079">
        <v>45128</v>
      </c>
      <c r="F43" s="1076">
        <f t="shared" si="0"/>
        <v>60</v>
      </c>
      <c r="G43" s="1077" t="s">
        <v>164</v>
      </c>
      <c r="H43" s="107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74">
        <f t="shared" si="3"/>
        <v>30</v>
      </c>
      <c r="E44" s="1079">
        <v>45129</v>
      </c>
      <c r="F44" s="1076">
        <f t="shared" si="0"/>
        <v>30</v>
      </c>
      <c r="G44" s="1077" t="s">
        <v>165</v>
      </c>
      <c r="H44" s="107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74">
        <f t="shared" si="3"/>
        <v>60</v>
      </c>
      <c r="E45" s="1079">
        <v>45129</v>
      </c>
      <c r="F45" s="1076">
        <f t="shared" si="0"/>
        <v>60</v>
      </c>
      <c r="G45" s="1077" t="s">
        <v>166</v>
      </c>
      <c r="H45" s="107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74">
        <f t="shared" si="3"/>
        <v>10</v>
      </c>
      <c r="E46" s="1079">
        <v>45129</v>
      </c>
      <c r="F46" s="1076">
        <f t="shared" si="0"/>
        <v>10</v>
      </c>
      <c r="G46" s="1077" t="s">
        <v>167</v>
      </c>
      <c r="H46" s="107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74">
        <f t="shared" si="3"/>
        <v>60</v>
      </c>
      <c r="E47" s="1079">
        <v>45131</v>
      </c>
      <c r="F47" s="1076">
        <f t="shared" si="0"/>
        <v>60</v>
      </c>
      <c r="G47" s="1077" t="s">
        <v>168</v>
      </c>
      <c r="H47" s="107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74">
        <f t="shared" si="3"/>
        <v>80</v>
      </c>
      <c r="E48" s="1079">
        <v>45134</v>
      </c>
      <c r="F48" s="1076">
        <f t="shared" si="0"/>
        <v>80</v>
      </c>
      <c r="G48" s="1077" t="s">
        <v>172</v>
      </c>
      <c r="H48" s="107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74">
        <f t="shared" si="3"/>
        <v>40</v>
      </c>
      <c r="E49" s="1079">
        <v>45136</v>
      </c>
      <c r="F49" s="1076">
        <f t="shared" si="0"/>
        <v>40</v>
      </c>
      <c r="G49" s="1077" t="s">
        <v>177</v>
      </c>
      <c r="H49" s="107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74">
        <f t="shared" si="3"/>
        <v>10</v>
      </c>
      <c r="E50" s="1079">
        <v>45136</v>
      </c>
      <c r="F50" s="1076">
        <f t="shared" si="0"/>
        <v>10</v>
      </c>
      <c r="G50" s="1077" t="s">
        <v>178</v>
      </c>
      <c r="H50" s="107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74">
        <f t="shared" si="3"/>
        <v>0</v>
      </c>
      <c r="E51" s="1079"/>
      <c r="F51" s="1076">
        <f t="shared" si="0"/>
        <v>0</v>
      </c>
      <c r="G51" s="1077"/>
      <c r="H51" s="1078"/>
      <c r="I51" s="902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180">
        <f t="shared" si="3"/>
        <v>10</v>
      </c>
      <c r="E52" s="1181">
        <v>45138</v>
      </c>
      <c r="F52" s="1182">
        <f t="shared" si="0"/>
        <v>10</v>
      </c>
      <c r="G52" s="1183" t="s">
        <v>198</v>
      </c>
      <c r="H52" s="1116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180">
        <f t="shared" si="3"/>
        <v>100</v>
      </c>
      <c r="E53" s="1181">
        <v>45139</v>
      </c>
      <c r="F53" s="1182">
        <f t="shared" si="0"/>
        <v>100</v>
      </c>
      <c r="G53" s="1183" t="s">
        <v>199</v>
      </c>
      <c r="H53" s="1116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180">
        <f t="shared" si="3"/>
        <v>100</v>
      </c>
      <c r="E54" s="1181">
        <v>45141</v>
      </c>
      <c r="F54" s="1182">
        <f t="shared" si="0"/>
        <v>100</v>
      </c>
      <c r="G54" s="1183" t="s">
        <v>202</v>
      </c>
      <c r="H54" s="1116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180">
        <f t="shared" si="3"/>
        <v>60</v>
      </c>
      <c r="E55" s="1181">
        <v>45142</v>
      </c>
      <c r="F55" s="1182">
        <f t="shared" si="0"/>
        <v>60</v>
      </c>
      <c r="G55" s="1183" t="s">
        <v>208</v>
      </c>
      <c r="H55" s="1116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180">
        <f t="shared" si="3"/>
        <v>60</v>
      </c>
      <c r="E56" s="1181">
        <v>45143</v>
      </c>
      <c r="F56" s="1182">
        <f t="shared" si="0"/>
        <v>60</v>
      </c>
      <c r="G56" s="1183" t="s">
        <v>209</v>
      </c>
      <c r="H56" s="1116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180">
        <f t="shared" si="3"/>
        <v>60</v>
      </c>
      <c r="E57" s="1181">
        <v>45145</v>
      </c>
      <c r="F57" s="1182">
        <f t="shared" si="0"/>
        <v>60</v>
      </c>
      <c r="G57" s="1183" t="s">
        <v>206</v>
      </c>
      <c r="H57" s="1116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180">
        <f t="shared" si="3"/>
        <v>80</v>
      </c>
      <c r="E58" s="1181">
        <v>45146</v>
      </c>
      <c r="F58" s="1182">
        <f t="shared" si="0"/>
        <v>80</v>
      </c>
      <c r="G58" s="1183" t="s">
        <v>215</v>
      </c>
      <c r="H58" s="1116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180">
        <f t="shared" si="3"/>
        <v>100</v>
      </c>
      <c r="E59" s="1181">
        <v>45151</v>
      </c>
      <c r="F59" s="1182">
        <f t="shared" si="0"/>
        <v>100</v>
      </c>
      <c r="G59" s="1183" t="s">
        <v>225</v>
      </c>
      <c r="H59" s="1116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180">
        <f t="shared" si="3"/>
        <v>80</v>
      </c>
      <c r="E60" s="1181">
        <v>45152</v>
      </c>
      <c r="F60" s="1182">
        <f t="shared" si="0"/>
        <v>80</v>
      </c>
      <c r="G60" s="1183" t="s">
        <v>229</v>
      </c>
      <c r="H60" s="1116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180">
        <f t="shared" si="3"/>
        <v>50</v>
      </c>
      <c r="E61" s="1181">
        <v>45155</v>
      </c>
      <c r="F61" s="1182">
        <f t="shared" si="0"/>
        <v>50</v>
      </c>
      <c r="G61" s="1183" t="s">
        <v>242</v>
      </c>
      <c r="H61" s="1116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180">
        <f t="shared" si="3"/>
        <v>60</v>
      </c>
      <c r="E62" s="1181">
        <v>45156</v>
      </c>
      <c r="F62" s="1182">
        <f t="shared" si="0"/>
        <v>60</v>
      </c>
      <c r="G62" s="1183" t="s">
        <v>244</v>
      </c>
      <c r="H62" s="1116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180">
        <f t="shared" si="3"/>
        <v>80</v>
      </c>
      <c r="E63" s="1181">
        <v>45157</v>
      </c>
      <c r="F63" s="1182">
        <f t="shared" si="0"/>
        <v>80</v>
      </c>
      <c r="G63" s="1183" t="s">
        <v>246</v>
      </c>
      <c r="H63" s="1116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180">
        <f t="shared" si="3"/>
        <v>50</v>
      </c>
      <c r="E64" s="1181">
        <v>45160</v>
      </c>
      <c r="F64" s="1182">
        <f t="shared" si="0"/>
        <v>50</v>
      </c>
      <c r="G64" s="1183" t="s">
        <v>257</v>
      </c>
      <c r="H64" s="1116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180">
        <f t="shared" si="3"/>
        <v>60</v>
      </c>
      <c r="E65" s="1181">
        <v>45163</v>
      </c>
      <c r="F65" s="1182">
        <f t="shared" si="0"/>
        <v>60</v>
      </c>
      <c r="G65" s="1183" t="s">
        <v>261</v>
      </c>
      <c r="H65" s="1116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180">
        <f t="shared" si="3"/>
        <v>80</v>
      </c>
      <c r="E66" s="1181">
        <v>45166</v>
      </c>
      <c r="F66" s="1182">
        <f t="shared" si="0"/>
        <v>80</v>
      </c>
      <c r="G66" s="1183" t="s">
        <v>270</v>
      </c>
      <c r="H66" s="1116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180">
        <f t="shared" si="3"/>
        <v>40</v>
      </c>
      <c r="E67" s="1181">
        <v>45171</v>
      </c>
      <c r="F67" s="1182">
        <f t="shared" si="0"/>
        <v>40</v>
      </c>
      <c r="G67" s="1183" t="s">
        <v>305</v>
      </c>
      <c r="H67" s="1116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180">
        <f t="shared" si="3"/>
        <v>0</v>
      </c>
      <c r="E68" s="1181"/>
      <c r="F68" s="1182">
        <f t="shared" si="0"/>
        <v>0</v>
      </c>
      <c r="G68" s="1183"/>
      <c r="H68" s="1116"/>
      <c r="I68" s="902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41">
        <f t="shared" si="3"/>
        <v>0</v>
      </c>
      <c r="E69" s="1342"/>
      <c r="F69" s="1343">
        <f t="shared" si="0"/>
        <v>0</v>
      </c>
      <c r="G69" s="1344"/>
      <c r="H69" s="1345"/>
      <c r="I69" s="1163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41">
        <f t="shared" si="3"/>
        <v>0</v>
      </c>
      <c r="E70" s="1342"/>
      <c r="F70" s="1343">
        <f t="shared" si="0"/>
        <v>0</v>
      </c>
      <c r="G70" s="1344"/>
      <c r="H70" s="1345"/>
      <c r="I70" s="1163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41">
        <f t="shared" si="3"/>
        <v>0</v>
      </c>
      <c r="E71" s="1342"/>
      <c r="F71" s="1343">
        <f t="shared" si="0"/>
        <v>0</v>
      </c>
      <c r="G71" s="1344"/>
      <c r="H71" s="1345"/>
      <c r="I71" s="1163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41">
        <f t="shared" si="3"/>
        <v>0</v>
      </c>
      <c r="E72" s="1342"/>
      <c r="F72" s="1343">
        <f t="shared" si="0"/>
        <v>0</v>
      </c>
      <c r="G72" s="1344"/>
      <c r="H72" s="1345"/>
      <c r="I72" s="1163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41">
        <f t="shared" si="3"/>
        <v>0</v>
      </c>
      <c r="E73" s="1342"/>
      <c r="F73" s="1343">
        <f t="shared" si="0"/>
        <v>0</v>
      </c>
      <c r="G73" s="1344"/>
      <c r="H73" s="1345"/>
      <c r="I73" s="1163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41">
        <f t="shared" si="3"/>
        <v>0</v>
      </c>
      <c r="E74" s="1342"/>
      <c r="F74" s="1343">
        <f t="shared" si="0"/>
        <v>0</v>
      </c>
      <c r="G74" s="1344"/>
      <c r="H74" s="1345"/>
      <c r="I74" s="1163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41">
        <f t="shared" si="3"/>
        <v>0</v>
      </c>
      <c r="E75" s="1342"/>
      <c r="F75" s="1343">
        <f t="shared" si="0"/>
        <v>0</v>
      </c>
      <c r="G75" s="1344"/>
      <c r="H75" s="1345"/>
      <c r="I75" s="1163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41">
        <f t="shared" si="3"/>
        <v>0</v>
      </c>
      <c r="E76" s="1342"/>
      <c r="F76" s="1343">
        <f t="shared" si="0"/>
        <v>0</v>
      </c>
      <c r="G76" s="1344"/>
      <c r="H76" s="1345"/>
      <c r="I76" s="1163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41">
        <f t="shared" si="3"/>
        <v>0</v>
      </c>
      <c r="E77" s="1342"/>
      <c r="F77" s="1343">
        <f t="shared" si="0"/>
        <v>0</v>
      </c>
      <c r="G77" s="1344"/>
      <c r="H77" s="1345"/>
      <c r="I77" s="1163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41">
        <f t="shared" si="3"/>
        <v>0</v>
      </c>
      <c r="E78" s="1342"/>
      <c r="F78" s="1343">
        <f t="shared" si="0"/>
        <v>0</v>
      </c>
      <c r="G78" s="1344"/>
      <c r="H78" s="1345"/>
      <c r="I78" s="1163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41">
        <f t="shared" si="3"/>
        <v>0</v>
      </c>
      <c r="E79" s="1342"/>
      <c r="F79" s="1343">
        <f t="shared" si="0"/>
        <v>0</v>
      </c>
      <c r="G79" s="1344"/>
      <c r="H79" s="1345"/>
      <c r="I79" s="1163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41">
        <f t="shared" si="3"/>
        <v>0</v>
      </c>
      <c r="E80" s="1342"/>
      <c r="F80" s="1343">
        <f t="shared" si="0"/>
        <v>0</v>
      </c>
      <c r="G80" s="1344"/>
      <c r="H80" s="1345"/>
      <c r="I80" s="1163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41">
        <f t="shared" si="3"/>
        <v>0</v>
      </c>
      <c r="E81" s="1342"/>
      <c r="F81" s="1343">
        <f t="shared" si="0"/>
        <v>0</v>
      </c>
      <c r="G81" s="1344"/>
      <c r="H81" s="1345"/>
      <c r="I81" s="1163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41">
        <f t="shared" si="3"/>
        <v>0</v>
      </c>
      <c r="E82" s="1342"/>
      <c r="F82" s="1343">
        <f t="shared" si="0"/>
        <v>0</v>
      </c>
      <c r="G82" s="1344"/>
      <c r="H82" s="1345"/>
      <c r="I82" s="1163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41">
        <f t="shared" si="3"/>
        <v>0</v>
      </c>
      <c r="E83" s="1342"/>
      <c r="F83" s="1343">
        <f t="shared" si="0"/>
        <v>0</v>
      </c>
      <c r="G83" s="1344"/>
      <c r="H83" s="1345"/>
      <c r="I83" s="1163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180">
        <f t="shared" si="3"/>
        <v>0</v>
      </c>
      <c r="E84" s="1181"/>
      <c r="F84" s="1182">
        <f t="shared" si="0"/>
        <v>0</v>
      </c>
      <c r="G84" s="1183"/>
      <c r="H84" s="1116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180">
        <f t="shared" si="3"/>
        <v>0</v>
      </c>
      <c r="E85" s="1181"/>
      <c r="F85" s="1182">
        <f t="shared" si="0"/>
        <v>0</v>
      </c>
      <c r="G85" s="1183"/>
      <c r="H85" s="1116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2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89" t="s">
        <v>21</v>
      </c>
      <c r="E89" s="1790"/>
      <c r="F89" s="137">
        <f>G5-F87</f>
        <v>0</v>
      </c>
    </row>
    <row r="90" spans="1:10" ht="15.75" thickBot="1" x14ac:dyDescent="0.3">
      <c r="A90" s="121"/>
      <c r="D90" s="928" t="s">
        <v>4</v>
      </c>
      <c r="E90" s="92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4" t="s">
        <v>93</v>
      </c>
      <c r="B1" s="1784"/>
      <c r="C1" s="1784"/>
      <c r="D1" s="1784"/>
      <c r="E1" s="1784"/>
      <c r="F1" s="1784"/>
      <c r="G1" s="1784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96"/>
      <c r="B5" s="1826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96"/>
      <c r="B6" s="1826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89" t="s">
        <v>21</v>
      </c>
      <c r="E32" s="179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6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6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6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6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6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89" t="s">
        <v>21</v>
      </c>
      <c r="E29" s="179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1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6" t="s">
        <v>312</v>
      </c>
      <c r="B1" s="1786"/>
      <c r="C1" s="1786"/>
      <c r="D1" s="1786"/>
      <c r="E1" s="1786"/>
      <c r="F1" s="1786"/>
      <c r="G1" s="1786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11"/>
      <c r="G4" s="1112"/>
      <c r="H4" s="144"/>
      <c r="I4" s="366"/>
    </row>
    <row r="5" spans="1:10" ht="14.25" customHeight="1" x14ac:dyDescent="0.25">
      <c r="A5" s="1796" t="s">
        <v>95</v>
      </c>
      <c r="B5" s="1826" t="s">
        <v>117</v>
      </c>
      <c r="C5" s="359">
        <v>350</v>
      </c>
      <c r="D5" s="130">
        <v>45131</v>
      </c>
      <c r="E5" s="85">
        <v>14400</v>
      </c>
      <c r="F5" s="1111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96"/>
      <c r="B6" s="1826"/>
      <c r="C6" s="360"/>
      <c r="D6" s="130"/>
      <c r="E6" s="74"/>
      <c r="F6" s="1111"/>
      <c r="G6" s="1111"/>
      <c r="H6" s="74"/>
      <c r="I6" s="230"/>
    </row>
    <row r="7" spans="1:10" ht="15.75" thickBot="1" x14ac:dyDescent="0.3">
      <c r="A7" s="213"/>
      <c r="B7" s="1826"/>
      <c r="C7" s="360"/>
      <c r="D7" s="130"/>
      <c r="E7" s="74"/>
      <c r="F7" s="1111"/>
      <c r="G7" s="1111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5" t="s">
        <v>57</v>
      </c>
      <c r="I8" s="946" t="s">
        <v>3</v>
      </c>
      <c r="J8" s="944"/>
    </row>
    <row r="9" spans="1:10" ht="15.75" thickTop="1" x14ac:dyDescent="0.25">
      <c r="A9" s="735"/>
      <c r="B9" s="657">
        <f>F4+F5+F6-C9+F7</f>
        <v>1430</v>
      </c>
      <c r="C9" s="611">
        <v>10</v>
      </c>
      <c r="D9" s="550">
        <f t="shared" ref="D9:D15" si="0">10*C9</f>
        <v>100</v>
      </c>
      <c r="E9" s="1115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5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2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61">
        <f t="shared" si="0"/>
        <v>100</v>
      </c>
      <c r="E13" s="1162">
        <v>45146</v>
      </c>
      <c r="F13" s="1161">
        <f t="shared" si="1"/>
        <v>100</v>
      </c>
      <c r="G13" s="1064" t="s">
        <v>214</v>
      </c>
      <c r="H13" s="1065">
        <v>48</v>
      </c>
      <c r="I13" s="1163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61">
        <f t="shared" si="0"/>
        <v>20</v>
      </c>
      <c r="E14" s="1162">
        <v>45146</v>
      </c>
      <c r="F14" s="1161">
        <f t="shared" si="1"/>
        <v>20</v>
      </c>
      <c r="G14" s="1064" t="s">
        <v>216</v>
      </c>
      <c r="H14" s="1065">
        <v>48</v>
      </c>
      <c r="I14" s="1163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61">
        <f t="shared" si="0"/>
        <v>1000</v>
      </c>
      <c r="E15" s="1162">
        <v>45147</v>
      </c>
      <c r="F15" s="1161">
        <f t="shared" si="1"/>
        <v>1000</v>
      </c>
      <c r="G15" s="1064" t="s">
        <v>220</v>
      </c>
      <c r="H15" s="1065">
        <v>35</v>
      </c>
      <c r="I15" s="1163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61">
        <f>10*C16</f>
        <v>40</v>
      </c>
      <c r="E16" s="1162">
        <v>45150</v>
      </c>
      <c r="F16" s="1161">
        <f t="shared" si="1"/>
        <v>40</v>
      </c>
      <c r="G16" s="1064" t="s">
        <v>224</v>
      </c>
      <c r="H16" s="1065">
        <v>48</v>
      </c>
      <c r="I16" s="1163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61">
        <f t="shared" ref="D17:D68" si="5">10*C17</f>
        <v>20</v>
      </c>
      <c r="E17" s="1162">
        <v>45152</v>
      </c>
      <c r="F17" s="1161">
        <f t="shared" si="1"/>
        <v>20</v>
      </c>
      <c r="G17" s="1064" t="s">
        <v>230</v>
      </c>
      <c r="H17" s="1065">
        <v>48</v>
      </c>
      <c r="I17" s="1163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61">
        <f t="shared" si="5"/>
        <v>200</v>
      </c>
      <c r="E18" s="1162">
        <v>45152</v>
      </c>
      <c r="F18" s="1161">
        <f t="shared" si="1"/>
        <v>200</v>
      </c>
      <c r="G18" s="1064" t="s">
        <v>231</v>
      </c>
      <c r="H18" s="1065">
        <v>35</v>
      </c>
      <c r="I18" s="1163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61">
        <f t="shared" si="5"/>
        <v>10</v>
      </c>
      <c r="E19" s="1162">
        <v>45154</v>
      </c>
      <c r="F19" s="1161">
        <f t="shared" si="1"/>
        <v>10</v>
      </c>
      <c r="G19" s="1064" t="s">
        <v>239</v>
      </c>
      <c r="H19" s="1065">
        <v>48</v>
      </c>
      <c r="I19" s="1163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61">
        <f t="shared" si="5"/>
        <v>400</v>
      </c>
      <c r="E20" s="1162">
        <v>45157</v>
      </c>
      <c r="F20" s="1161">
        <f t="shared" si="1"/>
        <v>400</v>
      </c>
      <c r="G20" s="1064" t="s">
        <v>248</v>
      </c>
      <c r="H20" s="1065">
        <v>35</v>
      </c>
      <c r="I20" s="1163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61">
        <f t="shared" si="5"/>
        <v>40</v>
      </c>
      <c r="E21" s="1162">
        <v>45159</v>
      </c>
      <c r="F21" s="1161">
        <f t="shared" si="1"/>
        <v>40</v>
      </c>
      <c r="G21" s="1064" t="s">
        <v>250</v>
      </c>
      <c r="H21" s="1065">
        <v>48</v>
      </c>
      <c r="I21" s="1163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61">
        <f t="shared" si="5"/>
        <v>80</v>
      </c>
      <c r="E22" s="1162">
        <v>45162</v>
      </c>
      <c r="F22" s="1161">
        <f t="shared" si="1"/>
        <v>80</v>
      </c>
      <c r="G22" s="1064" t="s">
        <v>259</v>
      </c>
      <c r="H22" s="1065">
        <v>48</v>
      </c>
      <c r="I22" s="1163">
        <f t="shared" si="4"/>
        <v>11840</v>
      </c>
      <c r="J22" s="59">
        <f t="shared" si="2"/>
        <v>3840</v>
      </c>
    </row>
    <row r="23" spans="1:10" x14ac:dyDescent="0.25">
      <c r="A23" s="937"/>
      <c r="B23" s="657">
        <f t="shared" si="3"/>
        <v>1182</v>
      </c>
      <c r="C23" s="611">
        <v>2</v>
      </c>
      <c r="D23" s="1161">
        <f t="shared" si="5"/>
        <v>20</v>
      </c>
      <c r="E23" s="1164">
        <v>45164</v>
      </c>
      <c r="F23" s="1161">
        <f t="shared" si="1"/>
        <v>20</v>
      </c>
      <c r="G23" s="1064" t="s">
        <v>265</v>
      </c>
      <c r="H23" s="1065">
        <v>48</v>
      </c>
      <c r="I23" s="1163">
        <f t="shared" si="4"/>
        <v>11820</v>
      </c>
      <c r="J23" s="59">
        <f t="shared" si="2"/>
        <v>960</v>
      </c>
    </row>
    <row r="24" spans="1:10" x14ac:dyDescent="0.25">
      <c r="A24" s="937"/>
      <c r="B24" s="657">
        <f t="shared" si="3"/>
        <v>1181</v>
      </c>
      <c r="C24" s="611">
        <v>1</v>
      </c>
      <c r="D24" s="1161">
        <f t="shared" si="5"/>
        <v>10</v>
      </c>
      <c r="E24" s="1164">
        <v>45171</v>
      </c>
      <c r="F24" s="1161">
        <f t="shared" si="1"/>
        <v>10</v>
      </c>
      <c r="G24" s="1064" t="s">
        <v>298</v>
      </c>
      <c r="H24" s="1065">
        <v>48</v>
      </c>
      <c r="I24" s="1163">
        <f t="shared" si="4"/>
        <v>11810</v>
      </c>
      <c r="J24" s="59">
        <f t="shared" si="2"/>
        <v>480</v>
      </c>
    </row>
    <row r="25" spans="1:10" x14ac:dyDescent="0.25">
      <c r="A25" s="937"/>
      <c r="B25" s="615">
        <f t="shared" si="3"/>
        <v>1181</v>
      </c>
      <c r="C25" s="611"/>
      <c r="D25" s="1161">
        <f t="shared" si="5"/>
        <v>0</v>
      </c>
      <c r="E25" s="1164"/>
      <c r="F25" s="1161">
        <f t="shared" si="1"/>
        <v>0</v>
      </c>
      <c r="G25" s="1064"/>
      <c r="H25" s="1065"/>
      <c r="I25" s="1346">
        <f t="shared" si="4"/>
        <v>11810</v>
      </c>
      <c r="J25" s="59">
        <f t="shared" si="2"/>
        <v>0</v>
      </c>
    </row>
    <row r="26" spans="1:10" x14ac:dyDescent="0.25">
      <c r="A26" s="937"/>
      <c r="B26" s="657">
        <f t="shared" si="3"/>
        <v>1181</v>
      </c>
      <c r="C26" s="611"/>
      <c r="D26" s="687">
        <f t="shared" si="5"/>
        <v>0</v>
      </c>
      <c r="E26" s="1347"/>
      <c r="F26" s="687">
        <f t="shared" si="1"/>
        <v>0</v>
      </c>
      <c r="G26" s="785"/>
      <c r="H26" s="786"/>
      <c r="I26" s="1087">
        <f t="shared" si="4"/>
        <v>11810</v>
      </c>
      <c r="J26" s="59">
        <f t="shared" si="2"/>
        <v>0</v>
      </c>
    </row>
    <row r="27" spans="1:10" x14ac:dyDescent="0.25">
      <c r="A27" s="937"/>
      <c r="B27" s="657">
        <f t="shared" si="3"/>
        <v>1181</v>
      </c>
      <c r="C27" s="611"/>
      <c r="D27" s="687">
        <f t="shared" si="5"/>
        <v>0</v>
      </c>
      <c r="E27" s="1347"/>
      <c r="F27" s="687">
        <f t="shared" si="1"/>
        <v>0</v>
      </c>
      <c r="G27" s="785"/>
      <c r="H27" s="786"/>
      <c r="I27" s="1087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7">
        <f t="shared" si="5"/>
        <v>0</v>
      </c>
      <c r="E28" s="1347"/>
      <c r="F28" s="687">
        <f t="shared" si="1"/>
        <v>0</v>
      </c>
      <c r="G28" s="785"/>
      <c r="H28" s="786"/>
      <c r="I28" s="1087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7">
        <f t="shared" si="5"/>
        <v>0</v>
      </c>
      <c r="E29" s="1347"/>
      <c r="F29" s="687">
        <f t="shared" si="1"/>
        <v>0</v>
      </c>
      <c r="G29" s="785"/>
      <c r="H29" s="786"/>
      <c r="I29" s="1087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7">
        <f t="shared" si="5"/>
        <v>0</v>
      </c>
      <c r="E30" s="1347"/>
      <c r="F30" s="687">
        <f t="shared" si="1"/>
        <v>0</v>
      </c>
      <c r="G30" s="785"/>
      <c r="H30" s="786"/>
      <c r="I30" s="1087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7">
        <f t="shared" si="5"/>
        <v>0</v>
      </c>
      <c r="E31" s="1347"/>
      <c r="F31" s="687">
        <f t="shared" si="1"/>
        <v>0</v>
      </c>
      <c r="G31" s="785"/>
      <c r="H31" s="786"/>
      <c r="I31" s="1087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7">
        <f t="shared" si="5"/>
        <v>0</v>
      </c>
      <c r="E32" s="1347"/>
      <c r="F32" s="687">
        <f t="shared" si="1"/>
        <v>0</v>
      </c>
      <c r="G32" s="785"/>
      <c r="H32" s="786"/>
      <c r="I32" s="1087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7">
        <f t="shared" si="5"/>
        <v>0</v>
      </c>
      <c r="E33" s="1347"/>
      <c r="F33" s="687">
        <f t="shared" si="1"/>
        <v>0</v>
      </c>
      <c r="G33" s="785"/>
      <c r="H33" s="786"/>
      <c r="I33" s="1087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7">
        <f t="shared" si="5"/>
        <v>0</v>
      </c>
      <c r="E34" s="1347"/>
      <c r="F34" s="687">
        <f t="shared" si="1"/>
        <v>0</v>
      </c>
      <c r="G34" s="785"/>
      <c r="H34" s="786"/>
      <c r="I34" s="1087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7">
        <f t="shared" si="5"/>
        <v>0</v>
      </c>
      <c r="E35" s="1347"/>
      <c r="F35" s="687">
        <f t="shared" si="1"/>
        <v>0</v>
      </c>
      <c r="G35" s="785"/>
      <c r="H35" s="786"/>
      <c r="I35" s="1087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7">
        <f t="shared" si="5"/>
        <v>0</v>
      </c>
      <c r="E36" s="1347"/>
      <c r="F36" s="687">
        <f t="shared" si="1"/>
        <v>0</v>
      </c>
      <c r="G36" s="785"/>
      <c r="H36" s="786"/>
      <c r="I36" s="1087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7">
        <f t="shared" si="5"/>
        <v>0</v>
      </c>
      <c r="E37" s="1347"/>
      <c r="F37" s="687">
        <f t="shared" si="1"/>
        <v>0</v>
      </c>
      <c r="G37" s="785"/>
      <c r="H37" s="786"/>
      <c r="I37" s="1087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7">
        <f t="shared" si="5"/>
        <v>0</v>
      </c>
      <c r="E38" s="1347"/>
      <c r="F38" s="687">
        <f t="shared" si="1"/>
        <v>0</v>
      </c>
      <c r="G38" s="785"/>
      <c r="H38" s="786"/>
      <c r="I38" s="1087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7">
        <f t="shared" si="5"/>
        <v>0</v>
      </c>
      <c r="E39" s="1347"/>
      <c r="F39" s="687">
        <f t="shared" si="1"/>
        <v>0</v>
      </c>
      <c r="G39" s="785"/>
      <c r="H39" s="786"/>
      <c r="I39" s="1087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7">
        <f t="shared" si="5"/>
        <v>0</v>
      </c>
      <c r="E40" s="1347"/>
      <c r="F40" s="687">
        <f t="shared" si="1"/>
        <v>0</v>
      </c>
      <c r="G40" s="785"/>
      <c r="H40" s="786"/>
      <c r="I40" s="1087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7">
        <f t="shared" si="5"/>
        <v>0</v>
      </c>
      <c r="E41" s="1347"/>
      <c r="F41" s="687">
        <f t="shared" si="1"/>
        <v>0</v>
      </c>
      <c r="G41" s="785"/>
      <c r="H41" s="786"/>
      <c r="I41" s="1087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7">
        <f t="shared" si="5"/>
        <v>0</v>
      </c>
      <c r="E42" s="1347"/>
      <c r="F42" s="687">
        <f t="shared" si="1"/>
        <v>0</v>
      </c>
      <c r="G42" s="785"/>
      <c r="H42" s="786"/>
      <c r="I42" s="1087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7">
        <f t="shared" si="5"/>
        <v>0</v>
      </c>
      <c r="E43" s="1347"/>
      <c r="F43" s="687">
        <f t="shared" si="1"/>
        <v>0</v>
      </c>
      <c r="G43" s="785"/>
      <c r="H43" s="786"/>
      <c r="I43" s="1087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7">
        <f t="shared" si="5"/>
        <v>0</v>
      </c>
      <c r="E44" s="1347"/>
      <c r="F44" s="687">
        <f t="shared" si="1"/>
        <v>0</v>
      </c>
      <c r="G44" s="785"/>
      <c r="H44" s="786"/>
      <c r="I44" s="1087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7">
        <f t="shared" si="5"/>
        <v>0</v>
      </c>
      <c r="E45" s="1347"/>
      <c r="F45" s="687">
        <f t="shared" si="1"/>
        <v>0</v>
      </c>
      <c r="G45" s="785"/>
      <c r="H45" s="786"/>
      <c r="I45" s="1087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7">
        <f t="shared" si="5"/>
        <v>0</v>
      </c>
      <c r="E46" s="1347"/>
      <c r="F46" s="687">
        <f t="shared" si="1"/>
        <v>0</v>
      </c>
      <c r="G46" s="785"/>
      <c r="H46" s="786"/>
      <c r="I46" s="1087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7">
        <f t="shared" si="5"/>
        <v>0</v>
      </c>
      <c r="E47" s="1347"/>
      <c r="F47" s="687">
        <f t="shared" si="1"/>
        <v>0</v>
      </c>
      <c r="G47" s="785"/>
      <c r="H47" s="786"/>
      <c r="I47" s="1087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7">
        <f t="shared" si="5"/>
        <v>0</v>
      </c>
      <c r="E48" s="1347"/>
      <c r="F48" s="687">
        <f t="shared" si="1"/>
        <v>0</v>
      </c>
      <c r="G48" s="785"/>
      <c r="H48" s="786"/>
      <c r="I48" s="1087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7">
        <f t="shared" si="5"/>
        <v>0</v>
      </c>
      <c r="E49" s="1347"/>
      <c r="F49" s="687">
        <f t="shared" si="1"/>
        <v>0</v>
      </c>
      <c r="G49" s="785"/>
      <c r="H49" s="786"/>
      <c r="I49" s="1087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7">
        <f t="shared" si="5"/>
        <v>0</v>
      </c>
      <c r="E50" s="1347"/>
      <c r="F50" s="687">
        <f t="shared" si="1"/>
        <v>0</v>
      </c>
      <c r="G50" s="785"/>
      <c r="H50" s="786"/>
      <c r="I50" s="1087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7">
        <f t="shared" si="5"/>
        <v>0</v>
      </c>
      <c r="E51" s="1347"/>
      <c r="F51" s="687">
        <f t="shared" si="1"/>
        <v>0</v>
      </c>
      <c r="G51" s="785"/>
      <c r="H51" s="786"/>
      <c r="I51" s="1087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6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6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17">
        <f t="shared" si="5"/>
        <v>0</v>
      </c>
      <c r="E54" s="1118"/>
      <c r="F54" s="1117">
        <f t="shared" si="1"/>
        <v>0</v>
      </c>
      <c r="G54" s="1119"/>
      <c r="H54" s="1116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17">
        <f t="shared" si="5"/>
        <v>0</v>
      </c>
      <c r="E55" s="1118"/>
      <c r="F55" s="1117">
        <f t="shared" si="1"/>
        <v>0</v>
      </c>
      <c r="G55" s="1119"/>
      <c r="H55" s="1116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17">
        <f t="shared" si="5"/>
        <v>0</v>
      </c>
      <c r="E56" s="1118"/>
      <c r="F56" s="1117">
        <f t="shared" si="1"/>
        <v>0</v>
      </c>
      <c r="G56" s="1119"/>
      <c r="H56" s="1116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17">
        <f t="shared" si="5"/>
        <v>0</v>
      </c>
      <c r="E57" s="1118"/>
      <c r="F57" s="1117">
        <f t="shared" si="1"/>
        <v>0</v>
      </c>
      <c r="G57" s="1119"/>
      <c r="H57" s="1116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17">
        <f t="shared" si="5"/>
        <v>0</v>
      </c>
      <c r="E58" s="1118"/>
      <c r="F58" s="1117">
        <f t="shared" si="1"/>
        <v>0</v>
      </c>
      <c r="G58" s="1119"/>
      <c r="H58" s="1116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17">
        <f t="shared" si="5"/>
        <v>0</v>
      </c>
      <c r="E59" s="1118"/>
      <c r="F59" s="1117">
        <f t="shared" si="1"/>
        <v>0</v>
      </c>
      <c r="G59" s="1119"/>
      <c r="H59" s="1116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20">
        <f t="shared" si="5"/>
        <v>0</v>
      </c>
      <c r="E60" s="1121"/>
      <c r="F60" s="1120">
        <f t="shared" si="1"/>
        <v>0</v>
      </c>
      <c r="G60" s="1122"/>
      <c r="H60" s="1080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20">
        <f t="shared" si="5"/>
        <v>0</v>
      </c>
      <c r="E61" s="1121"/>
      <c r="F61" s="1120">
        <f t="shared" si="1"/>
        <v>0</v>
      </c>
      <c r="G61" s="1122"/>
      <c r="H61" s="1080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20">
        <f t="shared" si="5"/>
        <v>0</v>
      </c>
      <c r="E62" s="1121"/>
      <c r="F62" s="1120">
        <f t="shared" si="1"/>
        <v>0</v>
      </c>
      <c r="G62" s="1122"/>
      <c r="H62" s="1080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20">
        <f t="shared" si="5"/>
        <v>0</v>
      </c>
      <c r="E63" s="1121"/>
      <c r="F63" s="1120">
        <f t="shared" si="1"/>
        <v>0</v>
      </c>
      <c r="G63" s="1122"/>
      <c r="H63" s="1080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20">
        <f t="shared" si="5"/>
        <v>0</v>
      </c>
      <c r="E64" s="1121"/>
      <c r="F64" s="1120">
        <f t="shared" si="1"/>
        <v>0</v>
      </c>
      <c r="G64" s="1122"/>
      <c r="H64" s="1080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20">
        <f t="shared" si="5"/>
        <v>0</v>
      </c>
      <c r="E65" s="1121"/>
      <c r="F65" s="1120">
        <f t="shared" si="1"/>
        <v>0</v>
      </c>
      <c r="G65" s="1122"/>
      <c r="H65" s="1080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20">
        <f t="shared" si="5"/>
        <v>0</v>
      </c>
      <c r="E66" s="1121"/>
      <c r="F66" s="1120">
        <f t="shared" si="1"/>
        <v>0</v>
      </c>
      <c r="G66" s="1122"/>
      <c r="H66" s="1080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49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11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89" t="s">
        <v>21</v>
      </c>
      <c r="E78" s="1790"/>
      <c r="F78" s="137">
        <f>G5-F76</f>
        <v>0</v>
      </c>
    </row>
    <row r="79" spans="1:10" ht="15.75" thickBot="1" x14ac:dyDescent="0.3">
      <c r="A79" s="121"/>
      <c r="D79" s="1109" t="s">
        <v>4</v>
      </c>
      <c r="E79" s="1110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6" t="s">
        <v>180</v>
      </c>
      <c r="B1" s="1786"/>
      <c r="C1" s="1786"/>
      <c r="D1" s="1786"/>
      <c r="E1" s="1786"/>
      <c r="F1" s="1786"/>
      <c r="G1" s="1786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827" t="s">
        <v>101</v>
      </c>
      <c r="C4" s="230"/>
      <c r="D4" s="130"/>
      <c r="E4" s="354">
        <v>30</v>
      </c>
      <c r="F4" s="72">
        <v>3</v>
      </c>
      <c r="G4" s="930"/>
      <c r="H4" s="144"/>
      <c r="I4" s="366"/>
    </row>
    <row r="5" spans="1:10" ht="14.25" customHeight="1" x14ac:dyDescent="0.25">
      <c r="A5" s="1796" t="s">
        <v>95</v>
      </c>
      <c r="B5" s="1827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796"/>
      <c r="B6" s="1827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27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0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2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3">
        <f t="shared" si="3"/>
        <v>50</v>
      </c>
      <c r="E19" s="991">
        <v>45059</v>
      </c>
      <c r="F19" s="687">
        <f t="shared" si="0"/>
        <v>50</v>
      </c>
      <c r="G19" s="785" t="s">
        <v>124</v>
      </c>
      <c r="H19" s="786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3">
        <f t="shared" si="3"/>
        <v>50</v>
      </c>
      <c r="E20" s="991">
        <v>45061</v>
      </c>
      <c r="F20" s="687">
        <f t="shared" si="0"/>
        <v>50</v>
      </c>
      <c r="G20" s="785" t="s">
        <v>125</v>
      </c>
      <c r="H20" s="786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3">
        <f t="shared" si="3"/>
        <v>50</v>
      </c>
      <c r="E21" s="991">
        <v>45073</v>
      </c>
      <c r="F21" s="687">
        <f t="shared" si="0"/>
        <v>50</v>
      </c>
      <c r="G21" s="785" t="s">
        <v>129</v>
      </c>
      <c r="H21" s="786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3">
        <f t="shared" si="3"/>
        <v>50</v>
      </c>
      <c r="E22" s="991">
        <v>45075</v>
      </c>
      <c r="F22" s="687">
        <f t="shared" si="0"/>
        <v>50</v>
      </c>
      <c r="G22" s="785" t="s">
        <v>128</v>
      </c>
      <c r="H22" s="786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7"/>
      <c r="B23" s="615">
        <f t="shared" si="2"/>
        <v>329</v>
      </c>
      <c r="C23" s="564">
        <v>3</v>
      </c>
      <c r="D23" s="783">
        <f t="shared" si="3"/>
        <v>30</v>
      </c>
      <c r="E23" s="988">
        <v>45082</v>
      </c>
      <c r="F23" s="687">
        <f t="shared" si="0"/>
        <v>30</v>
      </c>
      <c r="G23" s="785" t="s">
        <v>131</v>
      </c>
      <c r="H23" s="786">
        <v>52</v>
      </c>
      <c r="I23" s="902">
        <f t="shared" si="4"/>
        <v>3290</v>
      </c>
      <c r="J23" s="583">
        <f t="shared" si="1"/>
        <v>1560</v>
      </c>
    </row>
    <row r="24" spans="1:10" s="582" customFormat="1" x14ac:dyDescent="0.25">
      <c r="A24" s="937"/>
      <c r="B24" s="657">
        <f t="shared" si="2"/>
        <v>329</v>
      </c>
      <c r="C24" s="564"/>
      <c r="D24" s="783">
        <f t="shared" si="3"/>
        <v>0</v>
      </c>
      <c r="E24" s="988"/>
      <c r="F24" s="687">
        <f t="shared" si="0"/>
        <v>0</v>
      </c>
      <c r="G24" s="785"/>
      <c r="H24" s="786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7"/>
      <c r="B25" s="657">
        <f t="shared" si="2"/>
        <v>321</v>
      </c>
      <c r="C25" s="564">
        <v>8</v>
      </c>
      <c r="D25" s="478">
        <f t="shared" si="3"/>
        <v>80</v>
      </c>
      <c r="E25" s="933">
        <v>45087</v>
      </c>
      <c r="F25" s="689">
        <f t="shared" si="0"/>
        <v>80</v>
      </c>
      <c r="G25" s="691" t="s">
        <v>134</v>
      </c>
      <c r="H25" s="692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7"/>
      <c r="B26" s="657">
        <f t="shared" si="2"/>
        <v>319</v>
      </c>
      <c r="C26" s="564">
        <v>2</v>
      </c>
      <c r="D26" s="478">
        <f t="shared" si="3"/>
        <v>20</v>
      </c>
      <c r="E26" s="933">
        <v>45094</v>
      </c>
      <c r="F26" s="689">
        <f t="shared" si="0"/>
        <v>20</v>
      </c>
      <c r="G26" s="691" t="s">
        <v>137</v>
      </c>
      <c r="H26" s="692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7"/>
      <c r="B27" s="657">
        <f t="shared" si="2"/>
        <v>317</v>
      </c>
      <c r="C27" s="564">
        <v>2</v>
      </c>
      <c r="D27" s="478">
        <f t="shared" si="3"/>
        <v>20</v>
      </c>
      <c r="E27" s="933">
        <v>45099</v>
      </c>
      <c r="F27" s="689">
        <f t="shared" si="0"/>
        <v>20</v>
      </c>
      <c r="G27" s="691" t="s">
        <v>140</v>
      </c>
      <c r="H27" s="692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7"/>
      <c r="B28" s="615">
        <f t="shared" si="2"/>
        <v>312</v>
      </c>
      <c r="C28" s="564">
        <v>5</v>
      </c>
      <c r="D28" s="478">
        <f t="shared" si="3"/>
        <v>50</v>
      </c>
      <c r="E28" s="933">
        <v>45108</v>
      </c>
      <c r="F28" s="689">
        <f t="shared" si="0"/>
        <v>50</v>
      </c>
      <c r="G28" s="691" t="s">
        <v>145</v>
      </c>
      <c r="H28" s="692">
        <v>52</v>
      </c>
      <c r="I28" s="902">
        <f t="shared" si="4"/>
        <v>3120</v>
      </c>
      <c r="J28" s="583">
        <f t="shared" si="1"/>
        <v>2600</v>
      </c>
    </row>
    <row r="29" spans="1:10" s="582" customFormat="1" x14ac:dyDescent="0.25">
      <c r="A29" s="937"/>
      <c r="B29" s="657">
        <f t="shared" si="2"/>
        <v>312</v>
      </c>
      <c r="C29" s="564"/>
      <c r="D29" s="478">
        <f t="shared" si="3"/>
        <v>0</v>
      </c>
      <c r="E29" s="933"/>
      <c r="F29" s="689">
        <f t="shared" si="0"/>
        <v>0</v>
      </c>
      <c r="G29" s="691"/>
      <c r="H29" s="692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7"/>
      <c r="B30" s="657">
        <f t="shared" si="2"/>
        <v>309</v>
      </c>
      <c r="C30" s="564">
        <v>3</v>
      </c>
      <c r="D30" s="1081">
        <f t="shared" si="3"/>
        <v>30</v>
      </c>
      <c r="E30" s="1082">
        <v>45110</v>
      </c>
      <c r="F30" s="688">
        <f t="shared" si="0"/>
        <v>30</v>
      </c>
      <c r="G30" s="733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7"/>
      <c r="B31" s="657">
        <f t="shared" si="2"/>
        <v>307</v>
      </c>
      <c r="C31" s="564">
        <v>2</v>
      </c>
      <c r="D31" s="1081">
        <f t="shared" si="3"/>
        <v>20</v>
      </c>
      <c r="E31" s="1082">
        <v>45115</v>
      </c>
      <c r="F31" s="688">
        <f t="shared" si="0"/>
        <v>20</v>
      </c>
      <c r="G31" s="733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7"/>
      <c r="B32" s="657">
        <f t="shared" si="2"/>
        <v>305</v>
      </c>
      <c r="C32" s="564">
        <v>2</v>
      </c>
      <c r="D32" s="1081">
        <f t="shared" si="3"/>
        <v>20</v>
      </c>
      <c r="E32" s="1082">
        <v>45118</v>
      </c>
      <c r="F32" s="688">
        <f t="shared" si="0"/>
        <v>20</v>
      </c>
      <c r="G32" s="733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7"/>
      <c r="B33" s="657">
        <f t="shared" si="2"/>
        <v>305</v>
      </c>
      <c r="C33" s="564"/>
      <c r="D33" s="1081">
        <f t="shared" si="3"/>
        <v>0</v>
      </c>
      <c r="E33" s="1082"/>
      <c r="F33" s="688">
        <f t="shared" si="0"/>
        <v>0</v>
      </c>
      <c r="G33" s="733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7"/>
      <c r="B34" s="657">
        <f t="shared" si="2"/>
        <v>303</v>
      </c>
      <c r="C34" s="564">
        <v>2</v>
      </c>
      <c r="D34" s="1081">
        <f t="shared" si="3"/>
        <v>20</v>
      </c>
      <c r="E34" s="1082">
        <v>45129</v>
      </c>
      <c r="F34" s="688">
        <f t="shared" si="0"/>
        <v>20</v>
      </c>
      <c r="G34" s="733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7"/>
      <c r="B35" s="657">
        <f t="shared" si="2"/>
        <v>300</v>
      </c>
      <c r="C35" s="564">
        <v>3</v>
      </c>
      <c r="D35" s="1081">
        <f t="shared" si="3"/>
        <v>30</v>
      </c>
      <c r="E35" s="1082">
        <v>45132</v>
      </c>
      <c r="F35" s="688">
        <f t="shared" si="0"/>
        <v>30</v>
      </c>
      <c r="G35" s="733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7"/>
      <c r="B36" s="657">
        <f t="shared" si="2"/>
        <v>290</v>
      </c>
      <c r="C36" s="564">
        <v>10</v>
      </c>
      <c r="D36" s="1081">
        <f t="shared" si="3"/>
        <v>100</v>
      </c>
      <c r="E36" s="1082">
        <v>45134</v>
      </c>
      <c r="F36" s="688">
        <f t="shared" si="0"/>
        <v>100</v>
      </c>
      <c r="G36" s="733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7"/>
      <c r="B37" s="615">
        <f t="shared" si="2"/>
        <v>280</v>
      </c>
      <c r="C37" s="564">
        <v>10</v>
      </c>
      <c r="D37" s="1081">
        <f t="shared" si="3"/>
        <v>100</v>
      </c>
      <c r="E37" s="1082">
        <v>45135</v>
      </c>
      <c r="F37" s="688">
        <f t="shared" si="0"/>
        <v>100</v>
      </c>
      <c r="G37" s="733" t="s">
        <v>176</v>
      </c>
      <c r="H37" s="581">
        <v>52</v>
      </c>
      <c r="I37" s="902">
        <f t="shared" si="4"/>
        <v>2800</v>
      </c>
      <c r="J37" s="583">
        <f t="shared" si="1"/>
        <v>5200</v>
      </c>
    </row>
    <row r="38" spans="1:10" s="582" customFormat="1" x14ac:dyDescent="0.25">
      <c r="A38" s="937"/>
      <c r="B38" s="657">
        <f t="shared" si="2"/>
        <v>280</v>
      </c>
      <c r="C38" s="564"/>
      <c r="D38" s="1081">
        <f t="shared" si="3"/>
        <v>0</v>
      </c>
      <c r="E38" s="1082"/>
      <c r="F38" s="688">
        <f t="shared" si="0"/>
        <v>0</v>
      </c>
      <c r="G38" s="733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7"/>
      <c r="B39" s="657">
        <f t="shared" si="2"/>
        <v>270</v>
      </c>
      <c r="C39" s="564">
        <v>10</v>
      </c>
      <c r="D39" s="994">
        <f t="shared" si="3"/>
        <v>100</v>
      </c>
      <c r="E39" s="1165">
        <v>45145</v>
      </c>
      <c r="F39" s="1166">
        <f t="shared" si="0"/>
        <v>100</v>
      </c>
      <c r="G39" s="992" t="s">
        <v>226</v>
      </c>
      <c r="H39" s="993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7"/>
      <c r="B40" s="657">
        <f t="shared" si="2"/>
        <v>267</v>
      </c>
      <c r="C40" s="564">
        <v>3</v>
      </c>
      <c r="D40" s="994">
        <f t="shared" si="3"/>
        <v>30</v>
      </c>
      <c r="E40" s="1165">
        <v>45151</v>
      </c>
      <c r="F40" s="1166">
        <f t="shared" si="0"/>
        <v>30</v>
      </c>
      <c r="G40" s="992" t="s">
        <v>225</v>
      </c>
      <c r="H40" s="993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7"/>
      <c r="B41" s="657">
        <f t="shared" si="2"/>
        <v>265</v>
      </c>
      <c r="C41" s="564">
        <v>2</v>
      </c>
      <c r="D41" s="994">
        <f t="shared" si="3"/>
        <v>20</v>
      </c>
      <c r="E41" s="1165">
        <v>45157</v>
      </c>
      <c r="F41" s="1166">
        <f t="shared" si="0"/>
        <v>20</v>
      </c>
      <c r="G41" s="992" t="s">
        <v>246</v>
      </c>
      <c r="H41" s="993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7"/>
      <c r="B42" s="657">
        <f t="shared" si="2"/>
        <v>263</v>
      </c>
      <c r="C42" s="564">
        <v>2</v>
      </c>
      <c r="D42" s="994">
        <f t="shared" si="3"/>
        <v>20</v>
      </c>
      <c r="E42" s="1165">
        <v>45159</v>
      </c>
      <c r="F42" s="1166">
        <f t="shared" si="0"/>
        <v>20</v>
      </c>
      <c r="G42" s="992" t="s">
        <v>251</v>
      </c>
      <c r="H42" s="993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7"/>
      <c r="B43" s="657">
        <f t="shared" si="2"/>
        <v>260</v>
      </c>
      <c r="C43" s="564">
        <v>3</v>
      </c>
      <c r="D43" s="994">
        <f t="shared" si="3"/>
        <v>30</v>
      </c>
      <c r="E43" s="1165">
        <v>45160</v>
      </c>
      <c r="F43" s="1166">
        <f t="shared" si="0"/>
        <v>30</v>
      </c>
      <c r="G43" s="992" t="s">
        <v>257</v>
      </c>
      <c r="H43" s="993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7"/>
      <c r="B44" s="657">
        <f t="shared" si="2"/>
        <v>257</v>
      </c>
      <c r="C44" s="564">
        <v>3</v>
      </c>
      <c r="D44" s="994">
        <f t="shared" si="3"/>
        <v>30</v>
      </c>
      <c r="E44" s="1165">
        <v>45171</v>
      </c>
      <c r="F44" s="1166">
        <f t="shared" si="0"/>
        <v>30</v>
      </c>
      <c r="G44" s="992" t="s">
        <v>305</v>
      </c>
      <c r="H44" s="993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7"/>
      <c r="B45" s="615">
        <f t="shared" si="2"/>
        <v>257</v>
      </c>
      <c r="C45" s="564"/>
      <c r="D45" s="994">
        <f t="shared" si="3"/>
        <v>0</v>
      </c>
      <c r="E45" s="1165"/>
      <c r="F45" s="1166">
        <f t="shared" si="0"/>
        <v>0</v>
      </c>
      <c r="G45" s="992"/>
      <c r="H45" s="993"/>
      <c r="I45" s="902">
        <f t="shared" si="4"/>
        <v>2570</v>
      </c>
      <c r="J45" s="583">
        <f t="shared" si="1"/>
        <v>0</v>
      </c>
    </row>
    <row r="46" spans="1:10" x14ac:dyDescent="0.25">
      <c r="A46" s="937"/>
      <c r="B46" s="657">
        <f t="shared" si="2"/>
        <v>257</v>
      </c>
      <c r="C46" s="611"/>
      <c r="D46" s="1348">
        <f t="shared" si="3"/>
        <v>0</v>
      </c>
      <c r="E46" s="1349"/>
      <c r="F46" s="1350">
        <f t="shared" si="0"/>
        <v>0</v>
      </c>
      <c r="G46" s="1351"/>
      <c r="H46" s="1352"/>
      <c r="I46" s="1353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48">
        <f t="shared" si="3"/>
        <v>0</v>
      </c>
      <c r="E47" s="1354"/>
      <c r="F47" s="1355">
        <f t="shared" si="0"/>
        <v>0</v>
      </c>
      <c r="G47" s="1356"/>
      <c r="H47" s="1357"/>
      <c r="I47" s="1353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48">
        <f t="shared" si="3"/>
        <v>0</v>
      </c>
      <c r="E48" s="1354"/>
      <c r="F48" s="1355">
        <f t="shared" si="0"/>
        <v>0</v>
      </c>
      <c r="G48" s="1356"/>
      <c r="H48" s="1357"/>
      <c r="I48" s="1353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48">
        <f t="shared" si="3"/>
        <v>0</v>
      </c>
      <c r="E49" s="1354"/>
      <c r="F49" s="1355">
        <f t="shared" si="0"/>
        <v>0</v>
      </c>
      <c r="G49" s="1356"/>
      <c r="H49" s="1357"/>
      <c r="I49" s="1353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48">
        <f t="shared" si="3"/>
        <v>0</v>
      </c>
      <c r="E50" s="1354"/>
      <c r="F50" s="1355">
        <f t="shared" si="0"/>
        <v>0</v>
      </c>
      <c r="G50" s="1356"/>
      <c r="H50" s="1357"/>
      <c r="I50" s="1353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48">
        <f t="shared" si="3"/>
        <v>0</v>
      </c>
      <c r="E51" s="1354"/>
      <c r="F51" s="1355">
        <f t="shared" si="0"/>
        <v>0</v>
      </c>
      <c r="G51" s="1356"/>
      <c r="H51" s="1357"/>
      <c r="I51" s="1353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48">
        <f t="shared" si="3"/>
        <v>0</v>
      </c>
      <c r="E52" s="1354"/>
      <c r="F52" s="1355">
        <f t="shared" si="0"/>
        <v>0</v>
      </c>
      <c r="G52" s="1356"/>
      <c r="H52" s="1357"/>
      <c r="I52" s="1353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48">
        <f t="shared" si="3"/>
        <v>0</v>
      </c>
      <c r="E53" s="1354"/>
      <c r="F53" s="1355">
        <f t="shared" si="0"/>
        <v>0</v>
      </c>
      <c r="G53" s="1356"/>
      <c r="H53" s="1357"/>
      <c r="I53" s="1353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48">
        <f t="shared" si="3"/>
        <v>0</v>
      </c>
      <c r="E54" s="1354"/>
      <c r="F54" s="1355">
        <f t="shared" si="0"/>
        <v>0</v>
      </c>
      <c r="G54" s="1356"/>
      <c r="H54" s="1357"/>
      <c r="I54" s="1353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48">
        <f t="shared" si="3"/>
        <v>0</v>
      </c>
      <c r="E55" s="1354"/>
      <c r="F55" s="1355">
        <f t="shared" si="0"/>
        <v>0</v>
      </c>
      <c r="G55" s="1356"/>
      <c r="H55" s="1357"/>
      <c r="I55" s="1353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48">
        <f t="shared" si="3"/>
        <v>0</v>
      </c>
      <c r="E56" s="1354"/>
      <c r="F56" s="1355">
        <f t="shared" si="0"/>
        <v>0</v>
      </c>
      <c r="G56" s="1356"/>
      <c r="H56" s="1357"/>
      <c r="I56" s="1353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48">
        <f t="shared" si="3"/>
        <v>0</v>
      </c>
      <c r="E57" s="1354"/>
      <c r="F57" s="1355">
        <f t="shared" si="0"/>
        <v>0</v>
      </c>
      <c r="G57" s="1356"/>
      <c r="H57" s="1357"/>
      <c r="I57" s="1353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48">
        <f t="shared" si="3"/>
        <v>0</v>
      </c>
      <c r="E58" s="1354"/>
      <c r="F58" s="1355">
        <f t="shared" si="0"/>
        <v>0</v>
      </c>
      <c r="G58" s="1356"/>
      <c r="H58" s="1357"/>
      <c r="I58" s="1353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48">
        <f t="shared" si="3"/>
        <v>0</v>
      </c>
      <c r="E59" s="1354"/>
      <c r="F59" s="1355">
        <f t="shared" si="0"/>
        <v>0</v>
      </c>
      <c r="G59" s="1356"/>
      <c r="H59" s="1357"/>
      <c r="I59" s="1353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48">
        <f t="shared" si="3"/>
        <v>0</v>
      </c>
      <c r="E60" s="1354"/>
      <c r="F60" s="1355">
        <f t="shared" si="0"/>
        <v>0</v>
      </c>
      <c r="G60" s="1356"/>
      <c r="H60" s="1357"/>
      <c r="I60" s="1353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48">
        <f t="shared" si="3"/>
        <v>0</v>
      </c>
      <c r="E61" s="1354"/>
      <c r="F61" s="1355">
        <f t="shared" si="0"/>
        <v>0</v>
      </c>
      <c r="G61" s="1356"/>
      <c r="H61" s="1357"/>
      <c r="I61" s="1353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48">
        <f t="shared" si="3"/>
        <v>0</v>
      </c>
      <c r="E62" s="1354"/>
      <c r="F62" s="1355">
        <f t="shared" si="0"/>
        <v>0</v>
      </c>
      <c r="G62" s="1356"/>
      <c r="H62" s="1357"/>
      <c r="I62" s="1353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48">
        <f t="shared" si="3"/>
        <v>0</v>
      </c>
      <c r="E63" s="1354"/>
      <c r="F63" s="1355">
        <f t="shared" si="0"/>
        <v>0</v>
      </c>
      <c r="G63" s="1356"/>
      <c r="H63" s="1357"/>
      <c r="I63" s="1353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48">
        <f t="shared" si="3"/>
        <v>0</v>
      </c>
      <c r="E64" s="1354"/>
      <c r="F64" s="1355">
        <f t="shared" si="0"/>
        <v>0</v>
      </c>
      <c r="G64" s="1356"/>
      <c r="H64" s="1357"/>
      <c r="I64" s="1353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48">
        <f t="shared" si="3"/>
        <v>0</v>
      </c>
      <c r="E65" s="1354"/>
      <c r="F65" s="1355">
        <f t="shared" si="0"/>
        <v>0</v>
      </c>
      <c r="G65" s="1356"/>
      <c r="H65" s="1357"/>
      <c r="I65" s="1353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48">
        <f t="shared" si="3"/>
        <v>0</v>
      </c>
      <c r="E66" s="1354"/>
      <c r="F66" s="1355">
        <f t="shared" si="0"/>
        <v>0</v>
      </c>
      <c r="G66" s="1356"/>
      <c r="H66" s="1357"/>
      <c r="I66" s="1353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48">
        <f t="shared" si="3"/>
        <v>0</v>
      </c>
      <c r="E67" s="1354"/>
      <c r="F67" s="1355">
        <f t="shared" si="0"/>
        <v>0</v>
      </c>
      <c r="G67" s="1356"/>
      <c r="H67" s="1357"/>
      <c r="I67" s="1353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4"/>
      <c r="E68" s="1167"/>
      <c r="F68" s="1168">
        <f t="shared" si="0"/>
        <v>0</v>
      </c>
      <c r="G68" s="995"/>
      <c r="H68" s="996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4"/>
      <c r="E69" s="1167"/>
      <c r="F69" s="1168">
        <f t="shared" si="0"/>
        <v>0</v>
      </c>
      <c r="G69" s="995"/>
      <c r="H69" s="996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4"/>
      <c r="E70" s="1167"/>
      <c r="F70" s="1168">
        <f t="shared" si="0"/>
        <v>0</v>
      </c>
      <c r="G70" s="995"/>
      <c r="H70" s="996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4"/>
      <c r="E71" s="1167"/>
      <c r="F71" s="1168">
        <f t="shared" si="0"/>
        <v>0</v>
      </c>
      <c r="G71" s="995"/>
      <c r="H71" s="996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4"/>
      <c r="E72" s="1167"/>
      <c r="F72" s="1168">
        <f t="shared" si="0"/>
        <v>0</v>
      </c>
      <c r="G72" s="995"/>
      <c r="H72" s="996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4"/>
      <c r="E73" s="1167"/>
      <c r="F73" s="1168">
        <f t="shared" si="0"/>
        <v>0</v>
      </c>
      <c r="G73" s="995"/>
      <c r="H73" s="996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69">
        <f t="shared" si="3"/>
        <v>0</v>
      </c>
      <c r="E74" s="1170"/>
      <c r="F74" s="1171">
        <f t="shared" si="0"/>
        <v>0</v>
      </c>
      <c r="G74" s="1172"/>
      <c r="H74" s="1173"/>
      <c r="I74" s="812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789" t="s">
        <v>21</v>
      </c>
      <c r="E77" s="1790"/>
      <c r="F77" s="137">
        <f>G5-F75</f>
        <v>0</v>
      </c>
    </row>
    <row r="78" spans="1:10" ht="15.75" thickBot="1" x14ac:dyDescent="0.3">
      <c r="A78" s="121"/>
      <c r="D78" s="928" t="s">
        <v>4</v>
      </c>
      <c r="E78" s="92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997"/>
      <c r="C4" s="359"/>
      <c r="D4" s="130"/>
      <c r="E4" s="197"/>
      <c r="F4" s="61"/>
      <c r="G4" s="151"/>
      <c r="H4" s="151"/>
    </row>
    <row r="5" spans="1:13" ht="15" customHeight="1" x14ac:dyDescent="0.25">
      <c r="A5" s="1796"/>
      <c r="B5" s="1793"/>
      <c r="C5" s="359"/>
      <c r="D5" s="130"/>
      <c r="E5" s="958"/>
      <c r="F5" s="651"/>
      <c r="G5" s="780"/>
      <c r="H5" s="582"/>
      <c r="I5" s="735"/>
      <c r="J5" s="582"/>
      <c r="K5" s="582"/>
      <c r="L5" s="582"/>
      <c r="M5" s="582"/>
    </row>
    <row r="6" spans="1:13" x14ac:dyDescent="0.25">
      <c r="A6" s="1796"/>
      <c r="B6" s="179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997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997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997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997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997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997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997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997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997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997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997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997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997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997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997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997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997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997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997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997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997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94" t="s">
        <v>11</v>
      </c>
      <c r="D83" s="179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36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2" ht="36.75" customHeight="1" x14ac:dyDescent="0.55000000000000004">
      <c r="A1" s="1792" t="s">
        <v>335</v>
      </c>
      <c r="B1" s="1792"/>
      <c r="C1" s="1792"/>
      <c r="D1" s="1792"/>
      <c r="E1" s="1792"/>
      <c r="F1" s="1792"/>
      <c r="G1" s="1792"/>
      <c r="H1" s="1792"/>
      <c r="I1" s="11">
        <v>1</v>
      </c>
      <c r="K1" s="60" t="s">
        <v>22</v>
      </c>
    </row>
    <row r="2" spans="1:12" ht="15.75" thickBot="1" x14ac:dyDescent="0.3"/>
    <row r="3" spans="1:12" ht="16.5" thickTop="1" thickBot="1" x14ac:dyDescent="0.3">
      <c r="A3" s="9" t="s">
        <v>0</v>
      </c>
      <c r="B3" s="9" t="s">
        <v>1</v>
      </c>
      <c r="C3" s="9"/>
      <c r="D3" s="9"/>
      <c r="E3" s="344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2" ht="15" customHeight="1" thickTop="1" x14ac:dyDescent="0.25">
      <c r="B4" s="1187"/>
      <c r="C4" s="1187" t="s">
        <v>444</v>
      </c>
      <c r="D4" s="152">
        <v>40</v>
      </c>
      <c r="E4" s="1830">
        <v>45198</v>
      </c>
      <c r="F4" s="1532">
        <v>23.5</v>
      </c>
      <c r="G4" s="1187">
        <v>1</v>
      </c>
      <c r="H4" s="38"/>
    </row>
    <row r="5" spans="1:12" ht="15" customHeight="1" x14ac:dyDescent="0.25">
      <c r="B5" s="1187"/>
      <c r="C5" s="1187" t="s">
        <v>445</v>
      </c>
      <c r="D5" s="152">
        <v>40</v>
      </c>
      <c r="E5" s="1831"/>
      <c r="F5" s="1532">
        <v>47.22</v>
      </c>
      <c r="G5" s="1187">
        <v>2</v>
      </c>
      <c r="H5" s="38"/>
    </row>
    <row r="6" spans="1:12" ht="15" customHeight="1" x14ac:dyDescent="0.25">
      <c r="B6" s="1187"/>
      <c r="C6" s="1187" t="s">
        <v>446</v>
      </c>
      <c r="D6" s="152">
        <v>40</v>
      </c>
      <c r="E6" s="1831"/>
      <c r="F6" s="1532">
        <v>15.79</v>
      </c>
      <c r="G6" s="1187">
        <v>1</v>
      </c>
      <c r="H6" s="38"/>
    </row>
    <row r="7" spans="1:12" ht="15.75" customHeight="1" x14ac:dyDescent="0.25">
      <c r="A7" s="1801" t="s">
        <v>182</v>
      </c>
      <c r="B7" s="1828" t="s">
        <v>109</v>
      </c>
      <c r="C7" s="1513" t="s">
        <v>447</v>
      </c>
      <c r="D7" s="152">
        <v>40</v>
      </c>
      <c r="E7" s="1831"/>
      <c r="F7" s="1532">
        <v>94.87</v>
      </c>
      <c r="G7" s="1187">
        <v>4</v>
      </c>
      <c r="H7" s="87">
        <f>G32</f>
        <v>0</v>
      </c>
      <c r="I7" s="150">
        <f>F4+F5+F6+F7+F8+F9</f>
        <v>617.99</v>
      </c>
    </row>
    <row r="8" spans="1:12" ht="15.75" x14ac:dyDescent="0.25">
      <c r="A8" s="1801"/>
      <c r="B8" s="1828"/>
      <c r="C8" s="1513" t="s">
        <v>448</v>
      </c>
      <c r="D8" s="152">
        <v>40</v>
      </c>
      <c r="E8" s="1831"/>
      <c r="F8" s="1532">
        <v>354.39</v>
      </c>
      <c r="G8" s="1187">
        <v>13</v>
      </c>
      <c r="H8" s="322"/>
    </row>
    <row r="9" spans="1:12" ht="15.75" thickBot="1" x14ac:dyDescent="0.3">
      <c r="B9" s="1829"/>
      <c r="C9" s="1280" t="s">
        <v>449</v>
      </c>
      <c r="D9" s="152">
        <v>40</v>
      </c>
      <c r="E9" s="1832"/>
      <c r="F9" s="1532">
        <v>82.22</v>
      </c>
      <c r="G9" s="1187">
        <v>3</v>
      </c>
    </row>
    <row r="10" spans="1:12" ht="17.25" thickTop="1" thickBot="1" x14ac:dyDescent="0.3">
      <c r="B10" s="381" t="s">
        <v>7</v>
      </c>
      <c r="C10" s="1531"/>
      <c r="D10" s="382" t="s">
        <v>8</v>
      </c>
      <c r="E10" s="383" t="s">
        <v>17</v>
      </c>
      <c r="F10" s="384" t="s">
        <v>2</v>
      </c>
      <c r="G10" s="385" t="s">
        <v>18</v>
      </c>
      <c r="H10" s="380" t="s">
        <v>55</v>
      </c>
      <c r="I10" s="24"/>
    </row>
    <row r="11" spans="1:12" ht="15.75" thickTop="1" x14ac:dyDescent="0.25">
      <c r="A11" s="54" t="s">
        <v>32</v>
      </c>
      <c r="B11" s="82">
        <f>G4+G5+G6+G7+G8+G9</f>
        <v>24</v>
      </c>
      <c r="C11" s="82"/>
      <c r="D11" s="386"/>
      <c r="E11" s="387"/>
      <c r="F11" s="388"/>
      <c r="G11" s="389">
        <f>E11</f>
        <v>0</v>
      </c>
      <c r="H11" s="1247"/>
      <c r="I11" s="552"/>
      <c r="J11" s="1252">
        <f>F4+F7+F8+F9-G11</f>
        <v>554.98</v>
      </c>
      <c r="K11" s="1253">
        <f>I11*G11</f>
        <v>0</v>
      </c>
    </row>
    <row r="12" spans="1:12" x14ac:dyDescent="0.25">
      <c r="B12" s="1239">
        <f>B11-D12</f>
        <v>24</v>
      </c>
      <c r="C12" s="1239"/>
      <c r="D12" s="319"/>
      <c r="E12" s="1240"/>
      <c r="F12" s="1250"/>
      <c r="G12" s="1244">
        <f>E12</f>
        <v>0</v>
      </c>
      <c r="H12" s="1248"/>
      <c r="I12" s="1241"/>
      <c r="J12" s="1252">
        <f>J11-G12</f>
        <v>554.98</v>
      </c>
      <c r="K12" s="1253">
        <f t="shared" ref="K12:K30" si="0">I12*G12</f>
        <v>0</v>
      </c>
    </row>
    <row r="13" spans="1:12" x14ac:dyDescent="0.25">
      <c r="B13" s="1239">
        <f t="shared" ref="B13:B21" si="1">B12-D13</f>
        <v>24</v>
      </c>
      <c r="C13" s="1239"/>
      <c r="D13" s="319"/>
      <c r="E13" s="1240"/>
      <c r="F13" s="1250"/>
      <c r="G13" s="1244">
        <f t="shared" ref="G13:G31" si="2">E13</f>
        <v>0</v>
      </c>
      <c r="H13" s="1248"/>
      <c r="I13" s="1241"/>
      <c r="J13" s="1252">
        <f t="shared" ref="J13:J21" si="3">J12-G13</f>
        <v>554.98</v>
      </c>
      <c r="K13" s="1253">
        <f t="shared" si="0"/>
        <v>0</v>
      </c>
    </row>
    <row r="14" spans="1:12" x14ac:dyDescent="0.25">
      <c r="A14" s="54" t="s">
        <v>33</v>
      </c>
      <c r="B14" s="1239">
        <f t="shared" si="1"/>
        <v>24</v>
      </c>
      <c r="C14" s="1239"/>
      <c r="D14" s="319"/>
      <c r="E14" s="1242"/>
      <c r="F14" s="1251"/>
      <c r="G14" s="1244">
        <f t="shared" si="2"/>
        <v>0</v>
      </c>
      <c r="H14" s="1248"/>
      <c r="I14" s="1241"/>
      <c r="J14" s="1252">
        <f t="shared" si="3"/>
        <v>554.98</v>
      </c>
      <c r="K14" s="1253">
        <f t="shared" si="0"/>
        <v>0</v>
      </c>
    </row>
    <row r="15" spans="1:12" x14ac:dyDescent="0.25">
      <c r="B15" s="1239">
        <f t="shared" si="1"/>
        <v>24</v>
      </c>
      <c r="C15" s="1239"/>
      <c r="D15" s="319"/>
      <c r="E15" s="1242"/>
      <c r="F15" s="1251"/>
      <c r="G15" s="1244">
        <f t="shared" si="2"/>
        <v>0</v>
      </c>
      <c r="H15" s="1248"/>
      <c r="I15" s="1241"/>
      <c r="J15" s="1252">
        <f t="shared" si="3"/>
        <v>554.98</v>
      </c>
      <c r="K15" s="1253">
        <f t="shared" si="0"/>
        <v>0</v>
      </c>
      <c r="L15" s="582"/>
    </row>
    <row r="16" spans="1:12" x14ac:dyDescent="0.25">
      <c r="A16" s="19"/>
      <c r="B16" s="1239">
        <f t="shared" si="1"/>
        <v>24</v>
      </c>
      <c r="C16" s="1239"/>
      <c r="D16" s="319"/>
      <c r="E16" s="1242"/>
      <c r="F16" s="1251"/>
      <c r="G16" s="1244">
        <f t="shared" si="2"/>
        <v>0</v>
      </c>
      <c r="H16" s="1248"/>
      <c r="I16" s="1241"/>
      <c r="J16" s="1252">
        <f t="shared" si="3"/>
        <v>554.98</v>
      </c>
      <c r="K16" s="1253">
        <f t="shared" si="0"/>
        <v>0</v>
      </c>
      <c r="L16" s="582"/>
    </row>
    <row r="17" spans="1:12" x14ac:dyDescent="0.25">
      <c r="B17" s="1239">
        <f t="shared" si="1"/>
        <v>24</v>
      </c>
      <c r="C17" s="1239"/>
      <c r="D17" s="319"/>
      <c r="E17" s="1242"/>
      <c r="F17" s="1251"/>
      <c r="G17" s="1244">
        <f t="shared" si="2"/>
        <v>0</v>
      </c>
      <c r="H17" s="1248"/>
      <c r="I17" s="1241"/>
      <c r="J17" s="1252">
        <f t="shared" si="3"/>
        <v>554.98</v>
      </c>
      <c r="K17" s="589">
        <f t="shared" si="0"/>
        <v>0</v>
      </c>
      <c r="L17" s="582"/>
    </row>
    <row r="18" spans="1:12" x14ac:dyDescent="0.25">
      <c r="B18" s="1239">
        <f t="shared" si="1"/>
        <v>24</v>
      </c>
      <c r="C18" s="1239"/>
      <c r="D18" s="319"/>
      <c r="E18" s="1242"/>
      <c r="F18" s="1251"/>
      <c r="G18" s="1244">
        <f t="shared" si="2"/>
        <v>0</v>
      </c>
      <c r="H18" s="1248"/>
      <c r="I18" s="1241"/>
      <c r="J18" s="1252">
        <f t="shared" si="3"/>
        <v>554.98</v>
      </c>
      <c r="K18" s="589">
        <f t="shared" si="0"/>
        <v>0</v>
      </c>
      <c r="L18" s="582"/>
    </row>
    <row r="19" spans="1:12" x14ac:dyDescent="0.25">
      <c r="B19" s="1239">
        <f t="shared" si="1"/>
        <v>24</v>
      </c>
      <c r="C19" s="1239"/>
      <c r="D19" s="319"/>
      <c r="E19" s="1242"/>
      <c r="F19" s="1251"/>
      <c r="G19" s="1244">
        <f t="shared" si="2"/>
        <v>0</v>
      </c>
      <c r="H19" s="1248"/>
      <c r="I19" s="1241"/>
      <c r="J19" s="1252">
        <f t="shared" si="3"/>
        <v>554.98</v>
      </c>
      <c r="K19" s="589">
        <f t="shared" si="0"/>
        <v>0</v>
      </c>
      <c r="L19" s="582"/>
    </row>
    <row r="20" spans="1:12" x14ac:dyDescent="0.25">
      <c r="B20" s="1239">
        <f t="shared" si="1"/>
        <v>24</v>
      </c>
      <c r="C20" s="1239"/>
      <c r="D20" s="319"/>
      <c r="E20" s="1242"/>
      <c r="F20" s="1251"/>
      <c r="G20" s="1244">
        <f t="shared" si="2"/>
        <v>0</v>
      </c>
      <c r="H20" s="1248"/>
      <c r="I20" s="1241"/>
      <c r="J20" s="1252">
        <f t="shared" si="3"/>
        <v>554.98</v>
      </c>
      <c r="K20" s="589">
        <f t="shared" si="0"/>
        <v>0</v>
      </c>
      <c r="L20" s="582"/>
    </row>
    <row r="21" spans="1:12" x14ac:dyDescent="0.25">
      <c r="B21" s="1239">
        <f t="shared" si="1"/>
        <v>24</v>
      </c>
      <c r="C21" s="1239"/>
      <c r="D21" s="319"/>
      <c r="E21" s="1242"/>
      <c r="F21" s="1251"/>
      <c r="G21" s="1244">
        <f t="shared" si="2"/>
        <v>0</v>
      </c>
      <c r="H21" s="1248"/>
      <c r="I21" s="1241"/>
      <c r="J21" s="1252">
        <f t="shared" si="3"/>
        <v>554.98</v>
      </c>
      <c r="K21" s="1253">
        <f t="shared" si="0"/>
        <v>0</v>
      </c>
      <c r="L21" s="582"/>
    </row>
    <row r="22" spans="1:12" x14ac:dyDescent="0.25">
      <c r="B22" s="88"/>
      <c r="C22" s="88"/>
      <c r="D22" s="319"/>
      <c r="E22" s="1242"/>
      <c r="F22" s="1251"/>
      <c r="G22" s="1244">
        <f t="shared" si="2"/>
        <v>0</v>
      </c>
      <c r="H22" s="1248"/>
      <c r="I22" s="1241"/>
      <c r="J22" s="1252">
        <f>J21-G22</f>
        <v>554.98</v>
      </c>
      <c r="K22" s="1253">
        <f t="shared" si="0"/>
        <v>0</v>
      </c>
      <c r="L22" s="582"/>
    </row>
    <row r="23" spans="1:12" x14ac:dyDescent="0.25">
      <c r="B23" s="88"/>
      <c r="C23" s="88"/>
      <c r="D23" s="319"/>
      <c r="E23" s="1242"/>
      <c r="F23" s="1251"/>
      <c r="G23" s="1244">
        <f t="shared" si="2"/>
        <v>0</v>
      </c>
      <c r="H23" s="1248"/>
      <c r="I23" s="1241"/>
      <c r="J23" s="1252">
        <f t="shared" ref="J23:J30" si="4">J22-G23</f>
        <v>554.98</v>
      </c>
      <c r="K23" s="1253">
        <f t="shared" si="0"/>
        <v>0</v>
      </c>
      <c r="L23" s="582"/>
    </row>
    <row r="24" spans="1:12" x14ac:dyDescent="0.25">
      <c r="B24" s="88"/>
      <c r="C24" s="88"/>
      <c r="D24" s="319"/>
      <c r="E24" s="1242"/>
      <c r="F24" s="1251"/>
      <c r="G24" s="1244">
        <f t="shared" si="2"/>
        <v>0</v>
      </c>
      <c r="H24" s="1248"/>
      <c r="I24" s="1241"/>
      <c r="J24" s="1252">
        <f t="shared" si="4"/>
        <v>554.98</v>
      </c>
      <c r="K24" s="1253">
        <f t="shared" si="0"/>
        <v>0</v>
      </c>
      <c r="L24" s="582"/>
    </row>
    <row r="25" spans="1:12" x14ac:dyDescent="0.25">
      <c r="B25" s="88"/>
      <c r="C25" s="88"/>
      <c r="D25" s="319"/>
      <c r="E25" s="1242"/>
      <c r="F25" s="1251"/>
      <c r="G25" s="1244">
        <f t="shared" si="2"/>
        <v>0</v>
      </c>
      <c r="H25" s="1248"/>
      <c r="I25" s="1241"/>
      <c r="J25" s="1252">
        <f t="shared" si="4"/>
        <v>554.98</v>
      </c>
      <c r="K25" s="1253">
        <f t="shared" si="0"/>
        <v>0</v>
      </c>
      <c r="L25" s="582"/>
    </row>
    <row r="26" spans="1:12" x14ac:dyDescent="0.25">
      <c r="B26" s="88"/>
      <c r="C26" s="88"/>
      <c r="D26" s="319"/>
      <c r="E26" s="1240"/>
      <c r="F26" s="1251"/>
      <c r="G26" s="1244">
        <f t="shared" si="2"/>
        <v>0</v>
      </c>
      <c r="H26" s="1248"/>
      <c r="I26" s="1241"/>
      <c r="J26" s="1252">
        <f t="shared" si="4"/>
        <v>554.98</v>
      </c>
      <c r="K26" s="1253">
        <f t="shared" si="0"/>
        <v>0</v>
      </c>
    </row>
    <row r="27" spans="1:12" x14ac:dyDescent="0.25">
      <c r="B27" s="88"/>
      <c r="C27" s="88"/>
      <c r="D27" s="319"/>
      <c r="E27" s="1240"/>
      <c r="F27" s="1251"/>
      <c r="G27" s="1244">
        <f t="shared" si="2"/>
        <v>0</v>
      </c>
      <c r="H27" s="1248"/>
      <c r="I27" s="1241"/>
      <c r="J27" s="1252">
        <f t="shared" si="4"/>
        <v>554.98</v>
      </c>
      <c r="K27" s="1253">
        <f t="shared" si="0"/>
        <v>0</v>
      </c>
    </row>
    <row r="28" spans="1:12" x14ac:dyDescent="0.25">
      <c r="B28" s="88"/>
      <c r="C28" s="88"/>
      <c r="D28" s="319"/>
      <c r="E28" s="1240"/>
      <c r="F28" s="1250"/>
      <c r="G28" s="1245">
        <f t="shared" si="2"/>
        <v>0</v>
      </c>
      <c r="H28" s="1249"/>
      <c r="I28" s="1243"/>
      <c r="J28" s="1254">
        <f t="shared" si="4"/>
        <v>554.98</v>
      </c>
      <c r="K28" s="1255">
        <f t="shared" si="0"/>
        <v>0</v>
      </c>
    </row>
    <row r="29" spans="1:12" x14ac:dyDescent="0.25">
      <c r="B29" s="88"/>
      <c r="C29" s="88"/>
      <c r="D29" s="319"/>
      <c r="E29" s="1240"/>
      <c r="F29" s="1250"/>
      <c r="G29" s="1245">
        <f t="shared" si="2"/>
        <v>0</v>
      </c>
      <c r="H29" s="1249"/>
      <c r="I29" s="1243"/>
      <c r="J29" s="1254">
        <f t="shared" si="4"/>
        <v>554.98</v>
      </c>
      <c r="K29" s="1255">
        <f t="shared" si="0"/>
        <v>0</v>
      </c>
    </row>
    <row r="30" spans="1:12" x14ac:dyDescent="0.25">
      <c r="B30" s="88"/>
      <c r="C30" s="88"/>
      <c r="D30" s="319"/>
      <c r="E30" s="1240"/>
      <c r="F30" s="1250"/>
      <c r="G30" s="1245">
        <f t="shared" si="2"/>
        <v>0</v>
      </c>
      <c r="H30" s="1249"/>
      <c r="I30" s="1243"/>
      <c r="J30" s="1254">
        <f t="shared" si="4"/>
        <v>554.98</v>
      </c>
      <c r="K30" s="1255">
        <f t="shared" si="0"/>
        <v>0</v>
      </c>
    </row>
    <row r="31" spans="1:12" ht="15.75" thickBot="1" x14ac:dyDescent="0.3">
      <c r="A31" s="117"/>
      <c r="B31" s="95"/>
      <c r="C31" s="95"/>
      <c r="D31" s="390"/>
      <c r="E31" s="391"/>
      <c r="F31" s="392"/>
      <c r="G31" s="1246">
        <f t="shared" si="2"/>
        <v>0</v>
      </c>
      <c r="H31" s="135"/>
      <c r="I31" s="163"/>
      <c r="K31" s="59">
        <f>SUM(K11:K30)</f>
        <v>0</v>
      </c>
    </row>
    <row r="32" spans="1:12" ht="15.75" thickTop="1" x14ac:dyDescent="0.25">
      <c r="A32" s="47">
        <f>SUM(A31:A31)</f>
        <v>0</v>
      </c>
      <c r="D32" s="1187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789" t="s">
        <v>21</v>
      </c>
      <c r="F34" s="1790"/>
      <c r="G34" s="137">
        <f>F7-G32+F8+F9+F4</f>
        <v>554.98</v>
      </c>
    </row>
    <row r="35" spans="1:7" ht="15.75" thickBot="1" x14ac:dyDescent="0.3">
      <c r="A35" s="121"/>
      <c r="E35" s="1511" t="s">
        <v>4</v>
      </c>
      <c r="F35" s="1512"/>
      <c r="G35" s="49">
        <f>G4+G7+G8+G9-D32</f>
        <v>21</v>
      </c>
    </row>
    <row r="36" spans="1:7" x14ac:dyDescent="0.25">
      <c r="B36" s="5"/>
      <c r="C36" s="5"/>
    </row>
  </sheetData>
  <mergeCells count="5">
    <mergeCell ref="A1:H1"/>
    <mergeCell ref="A7:A8"/>
    <mergeCell ref="B7:B9"/>
    <mergeCell ref="E34:F34"/>
    <mergeCell ref="E4:E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sqref="A1:XFD104857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92" t="s">
        <v>335</v>
      </c>
      <c r="B1" s="1792"/>
      <c r="C1" s="1792"/>
      <c r="D1" s="1792"/>
      <c r="E1" s="1792"/>
      <c r="F1" s="1792"/>
      <c r="G1" s="179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45180</v>
      </c>
      <c r="E4" s="1187">
        <v>2728.35</v>
      </c>
      <c r="F4" s="72">
        <v>3</v>
      </c>
      <c r="G4" s="38"/>
    </row>
    <row r="5" spans="1:11" ht="15.75" customHeight="1" x14ac:dyDescent="0.25">
      <c r="A5" s="1801" t="s">
        <v>182</v>
      </c>
      <c r="B5" s="1828" t="s">
        <v>109</v>
      </c>
      <c r="C5" s="152">
        <v>25</v>
      </c>
      <c r="D5" s="145">
        <v>45182</v>
      </c>
      <c r="E5" s="1187">
        <v>3706.29</v>
      </c>
      <c r="F5" s="72">
        <v>4</v>
      </c>
      <c r="G5" s="87">
        <f>F30</f>
        <v>0</v>
      </c>
      <c r="H5" s="150">
        <f>E5-G5+E6</f>
        <v>4487.3900000000003</v>
      </c>
    </row>
    <row r="6" spans="1:11" ht="15.75" x14ac:dyDescent="0.25">
      <c r="A6" s="1801"/>
      <c r="B6" s="1828"/>
      <c r="C6" s="152">
        <v>25</v>
      </c>
      <c r="D6" s="145">
        <v>45198</v>
      </c>
      <c r="E6" s="1187">
        <v>781.1</v>
      </c>
      <c r="F6" s="72">
        <v>1</v>
      </c>
      <c r="G6" s="322"/>
    </row>
    <row r="7" spans="1:11" ht="15.75" thickBot="1" x14ac:dyDescent="0.3">
      <c r="B7" s="1829"/>
      <c r="C7" s="152"/>
      <c r="D7" s="145"/>
      <c r="E7" s="1187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6"/>
      <c r="D9" s="387"/>
      <c r="E9" s="388"/>
      <c r="F9" s="389">
        <f>D9</f>
        <v>0</v>
      </c>
      <c r="G9" s="1247"/>
      <c r="H9" s="552"/>
      <c r="I9" s="1252">
        <f>E4+E5+E6+E7-F9</f>
        <v>7215.74</v>
      </c>
      <c r="J9" s="1253">
        <f>H9*F9</f>
        <v>0</v>
      </c>
    </row>
    <row r="10" spans="1:11" x14ac:dyDescent="0.25">
      <c r="B10" s="1239">
        <f>B9-C10</f>
        <v>8</v>
      </c>
      <c r="C10" s="319"/>
      <c r="D10" s="1240"/>
      <c r="E10" s="1250"/>
      <c r="F10" s="1244">
        <f>D10</f>
        <v>0</v>
      </c>
      <c r="G10" s="1248"/>
      <c r="H10" s="1241"/>
      <c r="I10" s="1252">
        <f>I9-F10</f>
        <v>7215.74</v>
      </c>
      <c r="J10" s="1253">
        <f t="shared" ref="J10:J28" si="0">H10*F10</f>
        <v>0</v>
      </c>
    </row>
    <row r="11" spans="1:11" x14ac:dyDescent="0.25">
      <c r="B11" s="1239">
        <f t="shared" ref="B11:B19" si="1">B10-C11</f>
        <v>8</v>
      </c>
      <c r="C11" s="319"/>
      <c r="D11" s="1240"/>
      <c r="E11" s="1250"/>
      <c r="F11" s="1244">
        <f t="shared" ref="F11:F29" si="2">D11</f>
        <v>0</v>
      </c>
      <c r="G11" s="1248"/>
      <c r="H11" s="1241"/>
      <c r="I11" s="1252">
        <f t="shared" ref="I11:I19" si="3">I10-F11</f>
        <v>7215.74</v>
      </c>
      <c r="J11" s="1253">
        <f t="shared" si="0"/>
        <v>0</v>
      </c>
    </row>
    <row r="12" spans="1:11" x14ac:dyDescent="0.25">
      <c r="A12" s="54" t="s">
        <v>33</v>
      </c>
      <c r="B12" s="1239">
        <f t="shared" si="1"/>
        <v>8</v>
      </c>
      <c r="C12" s="319"/>
      <c r="D12" s="1242"/>
      <c r="E12" s="1251"/>
      <c r="F12" s="1244">
        <f t="shared" si="2"/>
        <v>0</v>
      </c>
      <c r="G12" s="1248"/>
      <c r="H12" s="1241"/>
      <c r="I12" s="1252">
        <f t="shared" si="3"/>
        <v>7215.74</v>
      </c>
      <c r="J12" s="1253">
        <f t="shared" si="0"/>
        <v>0</v>
      </c>
    </row>
    <row r="13" spans="1:11" x14ac:dyDescent="0.25">
      <c r="B13" s="1239">
        <f t="shared" si="1"/>
        <v>8</v>
      </c>
      <c r="C13" s="319"/>
      <c r="D13" s="1242"/>
      <c r="E13" s="1251"/>
      <c r="F13" s="1244">
        <f t="shared" si="2"/>
        <v>0</v>
      </c>
      <c r="G13" s="1248"/>
      <c r="H13" s="1241"/>
      <c r="I13" s="1252">
        <f t="shared" si="3"/>
        <v>7215.74</v>
      </c>
      <c r="J13" s="1253">
        <f t="shared" si="0"/>
        <v>0</v>
      </c>
      <c r="K13" s="582"/>
    </row>
    <row r="14" spans="1:11" x14ac:dyDescent="0.25">
      <c r="A14" s="19"/>
      <c r="B14" s="1239">
        <f t="shared" si="1"/>
        <v>8</v>
      </c>
      <c r="C14" s="319"/>
      <c r="D14" s="1242"/>
      <c r="E14" s="1251"/>
      <c r="F14" s="1244">
        <f t="shared" si="2"/>
        <v>0</v>
      </c>
      <c r="G14" s="1248"/>
      <c r="H14" s="1241"/>
      <c r="I14" s="1252">
        <f t="shared" si="3"/>
        <v>7215.74</v>
      </c>
      <c r="J14" s="1253">
        <f t="shared" si="0"/>
        <v>0</v>
      </c>
      <c r="K14" s="582"/>
    </row>
    <row r="15" spans="1:11" x14ac:dyDescent="0.25">
      <c r="B15" s="1239">
        <f t="shared" si="1"/>
        <v>8</v>
      </c>
      <c r="C15" s="319"/>
      <c r="D15" s="1242"/>
      <c r="E15" s="1251"/>
      <c r="F15" s="1244">
        <f t="shared" si="2"/>
        <v>0</v>
      </c>
      <c r="G15" s="1248"/>
      <c r="H15" s="1241"/>
      <c r="I15" s="1252">
        <f t="shared" si="3"/>
        <v>7215.74</v>
      </c>
      <c r="J15" s="589">
        <f t="shared" si="0"/>
        <v>0</v>
      </c>
      <c r="K15" s="582"/>
    </row>
    <row r="16" spans="1:11" x14ac:dyDescent="0.25">
      <c r="B16" s="1239">
        <f t="shared" si="1"/>
        <v>8</v>
      </c>
      <c r="C16" s="319"/>
      <c r="D16" s="1242"/>
      <c r="E16" s="1251"/>
      <c r="F16" s="1244">
        <f t="shared" si="2"/>
        <v>0</v>
      </c>
      <c r="G16" s="1248"/>
      <c r="H16" s="1241"/>
      <c r="I16" s="1252">
        <f t="shared" si="3"/>
        <v>7215.74</v>
      </c>
      <c r="J16" s="589">
        <f t="shared" si="0"/>
        <v>0</v>
      </c>
      <c r="K16" s="582"/>
    </row>
    <row r="17" spans="1:11" x14ac:dyDescent="0.25">
      <c r="B17" s="1239">
        <f t="shared" si="1"/>
        <v>8</v>
      </c>
      <c r="C17" s="319"/>
      <c r="D17" s="1242"/>
      <c r="E17" s="1251"/>
      <c r="F17" s="1244">
        <f t="shared" si="2"/>
        <v>0</v>
      </c>
      <c r="G17" s="1248"/>
      <c r="H17" s="1241"/>
      <c r="I17" s="1252">
        <f t="shared" si="3"/>
        <v>7215.74</v>
      </c>
      <c r="J17" s="589">
        <f t="shared" si="0"/>
        <v>0</v>
      </c>
      <c r="K17" s="582"/>
    </row>
    <row r="18" spans="1:11" x14ac:dyDescent="0.25">
      <c r="B18" s="1239">
        <f t="shared" si="1"/>
        <v>8</v>
      </c>
      <c r="C18" s="319"/>
      <c r="D18" s="1242"/>
      <c r="E18" s="1251"/>
      <c r="F18" s="1244">
        <f t="shared" si="2"/>
        <v>0</v>
      </c>
      <c r="G18" s="1248"/>
      <c r="H18" s="1241"/>
      <c r="I18" s="1252">
        <f t="shared" si="3"/>
        <v>7215.74</v>
      </c>
      <c r="J18" s="589">
        <f t="shared" si="0"/>
        <v>0</v>
      </c>
      <c r="K18" s="582"/>
    </row>
    <row r="19" spans="1:11" x14ac:dyDescent="0.25">
      <c r="B19" s="1239">
        <f t="shared" si="1"/>
        <v>8</v>
      </c>
      <c r="C19" s="319"/>
      <c r="D19" s="1242"/>
      <c r="E19" s="1251"/>
      <c r="F19" s="1244">
        <f t="shared" si="2"/>
        <v>0</v>
      </c>
      <c r="G19" s="1248"/>
      <c r="H19" s="1241"/>
      <c r="I19" s="1252">
        <f t="shared" si="3"/>
        <v>7215.74</v>
      </c>
      <c r="J19" s="1253">
        <f t="shared" si="0"/>
        <v>0</v>
      </c>
      <c r="K19" s="582"/>
    </row>
    <row r="20" spans="1:11" x14ac:dyDescent="0.25">
      <c r="B20" s="88"/>
      <c r="C20" s="319"/>
      <c r="D20" s="1242"/>
      <c r="E20" s="1251"/>
      <c r="F20" s="1244">
        <f t="shared" si="2"/>
        <v>0</v>
      </c>
      <c r="G20" s="1248"/>
      <c r="H20" s="1241"/>
      <c r="I20" s="1252">
        <f>I19-F20</f>
        <v>7215.74</v>
      </c>
      <c r="J20" s="1253">
        <f t="shared" si="0"/>
        <v>0</v>
      </c>
      <c r="K20" s="582"/>
    </row>
    <row r="21" spans="1:11" x14ac:dyDescent="0.25">
      <c r="B21" s="88"/>
      <c r="C21" s="319"/>
      <c r="D21" s="1242"/>
      <c r="E21" s="1251"/>
      <c r="F21" s="1244">
        <f t="shared" si="2"/>
        <v>0</v>
      </c>
      <c r="G21" s="1248"/>
      <c r="H21" s="1241"/>
      <c r="I21" s="1252">
        <f t="shared" ref="I21:I28" si="4">I20-F21</f>
        <v>7215.74</v>
      </c>
      <c r="J21" s="1253">
        <f t="shared" si="0"/>
        <v>0</v>
      </c>
      <c r="K21" s="582"/>
    </row>
    <row r="22" spans="1:11" x14ac:dyDescent="0.25">
      <c r="B22" s="88"/>
      <c r="C22" s="319"/>
      <c r="D22" s="1242"/>
      <c r="E22" s="1251"/>
      <c r="F22" s="1244">
        <f t="shared" si="2"/>
        <v>0</v>
      </c>
      <c r="G22" s="1248"/>
      <c r="H22" s="1241"/>
      <c r="I22" s="1252">
        <f t="shared" si="4"/>
        <v>7215.74</v>
      </c>
      <c r="J22" s="1253">
        <f t="shared" si="0"/>
        <v>0</v>
      </c>
      <c r="K22" s="582"/>
    </row>
    <row r="23" spans="1:11" x14ac:dyDescent="0.25">
      <c r="B23" s="88"/>
      <c r="C23" s="319"/>
      <c r="D23" s="1242"/>
      <c r="E23" s="1251"/>
      <c r="F23" s="1244">
        <f t="shared" si="2"/>
        <v>0</v>
      </c>
      <c r="G23" s="1248"/>
      <c r="H23" s="1241"/>
      <c r="I23" s="1252">
        <f t="shared" si="4"/>
        <v>7215.74</v>
      </c>
      <c r="J23" s="1253">
        <f t="shared" si="0"/>
        <v>0</v>
      </c>
      <c r="K23" s="582"/>
    </row>
    <row r="24" spans="1:11" x14ac:dyDescent="0.25">
      <c r="B24" s="88"/>
      <c r="C24" s="319"/>
      <c r="D24" s="1240"/>
      <c r="E24" s="1251"/>
      <c r="F24" s="1244">
        <f t="shared" si="2"/>
        <v>0</v>
      </c>
      <c r="G24" s="1248"/>
      <c r="H24" s="1241"/>
      <c r="I24" s="1252">
        <f t="shared" si="4"/>
        <v>7215.74</v>
      </c>
      <c r="J24" s="1253">
        <f t="shared" si="0"/>
        <v>0</v>
      </c>
    </row>
    <row r="25" spans="1:11" x14ac:dyDescent="0.25">
      <c r="B25" s="88"/>
      <c r="C25" s="319"/>
      <c r="D25" s="1240"/>
      <c r="E25" s="1251"/>
      <c r="F25" s="1244">
        <f t="shared" si="2"/>
        <v>0</v>
      </c>
      <c r="G25" s="1248"/>
      <c r="H25" s="1241"/>
      <c r="I25" s="1252">
        <f t="shared" si="4"/>
        <v>7215.74</v>
      </c>
      <c r="J25" s="1253">
        <f t="shared" si="0"/>
        <v>0</v>
      </c>
    </row>
    <row r="26" spans="1:11" x14ac:dyDescent="0.25">
      <c r="B26" s="88"/>
      <c r="C26" s="319"/>
      <c r="D26" s="1240"/>
      <c r="E26" s="1250"/>
      <c r="F26" s="1245">
        <f t="shared" si="2"/>
        <v>0</v>
      </c>
      <c r="G26" s="1249"/>
      <c r="H26" s="1243"/>
      <c r="I26" s="1254">
        <f t="shared" si="4"/>
        <v>7215.74</v>
      </c>
      <c r="J26" s="1255">
        <f t="shared" si="0"/>
        <v>0</v>
      </c>
    </row>
    <row r="27" spans="1:11" x14ac:dyDescent="0.25">
      <c r="B27" s="88"/>
      <c r="C27" s="319"/>
      <c r="D27" s="1240"/>
      <c r="E27" s="1250"/>
      <c r="F27" s="1245">
        <f t="shared" si="2"/>
        <v>0</v>
      </c>
      <c r="G27" s="1249"/>
      <c r="H27" s="1243"/>
      <c r="I27" s="1254">
        <f t="shared" si="4"/>
        <v>7215.74</v>
      </c>
      <c r="J27" s="1255">
        <f t="shared" si="0"/>
        <v>0</v>
      </c>
    </row>
    <row r="28" spans="1:11" x14ac:dyDescent="0.25">
      <c r="B28" s="88"/>
      <c r="C28" s="319"/>
      <c r="D28" s="1240"/>
      <c r="E28" s="1250"/>
      <c r="F28" s="1245">
        <f t="shared" si="2"/>
        <v>0</v>
      </c>
      <c r="G28" s="1249"/>
      <c r="H28" s="1243"/>
      <c r="I28" s="1254">
        <f t="shared" si="4"/>
        <v>7215.74</v>
      </c>
      <c r="J28" s="1255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46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789" t="s">
        <v>21</v>
      </c>
      <c r="E32" s="1790"/>
      <c r="F32" s="137">
        <f>E5-F30+E6+E7+E4</f>
        <v>7215.74</v>
      </c>
    </row>
    <row r="33" spans="1:6" ht="15.75" thickBot="1" x14ac:dyDescent="0.3">
      <c r="A33" s="121"/>
      <c r="D33" s="940" t="s">
        <v>4</v>
      </c>
      <c r="E33" s="941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811" t="s">
        <v>314</v>
      </c>
      <c r="B1" s="1811"/>
      <c r="C1" s="1811"/>
      <c r="D1" s="1811"/>
      <c r="E1" s="1811"/>
      <c r="F1" s="1811"/>
      <c r="G1" s="18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69">
        <v>63</v>
      </c>
      <c r="D4" s="130">
        <v>45141</v>
      </c>
      <c r="E4" s="432">
        <v>562.75</v>
      </c>
      <c r="F4" s="1187">
        <v>17</v>
      </c>
      <c r="G4" s="151"/>
      <c r="H4" s="151"/>
    </row>
    <row r="5" spans="1:9" ht="15" customHeight="1" x14ac:dyDescent="0.25">
      <c r="A5" s="1833" t="s">
        <v>96</v>
      </c>
      <c r="B5" s="1834" t="s">
        <v>97</v>
      </c>
      <c r="C5" s="1269">
        <v>66</v>
      </c>
      <c r="D5" s="130">
        <v>45154</v>
      </c>
      <c r="E5" s="853">
        <v>632.07000000000005</v>
      </c>
      <c r="F5" s="1187">
        <v>20</v>
      </c>
      <c r="G5" s="1189"/>
    </row>
    <row r="6" spans="1:9" ht="15.75" customHeight="1" x14ac:dyDescent="0.25">
      <c r="A6" s="1833"/>
      <c r="B6" s="1834"/>
      <c r="C6" s="1270">
        <v>65</v>
      </c>
      <c r="D6" s="130">
        <v>45164</v>
      </c>
      <c r="E6" s="1268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280"/>
      <c r="C7" s="1281"/>
      <c r="D7" s="1282"/>
      <c r="E7" s="1283"/>
      <c r="F7" s="1284"/>
      <c r="G7" s="1285"/>
    </row>
    <row r="8" spans="1:9" ht="30" customHeight="1" thickTop="1" thickBot="1" x14ac:dyDescent="0.3">
      <c r="B8" s="1286" t="s">
        <v>7</v>
      </c>
      <c r="C8" s="1287" t="s">
        <v>8</v>
      </c>
      <c r="D8" s="1288" t="s">
        <v>17</v>
      </c>
      <c r="E8" s="1289" t="s">
        <v>2</v>
      </c>
      <c r="F8" s="1290" t="s">
        <v>18</v>
      </c>
      <c r="G8" s="1289" t="s">
        <v>15</v>
      </c>
      <c r="H8" s="1291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6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6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6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6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6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6">
        <f>B14-C15</f>
        <v>57</v>
      </c>
      <c r="C15" s="564">
        <v>3</v>
      </c>
      <c r="D15" s="1274">
        <v>63.72</v>
      </c>
      <c r="E15" s="1276">
        <v>45150</v>
      </c>
      <c r="F15" s="309">
        <f t="shared" si="0"/>
        <v>63.72</v>
      </c>
      <c r="G15" s="1275" t="s">
        <v>205</v>
      </c>
      <c r="H15" s="552">
        <v>65</v>
      </c>
      <c r="I15" s="548">
        <f t="shared" si="1"/>
        <v>1925.87</v>
      </c>
    </row>
    <row r="16" spans="1:9" x14ac:dyDescent="0.25">
      <c r="B16" s="706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6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6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6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6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6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6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6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6">
        <f t="shared" si="3"/>
        <v>0</v>
      </c>
      <c r="C24" s="564">
        <v>1</v>
      </c>
      <c r="D24" s="553">
        <v>30.94</v>
      </c>
      <c r="E24" s="1174">
        <v>45171</v>
      </c>
      <c r="F24" s="584">
        <f t="shared" si="0"/>
        <v>30.94</v>
      </c>
      <c r="G24" s="1159" t="s">
        <v>298</v>
      </c>
      <c r="H24" s="1160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74"/>
      <c r="F25" s="584">
        <f t="shared" si="0"/>
        <v>0</v>
      </c>
      <c r="G25" s="1159"/>
      <c r="H25" s="1160"/>
      <c r="I25" s="617">
        <f t="shared" si="1"/>
        <v>33.089999999999719</v>
      </c>
    </row>
    <row r="26" spans="2:9" x14ac:dyDescent="0.25">
      <c r="B26" s="706">
        <f t="shared" si="3"/>
        <v>0</v>
      </c>
      <c r="C26" s="564"/>
      <c r="D26" s="553">
        <v>0</v>
      </c>
      <c r="E26" s="1174"/>
      <c r="F26" s="584">
        <f t="shared" si="0"/>
        <v>0</v>
      </c>
      <c r="G26" s="1159"/>
      <c r="H26" s="1160"/>
      <c r="I26" s="548">
        <f t="shared" si="1"/>
        <v>33.089999999999719</v>
      </c>
    </row>
    <row r="27" spans="2:9" x14ac:dyDescent="0.25">
      <c r="B27" s="706">
        <f t="shared" si="3"/>
        <v>0</v>
      </c>
      <c r="C27" s="564"/>
      <c r="D27" s="553">
        <v>0</v>
      </c>
      <c r="E27" s="1174"/>
      <c r="F27" s="584">
        <f t="shared" si="0"/>
        <v>0</v>
      </c>
      <c r="G27" s="1159"/>
      <c r="H27" s="1160"/>
      <c r="I27" s="548">
        <f t="shared" si="1"/>
        <v>33.089999999999719</v>
      </c>
    </row>
    <row r="28" spans="2:9" x14ac:dyDescent="0.25">
      <c r="B28" s="706">
        <f t="shared" si="3"/>
        <v>0</v>
      </c>
      <c r="C28" s="564"/>
      <c r="D28" s="553">
        <v>0</v>
      </c>
      <c r="E28" s="1174"/>
      <c r="F28" s="584">
        <f t="shared" si="0"/>
        <v>0</v>
      </c>
      <c r="G28" s="1159"/>
      <c r="H28" s="1160"/>
      <c r="I28" s="548">
        <f t="shared" si="1"/>
        <v>33.089999999999719</v>
      </c>
    </row>
    <row r="29" spans="2:9" x14ac:dyDescent="0.25">
      <c r="B29" s="706">
        <f t="shared" si="3"/>
        <v>0</v>
      </c>
      <c r="C29" s="564"/>
      <c r="D29" s="553">
        <v>0</v>
      </c>
      <c r="E29" s="1174"/>
      <c r="F29" s="584">
        <f t="shared" si="0"/>
        <v>0</v>
      </c>
      <c r="G29" s="1159"/>
      <c r="H29" s="1160"/>
      <c r="I29" s="548">
        <f t="shared" si="1"/>
        <v>33.089999999999719</v>
      </c>
    </row>
    <row r="30" spans="2:9" x14ac:dyDescent="0.25">
      <c r="B30" s="706">
        <f t="shared" si="3"/>
        <v>0</v>
      </c>
      <c r="C30" s="564"/>
      <c r="D30" s="553">
        <v>0</v>
      </c>
      <c r="E30" s="1174"/>
      <c r="F30" s="584">
        <f t="shared" si="0"/>
        <v>0</v>
      </c>
      <c r="G30" s="1159"/>
      <c r="H30" s="1160"/>
      <c r="I30" s="548">
        <f t="shared" si="1"/>
        <v>33.089999999999719</v>
      </c>
    </row>
    <row r="31" spans="2:9" x14ac:dyDescent="0.25">
      <c r="B31" s="706">
        <f t="shared" si="3"/>
        <v>0</v>
      </c>
      <c r="C31" s="564"/>
      <c r="D31" s="553">
        <v>0</v>
      </c>
      <c r="E31" s="1174"/>
      <c r="F31" s="584">
        <f t="shared" si="0"/>
        <v>0</v>
      </c>
      <c r="G31" s="1159"/>
      <c r="H31" s="1160"/>
      <c r="I31" s="548">
        <f t="shared" si="1"/>
        <v>33.089999999999719</v>
      </c>
    </row>
    <row r="32" spans="2:9" x14ac:dyDescent="0.25">
      <c r="B32" s="706">
        <f t="shared" si="3"/>
        <v>0</v>
      </c>
      <c r="C32" s="564"/>
      <c r="D32" s="553">
        <v>0</v>
      </c>
      <c r="E32" s="1174"/>
      <c r="F32" s="584">
        <f t="shared" si="0"/>
        <v>0</v>
      </c>
      <c r="G32" s="1159"/>
      <c r="H32" s="1160"/>
      <c r="I32" s="548">
        <f t="shared" si="1"/>
        <v>33.089999999999719</v>
      </c>
    </row>
    <row r="33" spans="1:9" x14ac:dyDescent="0.25">
      <c r="B33" s="706">
        <f t="shared" si="3"/>
        <v>0</v>
      </c>
      <c r="C33" s="564"/>
      <c r="D33" s="553">
        <v>0</v>
      </c>
      <c r="E33" s="1174"/>
      <c r="F33" s="584">
        <f t="shared" si="0"/>
        <v>0</v>
      </c>
      <c r="G33" s="1159"/>
      <c r="H33" s="1160"/>
      <c r="I33" s="548">
        <f t="shared" si="1"/>
        <v>33.089999999999719</v>
      </c>
    </row>
    <row r="34" spans="1:9" x14ac:dyDescent="0.25">
      <c r="B34" s="706">
        <f t="shared" si="3"/>
        <v>0</v>
      </c>
      <c r="C34" s="564"/>
      <c r="D34" s="553">
        <v>0</v>
      </c>
      <c r="E34" s="1174"/>
      <c r="F34" s="584">
        <f t="shared" si="0"/>
        <v>0</v>
      </c>
      <c r="G34" s="1159"/>
      <c r="H34" s="1160"/>
      <c r="I34" s="548">
        <f t="shared" si="1"/>
        <v>33.089999999999719</v>
      </c>
    </row>
    <row r="35" spans="1:9" x14ac:dyDescent="0.25">
      <c r="B35" s="706">
        <f t="shared" si="3"/>
        <v>0</v>
      </c>
      <c r="C35" s="611"/>
      <c r="D35" s="553">
        <v>0</v>
      </c>
      <c r="E35" s="1174"/>
      <c r="F35" s="584">
        <f t="shared" si="0"/>
        <v>0</v>
      </c>
      <c r="G35" s="1159"/>
      <c r="H35" s="1160"/>
      <c r="I35" s="548">
        <f t="shared" si="1"/>
        <v>33.089999999999719</v>
      </c>
    </row>
    <row r="36" spans="1:9" x14ac:dyDescent="0.25">
      <c r="B36" s="706">
        <f t="shared" si="3"/>
        <v>0</v>
      </c>
      <c r="C36" s="611"/>
      <c r="D36" s="553">
        <v>0</v>
      </c>
      <c r="E36" s="1174"/>
      <c r="F36" s="584">
        <f t="shared" si="0"/>
        <v>0</v>
      </c>
      <c r="G36" s="1159"/>
      <c r="H36" s="1160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74"/>
      <c r="F37" s="584">
        <f t="shared" si="0"/>
        <v>0</v>
      </c>
      <c r="G37" s="1159"/>
      <c r="H37" s="1160"/>
      <c r="I37" s="548">
        <f t="shared" si="1"/>
        <v>33.089999999999719</v>
      </c>
    </row>
    <row r="38" spans="1:9" ht="15.75" thickBot="1" x14ac:dyDescent="0.3">
      <c r="A38" s="117"/>
      <c r="B38" s="813">
        <f t="shared" si="3"/>
        <v>0</v>
      </c>
      <c r="C38" s="37"/>
      <c r="D38" s="553">
        <v>0</v>
      </c>
      <c r="E38" s="1175"/>
      <c r="F38" s="584">
        <f t="shared" si="0"/>
        <v>0</v>
      </c>
      <c r="G38" s="1176"/>
      <c r="H38" s="1177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187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789" t="s">
        <v>21</v>
      </c>
      <c r="E41" s="1790"/>
      <c r="F41" s="137">
        <f>E5+E6-F39+E7+E4</f>
        <v>33.090000000000146</v>
      </c>
    </row>
    <row r="42" spans="1:9" ht="15.75" thickBot="1" x14ac:dyDescent="0.3">
      <c r="A42" s="121"/>
      <c r="D42" s="1184" t="s">
        <v>4</v>
      </c>
      <c r="E42" s="1185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801"/>
      <c r="B6" s="1835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801"/>
      <c r="B7" s="1836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89" t="s">
        <v>21</v>
      </c>
      <c r="E30" s="179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topLeftCell="E1" workbookViewId="0">
      <selection activeCell="K23" sqref="K2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811" t="s">
        <v>308</v>
      </c>
      <c r="B1" s="1811"/>
      <c r="C1" s="1811"/>
      <c r="D1" s="1811"/>
      <c r="E1" s="1811"/>
      <c r="F1" s="1811"/>
      <c r="G1" s="1811"/>
      <c r="H1" s="11">
        <v>1</v>
      </c>
      <c r="K1" s="1792" t="s">
        <v>320</v>
      </c>
      <c r="L1" s="1792"/>
      <c r="M1" s="1792"/>
      <c r="N1" s="1792"/>
      <c r="O1" s="1792"/>
      <c r="P1" s="1792"/>
      <c r="Q1" s="179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25">
      <c r="A5" s="1796" t="s">
        <v>96</v>
      </c>
      <c r="B5" s="1837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5"/>
      <c r="K5" s="1796" t="s">
        <v>96</v>
      </c>
      <c r="L5" s="1837" t="s">
        <v>106</v>
      </c>
      <c r="M5" s="65">
        <v>69</v>
      </c>
      <c r="N5" s="130">
        <v>45183</v>
      </c>
      <c r="O5" s="432">
        <v>1079.05</v>
      </c>
      <c r="P5" s="1187">
        <v>37</v>
      </c>
      <c r="Q5" s="1441"/>
    </row>
    <row r="6" spans="1:19" x14ac:dyDescent="0.25">
      <c r="A6" s="1796"/>
      <c r="B6" s="1837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  <c r="K6" s="1796"/>
      <c r="L6" s="1837"/>
      <c r="M6" s="65"/>
      <c r="N6" s="130"/>
      <c r="O6" s="102"/>
      <c r="P6" s="1187"/>
      <c r="Q6" s="87">
        <f>P27</f>
        <v>0</v>
      </c>
      <c r="R6" s="7">
        <f>O6-Q6+O5+O7+O4</f>
        <v>1079.05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187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2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706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  <c r="K9" s="1094" t="s">
        <v>32</v>
      </c>
      <c r="L9" s="706">
        <f>P5+P6+P7-M9+P4</f>
        <v>37</v>
      </c>
      <c r="M9" s="564"/>
      <c r="N9" s="553">
        <v>0</v>
      </c>
      <c r="O9" s="627"/>
      <c r="P9" s="584">
        <f>N9</f>
        <v>0</v>
      </c>
      <c r="Q9" s="551"/>
      <c r="R9" s="552"/>
      <c r="S9" s="548">
        <f>O5+O6+O7-P9+O4</f>
        <v>1079.05</v>
      </c>
    </row>
    <row r="10" spans="1:19" x14ac:dyDescent="0.25">
      <c r="B10" s="706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  <c r="K10" s="582"/>
      <c r="L10" s="706">
        <f>L9-M10</f>
        <v>37</v>
      </c>
      <c r="M10" s="564"/>
      <c r="N10" s="553">
        <v>0</v>
      </c>
      <c r="O10" s="627"/>
      <c r="P10" s="584">
        <f>N10</f>
        <v>0</v>
      </c>
      <c r="Q10" s="551"/>
      <c r="R10" s="552"/>
      <c r="S10" s="548">
        <f>S9-P10</f>
        <v>1079.05</v>
      </c>
    </row>
    <row r="11" spans="1:19" x14ac:dyDescent="0.25">
      <c r="A11" s="54" t="s">
        <v>33</v>
      </c>
      <c r="B11" s="706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  <c r="K11" s="1094" t="s">
        <v>33</v>
      </c>
      <c r="L11" s="706">
        <f>L10-M11</f>
        <v>37</v>
      </c>
      <c r="M11" s="564"/>
      <c r="N11" s="553">
        <v>0</v>
      </c>
      <c r="O11" s="627"/>
      <c r="P11" s="584">
        <f>N11</f>
        <v>0</v>
      </c>
      <c r="Q11" s="551"/>
      <c r="R11" s="552"/>
      <c r="S11" s="548">
        <f t="shared" ref="S11:S26" si="1">S10-P11</f>
        <v>1079.05</v>
      </c>
    </row>
    <row r="12" spans="1:19" ht="15.75" x14ac:dyDescent="0.25">
      <c r="A12" s="1358" t="s">
        <v>313</v>
      </c>
      <c r="B12" s="706">
        <f t="shared" ref="B12:B14" si="2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  <c r="K12" s="569"/>
      <c r="L12" s="706">
        <f t="shared" ref="L12:L14" si="3">L11-M12</f>
        <v>37</v>
      </c>
      <c r="M12" s="1309"/>
      <c r="N12" s="553">
        <v>0</v>
      </c>
      <c r="O12" s="627"/>
      <c r="P12" s="584">
        <f>N12</f>
        <v>0</v>
      </c>
      <c r="Q12" s="551"/>
      <c r="R12" s="552"/>
      <c r="S12" s="548">
        <f t="shared" si="1"/>
        <v>1079.05</v>
      </c>
    </row>
    <row r="13" spans="1:19" x14ac:dyDescent="0.25">
      <c r="B13" s="706">
        <f t="shared" si="2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  <c r="K13" s="582"/>
      <c r="L13" s="706">
        <f t="shared" si="3"/>
        <v>37</v>
      </c>
      <c r="M13" s="564"/>
      <c r="N13" s="553">
        <v>0</v>
      </c>
      <c r="O13" s="627"/>
      <c r="P13" s="584">
        <f>N13</f>
        <v>0</v>
      </c>
      <c r="Q13" s="551"/>
      <c r="R13" s="552"/>
      <c r="S13" s="548">
        <f t="shared" si="1"/>
        <v>1079.05</v>
      </c>
    </row>
    <row r="14" spans="1:19" x14ac:dyDescent="0.25">
      <c r="A14" s="19"/>
      <c r="B14" s="629">
        <f t="shared" si="2"/>
        <v>2</v>
      </c>
      <c r="C14" s="564"/>
      <c r="D14" s="553">
        <v>0</v>
      </c>
      <c r="E14" s="627"/>
      <c r="F14" s="584">
        <f t="shared" ref="F14:F26" si="4">D14</f>
        <v>0</v>
      </c>
      <c r="G14" s="551"/>
      <c r="H14" s="552"/>
      <c r="I14" s="617">
        <f t="shared" si="0"/>
        <v>63.720000000000027</v>
      </c>
      <c r="J14" s="582"/>
      <c r="K14" s="937"/>
      <c r="L14" s="706">
        <f t="shared" si="3"/>
        <v>37</v>
      </c>
      <c r="M14" s="564"/>
      <c r="N14" s="553">
        <v>0</v>
      </c>
      <c r="O14" s="627"/>
      <c r="P14" s="584">
        <f t="shared" ref="P14:P26" si="5">N14</f>
        <v>0</v>
      </c>
      <c r="Q14" s="551"/>
      <c r="R14" s="552"/>
      <c r="S14" s="548">
        <f t="shared" si="1"/>
        <v>1079.05</v>
      </c>
    </row>
    <row r="15" spans="1:19" x14ac:dyDescent="0.25">
      <c r="B15" s="706">
        <f>B14-C15</f>
        <v>2</v>
      </c>
      <c r="C15" s="564"/>
      <c r="D15" s="553">
        <v>0</v>
      </c>
      <c r="E15" s="627"/>
      <c r="F15" s="584">
        <f t="shared" si="4"/>
        <v>0</v>
      </c>
      <c r="G15" s="551"/>
      <c r="H15" s="552"/>
      <c r="I15" s="548">
        <f t="shared" si="0"/>
        <v>63.720000000000027</v>
      </c>
      <c r="J15" s="582"/>
      <c r="K15" s="582"/>
      <c r="L15" s="706">
        <f>L14-M15</f>
        <v>37</v>
      </c>
      <c r="M15" s="564"/>
      <c r="N15" s="553">
        <v>0</v>
      </c>
      <c r="O15" s="627"/>
      <c r="P15" s="584">
        <f t="shared" si="5"/>
        <v>0</v>
      </c>
      <c r="Q15" s="551"/>
      <c r="R15" s="552"/>
      <c r="S15" s="548">
        <f t="shared" si="1"/>
        <v>1079.05</v>
      </c>
    </row>
    <row r="16" spans="1:19" x14ac:dyDescent="0.25">
      <c r="B16" s="706">
        <f t="shared" ref="B16:B26" si="6">B15-C16</f>
        <v>2</v>
      </c>
      <c r="C16" s="564"/>
      <c r="D16" s="553">
        <v>0</v>
      </c>
      <c r="E16" s="627"/>
      <c r="F16" s="584">
        <f t="shared" si="4"/>
        <v>0</v>
      </c>
      <c r="G16" s="551"/>
      <c r="H16" s="552"/>
      <c r="I16" s="548">
        <f t="shared" si="0"/>
        <v>63.720000000000027</v>
      </c>
      <c r="J16" s="582"/>
      <c r="K16" s="582"/>
      <c r="L16" s="706">
        <f t="shared" ref="L16:L26" si="7">L15-M16</f>
        <v>37</v>
      </c>
      <c r="M16" s="564"/>
      <c r="N16" s="553">
        <v>0</v>
      </c>
      <c r="O16" s="627"/>
      <c r="P16" s="584">
        <f t="shared" si="5"/>
        <v>0</v>
      </c>
      <c r="Q16" s="551"/>
      <c r="R16" s="552"/>
      <c r="S16" s="548">
        <f t="shared" si="1"/>
        <v>1079.05</v>
      </c>
    </row>
    <row r="17" spans="1:19" x14ac:dyDescent="0.25">
      <c r="B17" s="706">
        <f t="shared" si="6"/>
        <v>2</v>
      </c>
      <c r="C17" s="564"/>
      <c r="D17" s="553">
        <v>0</v>
      </c>
      <c r="E17" s="627"/>
      <c r="F17" s="584">
        <f t="shared" si="4"/>
        <v>0</v>
      </c>
      <c r="G17" s="551"/>
      <c r="H17" s="552"/>
      <c r="I17" s="548">
        <f t="shared" si="0"/>
        <v>63.720000000000027</v>
      </c>
      <c r="J17" s="582"/>
      <c r="K17" s="582"/>
      <c r="L17" s="706">
        <f t="shared" si="7"/>
        <v>37</v>
      </c>
      <c r="M17" s="564"/>
      <c r="N17" s="553">
        <v>0</v>
      </c>
      <c r="O17" s="627"/>
      <c r="P17" s="584">
        <f t="shared" si="5"/>
        <v>0</v>
      </c>
      <c r="Q17" s="551"/>
      <c r="R17" s="552"/>
      <c r="S17" s="548">
        <f t="shared" si="1"/>
        <v>1079.05</v>
      </c>
    </row>
    <row r="18" spans="1:19" x14ac:dyDescent="0.25">
      <c r="B18" s="706">
        <f t="shared" si="6"/>
        <v>2</v>
      </c>
      <c r="C18" s="564"/>
      <c r="D18" s="553">
        <v>0</v>
      </c>
      <c r="E18" s="627"/>
      <c r="F18" s="584">
        <f t="shared" si="4"/>
        <v>0</v>
      </c>
      <c r="G18" s="551"/>
      <c r="H18" s="552"/>
      <c r="I18" s="548">
        <f t="shared" si="0"/>
        <v>63.720000000000027</v>
      </c>
      <c r="K18" s="582"/>
      <c r="L18" s="706">
        <f t="shared" si="7"/>
        <v>37</v>
      </c>
      <c r="M18" s="564"/>
      <c r="N18" s="553">
        <v>0</v>
      </c>
      <c r="O18" s="627"/>
      <c r="P18" s="584">
        <f t="shared" si="5"/>
        <v>0</v>
      </c>
      <c r="Q18" s="551"/>
      <c r="R18" s="552"/>
      <c r="S18" s="548">
        <f t="shared" si="1"/>
        <v>1079.05</v>
      </c>
    </row>
    <row r="19" spans="1:19" x14ac:dyDescent="0.25">
      <c r="B19" s="706">
        <f t="shared" si="6"/>
        <v>2</v>
      </c>
      <c r="C19" s="564"/>
      <c r="D19" s="553">
        <v>0</v>
      </c>
      <c r="E19" s="627"/>
      <c r="F19" s="584">
        <f t="shared" si="4"/>
        <v>0</v>
      </c>
      <c r="G19" s="551"/>
      <c r="H19" s="552"/>
      <c r="I19" s="548">
        <f t="shared" si="0"/>
        <v>63.720000000000027</v>
      </c>
      <c r="K19" s="582"/>
      <c r="L19" s="706">
        <f t="shared" si="7"/>
        <v>37</v>
      </c>
      <c r="M19" s="564"/>
      <c r="N19" s="553">
        <v>0</v>
      </c>
      <c r="O19" s="627"/>
      <c r="P19" s="584">
        <f t="shared" si="5"/>
        <v>0</v>
      </c>
      <c r="Q19" s="551"/>
      <c r="R19" s="552"/>
      <c r="S19" s="548">
        <f t="shared" si="1"/>
        <v>1079.05</v>
      </c>
    </row>
    <row r="20" spans="1:19" x14ac:dyDescent="0.25">
      <c r="B20" s="706">
        <f t="shared" si="6"/>
        <v>2</v>
      </c>
      <c r="C20" s="564"/>
      <c r="D20" s="553">
        <v>0</v>
      </c>
      <c r="E20" s="627"/>
      <c r="F20" s="584">
        <f t="shared" si="4"/>
        <v>0</v>
      </c>
      <c r="G20" s="551"/>
      <c r="H20" s="993"/>
      <c r="I20" s="548">
        <f t="shared" si="0"/>
        <v>63.720000000000027</v>
      </c>
      <c r="K20" s="582"/>
      <c r="L20" s="706">
        <f t="shared" si="7"/>
        <v>37</v>
      </c>
      <c r="M20" s="564"/>
      <c r="N20" s="553">
        <v>0</v>
      </c>
      <c r="O20" s="627"/>
      <c r="P20" s="584">
        <f t="shared" si="5"/>
        <v>0</v>
      </c>
      <c r="Q20" s="551"/>
      <c r="R20" s="993"/>
      <c r="S20" s="548">
        <f t="shared" si="1"/>
        <v>1079.05</v>
      </c>
    </row>
    <row r="21" spans="1:19" x14ac:dyDescent="0.25">
      <c r="B21" s="706">
        <f t="shared" si="6"/>
        <v>2</v>
      </c>
      <c r="C21" s="564"/>
      <c r="D21" s="553">
        <v>0</v>
      </c>
      <c r="E21" s="627"/>
      <c r="F21" s="584">
        <f t="shared" si="4"/>
        <v>0</v>
      </c>
      <c r="G21" s="551"/>
      <c r="H21" s="993"/>
      <c r="I21" s="548">
        <f t="shared" si="0"/>
        <v>63.720000000000027</v>
      </c>
      <c r="L21" s="706">
        <f t="shared" si="7"/>
        <v>37</v>
      </c>
      <c r="M21" s="564"/>
      <c r="N21" s="553">
        <v>0</v>
      </c>
      <c r="O21" s="627"/>
      <c r="P21" s="584">
        <f t="shared" si="5"/>
        <v>0</v>
      </c>
      <c r="Q21" s="551"/>
      <c r="R21" s="993"/>
      <c r="S21" s="548">
        <f t="shared" si="1"/>
        <v>1079.05</v>
      </c>
    </row>
    <row r="22" spans="1:19" x14ac:dyDescent="0.25">
      <c r="B22" s="706">
        <f t="shared" si="6"/>
        <v>2</v>
      </c>
      <c r="C22" s="564"/>
      <c r="D22" s="553">
        <v>0</v>
      </c>
      <c r="E22" s="627"/>
      <c r="F22" s="584">
        <f t="shared" si="4"/>
        <v>0</v>
      </c>
      <c r="G22" s="551"/>
      <c r="H22" s="993"/>
      <c r="I22" s="548">
        <f t="shared" si="0"/>
        <v>63.720000000000027</v>
      </c>
      <c r="L22" s="706">
        <f t="shared" si="7"/>
        <v>37</v>
      </c>
      <c r="M22" s="564"/>
      <c r="N22" s="553">
        <v>0</v>
      </c>
      <c r="O22" s="627"/>
      <c r="P22" s="584">
        <f t="shared" si="5"/>
        <v>0</v>
      </c>
      <c r="Q22" s="551"/>
      <c r="R22" s="993"/>
      <c r="S22" s="548">
        <f t="shared" si="1"/>
        <v>1079.05</v>
      </c>
    </row>
    <row r="23" spans="1:19" x14ac:dyDescent="0.25">
      <c r="B23" s="706">
        <f t="shared" si="6"/>
        <v>2</v>
      </c>
      <c r="C23" s="611"/>
      <c r="D23" s="553">
        <v>0</v>
      </c>
      <c r="E23" s="627"/>
      <c r="F23" s="584">
        <f t="shared" si="4"/>
        <v>0</v>
      </c>
      <c r="G23" s="551"/>
      <c r="H23" s="993"/>
      <c r="I23" s="548">
        <f t="shared" si="0"/>
        <v>63.720000000000027</v>
      </c>
      <c r="L23" s="706">
        <f t="shared" si="7"/>
        <v>37</v>
      </c>
      <c r="M23" s="611"/>
      <c r="N23" s="553">
        <v>0</v>
      </c>
      <c r="O23" s="627"/>
      <c r="P23" s="584">
        <f t="shared" si="5"/>
        <v>0</v>
      </c>
      <c r="Q23" s="551"/>
      <c r="R23" s="993"/>
      <c r="S23" s="548">
        <f t="shared" si="1"/>
        <v>1079.05</v>
      </c>
    </row>
    <row r="24" spans="1:19" x14ac:dyDescent="0.25">
      <c r="B24" s="706">
        <f t="shared" si="6"/>
        <v>2</v>
      </c>
      <c r="C24" s="611"/>
      <c r="D24" s="553">
        <v>0</v>
      </c>
      <c r="E24" s="627"/>
      <c r="F24" s="584">
        <f t="shared" si="4"/>
        <v>0</v>
      </c>
      <c r="G24" s="551"/>
      <c r="H24" s="993"/>
      <c r="I24" s="548">
        <f t="shared" si="0"/>
        <v>63.720000000000027</v>
      </c>
      <c r="L24" s="706">
        <f t="shared" si="7"/>
        <v>37</v>
      </c>
      <c r="M24" s="611"/>
      <c r="N24" s="553">
        <v>0</v>
      </c>
      <c r="O24" s="627"/>
      <c r="P24" s="584">
        <f t="shared" si="5"/>
        <v>0</v>
      </c>
      <c r="Q24" s="551"/>
      <c r="R24" s="993"/>
      <c r="S24" s="548">
        <f t="shared" si="1"/>
        <v>1079.05</v>
      </c>
    </row>
    <row r="25" spans="1:19" x14ac:dyDescent="0.25">
      <c r="B25" s="378">
        <f t="shared" si="6"/>
        <v>2</v>
      </c>
      <c r="C25" s="15"/>
      <c r="D25" s="68">
        <v>0</v>
      </c>
      <c r="E25" s="808"/>
      <c r="F25" s="102">
        <f t="shared" si="4"/>
        <v>0</v>
      </c>
      <c r="G25" s="69"/>
      <c r="H25" s="70"/>
      <c r="I25" s="128">
        <f t="shared" si="0"/>
        <v>63.720000000000027</v>
      </c>
      <c r="L25" s="378">
        <f t="shared" si="7"/>
        <v>37</v>
      </c>
      <c r="M25" s="15"/>
      <c r="N25" s="68">
        <v>0</v>
      </c>
      <c r="O25" s="808"/>
      <c r="P25" s="102">
        <f t="shared" si="5"/>
        <v>0</v>
      </c>
      <c r="Q25" s="69"/>
      <c r="R25" s="70"/>
      <c r="S25" s="128">
        <f t="shared" si="1"/>
        <v>1079.05</v>
      </c>
    </row>
    <row r="26" spans="1:19" ht="15.75" thickBot="1" x14ac:dyDescent="0.3">
      <c r="A26" s="117"/>
      <c r="B26" s="813">
        <f t="shared" si="6"/>
        <v>2</v>
      </c>
      <c r="C26" s="37"/>
      <c r="D26" s="68">
        <v>0</v>
      </c>
      <c r="E26" s="192"/>
      <c r="F26" s="193">
        <f t="shared" si="4"/>
        <v>0</v>
      </c>
      <c r="G26" s="135"/>
      <c r="H26" s="189"/>
      <c r="I26" s="128">
        <f t="shared" si="0"/>
        <v>63.720000000000027</v>
      </c>
      <c r="K26" s="117"/>
      <c r="L26" s="813">
        <f t="shared" si="7"/>
        <v>37</v>
      </c>
      <c r="M26" s="37"/>
      <c r="N26" s="68">
        <v>0</v>
      </c>
      <c r="O26" s="192"/>
      <c r="P26" s="193">
        <f t="shared" si="5"/>
        <v>0</v>
      </c>
      <c r="Q26" s="135"/>
      <c r="R26" s="189"/>
      <c r="S26" s="128">
        <f t="shared" si="1"/>
        <v>1079.05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  <c r="K27" s="47">
        <f>SUM(K26:K26)</f>
        <v>0</v>
      </c>
      <c r="M27" s="1187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789" t="s">
        <v>21</v>
      </c>
      <c r="E29" s="1790"/>
      <c r="F29" s="137">
        <f>E5+E6-F27+E7+E4</f>
        <v>63.720000000000027</v>
      </c>
      <c r="L29" s="5"/>
      <c r="N29" s="1789" t="s">
        <v>21</v>
      </c>
      <c r="O29" s="1790"/>
      <c r="P29" s="137">
        <f>O5+O6-P27+O7+O4</f>
        <v>1079.05</v>
      </c>
    </row>
    <row r="30" spans="1:19" ht="15.75" thickBot="1" x14ac:dyDescent="0.3">
      <c r="A30" s="121"/>
      <c r="D30" s="833" t="s">
        <v>4</v>
      </c>
      <c r="E30" s="834"/>
      <c r="F30" s="49">
        <f>F5+F6-C27+F7+F4</f>
        <v>2</v>
      </c>
      <c r="K30" s="121"/>
      <c r="N30" s="1439" t="s">
        <v>4</v>
      </c>
      <c r="O30" s="1440"/>
      <c r="P30" s="49">
        <f>P5+P6-M27+P7+P4</f>
        <v>37</v>
      </c>
    </row>
    <row r="31" spans="1:19" x14ac:dyDescent="0.25">
      <c r="B31" s="5"/>
      <c r="L31" s="5"/>
    </row>
  </sheetData>
  <sortState ref="C10:H11">
    <sortCondition ref="G10:G11"/>
  </sortState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1"/>
  <sheetViews>
    <sheetView workbookViewId="0">
      <selection activeCell="H32" sqref="H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792" t="s">
        <v>320</v>
      </c>
      <c r="B1" s="1792"/>
      <c r="C1" s="1792"/>
      <c r="D1" s="1792"/>
      <c r="E1" s="1792"/>
      <c r="F1" s="1792"/>
      <c r="G1" s="1792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A5" s="1796" t="s">
        <v>96</v>
      </c>
      <c r="B5" s="1813" t="s">
        <v>379</v>
      </c>
      <c r="C5" s="65">
        <v>70</v>
      </c>
      <c r="D5" s="130">
        <v>45183</v>
      </c>
      <c r="E5" s="432">
        <v>485.57</v>
      </c>
      <c r="F5" s="1187">
        <v>14</v>
      </c>
      <c r="G5" s="1441"/>
    </row>
    <row r="6" spans="1:9" x14ac:dyDescent="0.25">
      <c r="A6" s="1796"/>
      <c r="B6" s="1813"/>
      <c r="C6" s="65"/>
      <c r="D6" s="130"/>
      <c r="E6" s="102"/>
      <c r="F6" s="1187"/>
      <c r="G6" s="87">
        <f>F27</f>
        <v>0</v>
      </c>
      <c r="H6" s="7">
        <f>E6-G6+E5+E7+E4</f>
        <v>485.57</v>
      </c>
    </row>
    <row r="7" spans="1:9" ht="15.75" thickBot="1" x14ac:dyDescent="0.3">
      <c r="B7" s="171"/>
      <c r="C7" s="65"/>
      <c r="D7" s="130"/>
      <c r="E7" s="85"/>
      <c r="F7" s="1187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094" t="s">
        <v>32</v>
      </c>
      <c r="B9" s="706">
        <f>F5+F6+F7-C9+F4</f>
        <v>14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485.57</v>
      </c>
    </row>
    <row r="10" spans="1:9" x14ac:dyDescent="0.25">
      <c r="A10" s="582"/>
      <c r="B10" s="706">
        <f>B9-C10</f>
        <v>14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485.57</v>
      </c>
    </row>
    <row r="11" spans="1:9" x14ac:dyDescent="0.25">
      <c r="A11" s="1094" t="s">
        <v>33</v>
      </c>
      <c r="B11" s="706">
        <f>B10-C11</f>
        <v>14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485.57</v>
      </c>
    </row>
    <row r="12" spans="1:9" ht="15.75" x14ac:dyDescent="0.25">
      <c r="A12" s="569"/>
      <c r="B12" s="706">
        <f t="shared" ref="B12:B14" si="1">B11-C12</f>
        <v>14</v>
      </c>
      <c r="C12" s="1309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485.57</v>
      </c>
    </row>
    <row r="13" spans="1:9" x14ac:dyDescent="0.25">
      <c r="A13" s="582"/>
      <c r="B13" s="706">
        <f t="shared" si="1"/>
        <v>14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485.57</v>
      </c>
    </row>
    <row r="14" spans="1:9" x14ac:dyDescent="0.25">
      <c r="A14" s="937"/>
      <c r="B14" s="706">
        <f t="shared" si="1"/>
        <v>14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485.57</v>
      </c>
    </row>
    <row r="15" spans="1:9" x14ac:dyDescent="0.25">
      <c r="A15" s="582"/>
      <c r="B15" s="706">
        <f>B14-C15</f>
        <v>14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485.57</v>
      </c>
    </row>
    <row r="16" spans="1:9" x14ac:dyDescent="0.25">
      <c r="A16" s="582"/>
      <c r="B16" s="706">
        <f t="shared" ref="B16:B26" si="3">B15-C16</f>
        <v>14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485.57</v>
      </c>
    </row>
    <row r="17" spans="1:9" x14ac:dyDescent="0.25">
      <c r="A17" s="582"/>
      <c r="B17" s="706">
        <f t="shared" si="3"/>
        <v>14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485.57</v>
      </c>
    </row>
    <row r="18" spans="1:9" x14ac:dyDescent="0.25">
      <c r="A18" s="582"/>
      <c r="B18" s="706">
        <f t="shared" si="3"/>
        <v>14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485.57</v>
      </c>
    </row>
    <row r="19" spans="1:9" x14ac:dyDescent="0.25">
      <c r="A19" s="582"/>
      <c r="B19" s="706">
        <f t="shared" si="3"/>
        <v>14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485.57</v>
      </c>
    </row>
    <row r="20" spans="1:9" x14ac:dyDescent="0.25">
      <c r="A20" s="582"/>
      <c r="B20" s="706">
        <f t="shared" si="3"/>
        <v>14</v>
      </c>
      <c r="C20" s="564"/>
      <c r="D20" s="553">
        <v>0</v>
      </c>
      <c r="E20" s="627"/>
      <c r="F20" s="584">
        <f t="shared" si="2"/>
        <v>0</v>
      </c>
      <c r="G20" s="551"/>
      <c r="H20" s="993"/>
      <c r="I20" s="548">
        <f t="shared" si="0"/>
        <v>485.57</v>
      </c>
    </row>
    <row r="21" spans="1:9" x14ac:dyDescent="0.25">
      <c r="B21" s="706">
        <f t="shared" si="3"/>
        <v>14</v>
      </c>
      <c r="C21" s="564"/>
      <c r="D21" s="553">
        <v>0</v>
      </c>
      <c r="E21" s="627"/>
      <c r="F21" s="584">
        <f t="shared" si="2"/>
        <v>0</v>
      </c>
      <c r="G21" s="551"/>
      <c r="H21" s="993"/>
      <c r="I21" s="548">
        <f t="shared" si="0"/>
        <v>485.57</v>
      </c>
    </row>
    <row r="22" spans="1:9" x14ac:dyDescent="0.25">
      <c r="B22" s="706">
        <f t="shared" si="3"/>
        <v>14</v>
      </c>
      <c r="C22" s="564"/>
      <c r="D22" s="553">
        <v>0</v>
      </c>
      <c r="E22" s="627"/>
      <c r="F22" s="584">
        <f t="shared" si="2"/>
        <v>0</v>
      </c>
      <c r="G22" s="551"/>
      <c r="H22" s="993"/>
      <c r="I22" s="548">
        <f t="shared" si="0"/>
        <v>485.57</v>
      </c>
    </row>
    <row r="23" spans="1:9" x14ac:dyDescent="0.25">
      <c r="B23" s="706">
        <f t="shared" si="3"/>
        <v>14</v>
      </c>
      <c r="C23" s="611"/>
      <c r="D23" s="553">
        <v>0</v>
      </c>
      <c r="E23" s="627"/>
      <c r="F23" s="584">
        <f t="shared" si="2"/>
        <v>0</v>
      </c>
      <c r="G23" s="551"/>
      <c r="H23" s="993"/>
      <c r="I23" s="548">
        <f t="shared" si="0"/>
        <v>485.57</v>
      </c>
    </row>
    <row r="24" spans="1:9" x14ac:dyDescent="0.25">
      <c r="B24" s="706">
        <f t="shared" si="3"/>
        <v>14</v>
      </c>
      <c r="C24" s="611"/>
      <c r="D24" s="553">
        <v>0</v>
      </c>
      <c r="E24" s="627"/>
      <c r="F24" s="584">
        <f t="shared" si="2"/>
        <v>0</v>
      </c>
      <c r="G24" s="551"/>
      <c r="H24" s="993"/>
      <c r="I24" s="548">
        <f t="shared" si="0"/>
        <v>485.57</v>
      </c>
    </row>
    <row r="25" spans="1:9" x14ac:dyDescent="0.25">
      <c r="B25" s="378">
        <f t="shared" si="3"/>
        <v>14</v>
      </c>
      <c r="C25" s="15"/>
      <c r="D25" s="68">
        <v>0</v>
      </c>
      <c r="E25" s="808"/>
      <c r="F25" s="102">
        <f t="shared" si="2"/>
        <v>0</v>
      </c>
      <c r="G25" s="69"/>
      <c r="H25" s="70"/>
      <c r="I25" s="128">
        <f t="shared" si="0"/>
        <v>485.57</v>
      </c>
    </row>
    <row r="26" spans="1:9" ht="15.75" thickBot="1" x14ac:dyDescent="0.3">
      <c r="A26" s="117"/>
      <c r="B26" s="813">
        <f t="shared" si="3"/>
        <v>14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485.57</v>
      </c>
    </row>
    <row r="27" spans="1:9" ht="15.75" thickTop="1" x14ac:dyDescent="0.25">
      <c r="A27" s="47">
        <f>SUM(A26:A26)</f>
        <v>0</v>
      </c>
      <c r="C27" s="1187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89" t="s">
        <v>21</v>
      </c>
      <c r="E29" s="1790"/>
      <c r="F29" s="137">
        <f>E5+E6-F27+E7+E4</f>
        <v>485.57</v>
      </c>
    </row>
    <row r="30" spans="1:9" ht="15.75" thickBot="1" x14ac:dyDescent="0.3">
      <c r="A30" s="121"/>
      <c r="D30" s="1439" t="s">
        <v>4</v>
      </c>
      <c r="E30" s="1440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I31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792" t="s">
        <v>320</v>
      </c>
      <c r="B1" s="1792"/>
      <c r="C1" s="1792"/>
      <c r="D1" s="1792"/>
      <c r="E1" s="1792"/>
      <c r="F1" s="1792"/>
      <c r="G1" s="1792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8.75" x14ac:dyDescent="0.3">
      <c r="A5" s="1838" t="s">
        <v>467</v>
      </c>
      <c r="B5" s="1813" t="s">
        <v>379</v>
      </c>
      <c r="C5" s="1553">
        <v>69</v>
      </c>
      <c r="D5" s="130">
        <v>45191</v>
      </c>
      <c r="E5" s="432">
        <v>2501.48</v>
      </c>
      <c r="F5" s="1187">
        <v>94</v>
      </c>
      <c r="G5" s="1528"/>
    </row>
    <row r="6" spans="1:9" x14ac:dyDescent="0.25">
      <c r="A6" s="1838"/>
      <c r="B6" s="1813"/>
      <c r="C6" s="65"/>
      <c r="D6" s="130"/>
      <c r="E6" s="102"/>
      <c r="F6" s="1187"/>
      <c r="G6" s="87">
        <f>F27</f>
        <v>0</v>
      </c>
      <c r="H6" s="7">
        <f>E6-G6+E5+E7+E4</f>
        <v>2501.48</v>
      </c>
    </row>
    <row r="7" spans="1:9" ht="15.75" thickBot="1" x14ac:dyDescent="0.3">
      <c r="B7" s="171"/>
      <c r="C7" s="65"/>
      <c r="D7" s="130"/>
      <c r="E7" s="85"/>
      <c r="F7" s="1187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094" t="s">
        <v>32</v>
      </c>
      <c r="B9" s="706">
        <f>F5+F6+F7-C9+F4</f>
        <v>94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2501.48</v>
      </c>
    </row>
    <row r="10" spans="1:9" x14ac:dyDescent="0.25">
      <c r="A10" s="582"/>
      <c r="B10" s="706">
        <f>B9-C10</f>
        <v>94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2501.48</v>
      </c>
    </row>
    <row r="11" spans="1:9" x14ac:dyDescent="0.25">
      <c r="A11" s="1094" t="s">
        <v>33</v>
      </c>
      <c r="B11" s="706">
        <f>B10-C11</f>
        <v>94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2501.48</v>
      </c>
    </row>
    <row r="12" spans="1:9" ht="15.75" x14ac:dyDescent="0.25">
      <c r="A12" s="569"/>
      <c r="B12" s="706">
        <f t="shared" ref="B12:B14" si="1">B11-C12</f>
        <v>94</v>
      </c>
      <c r="C12" s="1309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2501.48</v>
      </c>
    </row>
    <row r="13" spans="1:9" x14ac:dyDescent="0.25">
      <c r="A13" s="582"/>
      <c r="B13" s="706">
        <f t="shared" si="1"/>
        <v>94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2501.48</v>
      </c>
    </row>
    <row r="14" spans="1:9" x14ac:dyDescent="0.25">
      <c r="A14" s="937"/>
      <c r="B14" s="706">
        <f t="shared" si="1"/>
        <v>94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2501.48</v>
      </c>
    </row>
    <row r="15" spans="1:9" x14ac:dyDescent="0.25">
      <c r="A15" s="582"/>
      <c r="B15" s="706">
        <f>B14-C15</f>
        <v>94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2501.48</v>
      </c>
    </row>
    <row r="16" spans="1:9" x14ac:dyDescent="0.25">
      <c r="A16" s="582"/>
      <c r="B16" s="706">
        <f t="shared" ref="B16:B26" si="3">B15-C16</f>
        <v>94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2501.48</v>
      </c>
    </row>
    <row r="17" spans="1:9" x14ac:dyDescent="0.25">
      <c r="A17" s="582"/>
      <c r="B17" s="706">
        <f t="shared" si="3"/>
        <v>94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2501.48</v>
      </c>
    </row>
    <row r="18" spans="1:9" x14ac:dyDescent="0.25">
      <c r="A18" s="582"/>
      <c r="B18" s="706">
        <f t="shared" si="3"/>
        <v>94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2501.48</v>
      </c>
    </row>
    <row r="19" spans="1:9" x14ac:dyDescent="0.25">
      <c r="A19" s="582"/>
      <c r="B19" s="706">
        <f t="shared" si="3"/>
        <v>94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2501.48</v>
      </c>
    </row>
    <row r="20" spans="1:9" x14ac:dyDescent="0.25">
      <c r="A20" s="582"/>
      <c r="B20" s="706">
        <f t="shared" si="3"/>
        <v>94</v>
      </c>
      <c r="C20" s="564"/>
      <c r="D20" s="553">
        <v>0</v>
      </c>
      <c r="E20" s="627"/>
      <c r="F20" s="584">
        <f t="shared" si="2"/>
        <v>0</v>
      </c>
      <c r="G20" s="551"/>
      <c r="H20" s="993"/>
      <c r="I20" s="548">
        <f t="shared" si="0"/>
        <v>2501.48</v>
      </c>
    </row>
    <row r="21" spans="1:9" x14ac:dyDescent="0.25">
      <c r="B21" s="706">
        <f t="shared" si="3"/>
        <v>94</v>
      </c>
      <c r="C21" s="564"/>
      <c r="D21" s="553">
        <v>0</v>
      </c>
      <c r="E21" s="627"/>
      <c r="F21" s="584">
        <f t="shared" si="2"/>
        <v>0</v>
      </c>
      <c r="G21" s="551"/>
      <c r="H21" s="993"/>
      <c r="I21" s="548">
        <f t="shared" si="0"/>
        <v>2501.48</v>
      </c>
    </row>
    <row r="22" spans="1:9" x14ac:dyDescent="0.25">
      <c r="B22" s="706">
        <f t="shared" si="3"/>
        <v>94</v>
      </c>
      <c r="C22" s="564"/>
      <c r="D22" s="553">
        <v>0</v>
      </c>
      <c r="E22" s="627"/>
      <c r="F22" s="584">
        <f t="shared" si="2"/>
        <v>0</v>
      </c>
      <c r="G22" s="551"/>
      <c r="H22" s="993"/>
      <c r="I22" s="548">
        <f t="shared" si="0"/>
        <v>2501.48</v>
      </c>
    </row>
    <row r="23" spans="1:9" x14ac:dyDescent="0.25">
      <c r="B23" s="706">
        <f t="shared" si="3"/>
        <v>94</v>
      </c>
      <c r="C23" s="611"/>
      <c r="D23" s="553">
        <v>0</v>
      </c>
      <c r="E23" s="627"/>
      <c r="F23" s="584">
        <f t="shared" si="2"/>
        <v>0</v>
      </c>
      <c r="G23" s="551"/>
      <c r="H23" s="993"/>
      <c r="I23" s="548">
        <f t="shared" si="0"/>
        <v>2501.48</v>
      </c>
    </row>
    <row r="24" spans="1:9" x14ac:dyDescent="0.25">
      <c r="B24" s="706">
        <f t="shared" si="3"/>
        <v>94</v>
      </c>
      <c r="C24" s="611"/>
      <c r="D24" s="553">
        <v>0</v>
      </c>
      <c r="E24" s="627"/>
      <c r="F24" s="584">
        <f t="shared" si="2"/>
        <v>0</v>
      </c>
      <c r="G24" s="551"/>
      <c r="H24" s="993"/>
      <c r="I24" s="548">
        <f t="shared" si="0"/>
        <v>2501.48</v>
      </c>
    </row>
    <row r="25" spans="1:9" x14ac:dyDescent="0.25">
      <c r="B25" s="378">
        <f t="shared" si="3"/>
        <v>94</v>
      </c>
      <c r="C25" s="15"/>
      <c r="D25" s="68">
        <v>0</v>
      </c>
      <c r="E25" s="808"/>
      <c r="F25" s="102">
        <f t="shared" si="2"/>
        <v>0</v>
      </c>
      <c r="G25" s="69"/>
      <c r="H25" s="70"/>
      <c r="I25" s="128">
        <f t="shared" si="0"/>
        <v>2501.48</v>
      </c>
    </row>
    <row r="26" spans="1:9" ht="15.75" thickBot="1" x14ac:dyDescent="0.3">
      <c r="A26" s="117"/>
      <c r="B26" s="813">
        <f t="shared" si="3"/>
        <v>94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2501.48</v>
      </c>
    </row>
    <row r="27" spans="1:9" ht="15.75" thickTop="1" x14ac:dyDescent="0.25">
      <c r="A27" s="47">
        <f>SUM(A26:A26)</f>
        <v>0</v>
      </c>
      <c r="C27" s="1187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89" t="s">
        <v>21</v>
      </c>
      <c r="E29" s="1790"/>
      <c r="F29" s="137">
        <f>E5+E6-F27+E7+E4</f>
        <v>2501.48</v>
      </c>
    </row>
    <row r="30" spans="1:9" ht="15.75" thickBot="1" x14ac:dyDescent="0.3">
      <c r="A30" s="121"/>
      <c r="D30" s="1526" t="s">
        <v>4</v>
      </c>
      <c r="E30" s="1527"/>
      <c r="F30" s="49">
        <f>F5+F6-C27+F7+F4</f>
        <v>94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839" t="s">
        <v>315</v>
      </c>
      <c r="B1" s="1839"/>
      <c r="C1" s="1839"/>
      <c r="D1" s="1839"/>
      <c r="E1" s="1839"/>
      <c r="F1" s="1839"/>
      <c r="G1" s="1839"/>
      <c r="H1" s="1839"/>
      <c r="I1" s="1839"/>
      <c r="J1" s="1839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840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833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09" t="s">
        <v>58</v>
      </c>
      <c r="J8" s="1209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13">
        <f>E5-F9+E4+E6+E7</f>
        <v>17867.020000000004</v>
      </c>
      <c r="J9" s="1114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7">
        <f>I9-F10</f>
        <v>17867.020000000004</v>
      </c>
      <c r="J10" s="738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26">
        <f t="shared" si="0"/>
        <v>0</v>
      </c>
      <c r="E11" s="1359"/>
      <c r="F11" s="1331">
        <f t="shared" si="1"/>
        <v>0</v>
      </c>
      <c r="G11" s="1064"/>
      <c r="H11" s="1065"/>
      <c r="I11" s="1360">
        <f t="shared" ref="I11:I74" si="3">I10-F11</f>
        <v>17867.020000000004</v>
      </c>
      <c r="J11" s="741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361">
        <f t="shared" si="0"/>
        <v>0</v>
      </c>
      <c r="E12" s="1339"/>
      <c r="F12" s="1331">
        <f t="shared" si="1"/>
        <v>0</v>
      </c>
      <c r="G12" s="1064"/>
      <c r="H12" s="1065"/>
      <c r="I12" s="1360">
        <f t="shared" si="3"/>
        <v>17867.020000000004</v>
      </c>
      <c r="J12" s="741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361">
        <f t="shared" si="0"/>
        <v>0</v>
      </c>
      <c r="E13" s="1339"/>
      <c r="F13" s="1331">
        <f t="shared" si="1"/>
        <v>0</v>
      </c>
      <c r="G13" s="1064"/>
      <c r="H13" s="1065"/>
      <c r="I13" s="1360">
        <f t="shared" si="3"/>
        <v>17867.020000000004</v>
      </c>
      <c r="J13" s="741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361">
        <f t="shared" si="0"/>
        <v>0</v>
      </c>
      <c r="E14" s="1339"/>
      <c r="F14" s="1331">
        <f t="shared" si="1"/>
        <v>0</v>
      </c>
      <c r="G14" s="1064"/>
      <c r="H14" s="1065"/>
      <c r="I14" s="1360">
        <f t="shared" si="3"/>
        <v>17867.020000000004</v>
      </c>
      <c r="J14" s="741">
        <f t="shared" si="5"/>
        <v>657</v>
      </c>
      <c r="K14" s="829">
        <f t="shared" si="2"/>
        <v>0</v>
      </c>
    </row>
    <row r="15" spans="1:11" x14ac:dyDescent="0.25">
      <c r="A15" s="376"/>
      <c r="B15">
        <v>27.22</v>
      </c>
      <c r="C15" s="15"/>
      <c r="D15" s="1361">
        <f t="shared" si="0"/>
        <v>0</v>
      </c>
      <c r="E15" s="1339"/>
      <c r="F15" s="1331">
        <f t="shared" si="1"/>
        <v>0</v>
      </c>
      <c r="G15" s="1064"/>
      <c r="H15" s="1065"/>
      <c r="I15" s="1360">
        <f t="shared" si="3"/>
        <v>17867.020000000004</v>
      </c>
      <c r="J15" s="741">
        <f t="shared" si="5"/>
        <v>657</v>
      </c>
      <c r="K15" s="829">
        <f t="shared" si="2"/>
        <v>0</v>
      </c>
    </row>
    <row r="16" spans="1:11" x14ac:dyDescent="0.25">
      <c r="A16" s="376"/>
      <c r="B16">
        <v>27.22</v>
      </c>
      <c r="C16" s="15"/>
      <c r="D16" s="1361">
        <f t="shared" si="0"/>
        <v>0</v>
      </c>
      <c r="E16" s="1339"/>
      <c r="F16" s="1331">
        <f t="shared" si="1"/>
        <v>0</v>
      </c>
      <c r="G16" s="1064"/>
      <c r="H16" s="1065"/>
      <c r="I16" s="1360">
        <f t="shared" si="3"/>
        <v>17867.020000000004</v>
      </c>
      <c r="J16" s="741">
        <f t="shared" si="5"/>
        <v>657</v>
      </c>
      <c r="K16" s="829">
        <f t="shared" si="2"/>
        <v>0</v>
      </c>
    </row>
    <row r="17" spans="1:11" x14ac:dyDescent="0.25">
      <c r="A17" s="376"/>
      <c r="B17">
        <v>27.22</v>
      </c>
      <c r="C17" s="15"/>
      <c r="D17" s="1361">
        <f t="shared" si="0"/>
        <v>0</v>
      </c>
      <c r="E17" s="1339"/>
      <c r="F17" s="1331">
        <f t="shared" si="1"/>
        <v>0</v>
      </c>
      <c r="G17" s="1064"/>
      <c r="H17" s="1065"/>
      <c r="I17" s="1360">
        <f t="shared" si="3"/>
        <v>17867.020000000004</v>
      </c>
      <c r="J17" s="741">
        <f t="shared" si="5"/>
        <v>657</v>
      </c>
      <c r="K17" s="829">
        <f t="shared" si="2"/>
        <v>0</v>
      </c>
    </row>
    <row r="18" spans="1:11" x14ac:dyDescent="0.25">
      <c r="B18">
        <v>27.22</v>
      </c>
      <c r="C18" s="15"/>
      <c r="D18" s="1361">
        <f t="shared" si="0"/>
        <v>0</v>
      </c>
      <c r="E18" s="1339"/>
      <c r="F18" s="1331">
        <f t="shared" si="1"/>
        <v>0</v>
      </c>
      <c r="G18" s="1064"/>
      <c r="H18" s="1065"/>
      <c r="I18" s="1360">
        <f t="shared" si="3"/>
        <v>17867.020000000004</v>
      </c>
      <c r="J18" s="741">
        <f t="shared" si="5"/>
        <v>657</v>
      </c>
      <c r="K18" s="829">
        <f t="shared" si="2"/>
        <v>0</v>
      </c>
    </row>
    <row r="19" spans="1:11" x14ac:dyDescent="0.25">
      <c r="B19">
        <v>27.22</v>
      </c>
      <c r="C19" s="15"/>
      <c r="D19" s="1361">
        <f t="shared" si="0"/>
        <v>0</v>
      </c>
      <c r="E19" s="1339"/>
      <c r="F19" s="1331">
        <f t="shared" si="1"/>
        <v>0</v>
      </c>
      <c r="G19" s="1064"/>
      <c r="H19" s="1065"/>
      <c r="I19" s="1360">
        <f t="shared" si="3"/>
        <v>17867.020000000004</v>
      </c>
      <c r="J19" s="741">
        <f t="shared" si="5"/>
        <v>657</v>
      </c>
      <c r="K19" s="829">
        <f t="shared" si="2"/>
        <v>0</v>
      </c>
    </row>
    <row r="20" spans="1:11" x14ac:dyDescent="0.25">
      <c r="B20">
        <v>27.22</v>
      </c>
      <c r="C20" s="15"/>
      <c r="D20" s="1361">
        <f t="shared" si="0"/>
        <v>0</v>
      </c>
      <c r="E20" s="1339"/>
      <c r="F20" s="1331">
        <f t="shared" si="1"/>
        <v>0</v>
      </c>
      <c r="G20" s="1064"/>
      <c r="H20" s="1065"/>
      <c r="I20" s="1360">
        <f t="shared" si="3"/>
        <v>17867.020000000004</v>
      </c>
      <c r="J20" s="741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361">
        <f t="shared" si="0"/>
        <v>0</v>
      </c>
      <c r="E21" s="1339"/>
      <c r="F21" s="1331">
        <f t="shared" si="1"/>
        <v>0</v>
      </c>
      <c r="G21" s="1064"/>
      <c r="H21" s="1065"/>
      <c r="I21" s="1360">
        <f t="shared" si="3"/>
        <v>17867.020000000004</v>
      </c>
      <c r="J21" s="741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361">
        <f t="shared" si="0"/>
        <v>0</v>
      </c>
      <c r="E22" s="1339"/>
      <c r="F22" s="1331">
        <f t="shared" si="1"/>
        <v>0</v>
      </c>
      <c r="G22" s="1064"/>
      <c r="H22" s="1065"/>
      <c r="I22" s="1360">
        <f t="shared" si="3"/>
        <v>17867.020000000004</v>
      </c>
      <c r="J22" s="741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361">
        <f t="shared" si="0"/>
        <v>0</v>
      </c>
      <c r="E23" s="1339"/>
      <c r="F23" s="1331">
        <f t="shared" si="1"/>
        <v>0</v>
      </c>
      <c r="G23" s="1064"/>
      <c r="H23" s="1065"/>
      <c r="I23" s="1360">
        <f t="shared" si="3"/>
        <v>17867.020000000004</v>
      </c>
      <c r="J23" s="741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361">
        <f t="shared" si="0"/>
        <v>0</v>
      </c>
      <c r="E24" s="1339"/>
      <c r="F24" s="1331">
        <f t="shared" si="1"/>
        <v>0</v>
      </c>
      <c r="G24" s="1064"/>
      <c r="H24" s="1065"/>
      <c r="I24" s="1360">
        <f t="shared" si="3"/>
        <v>17867.020000000004</v>
      </c>
      <c r="J24" s="741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361">
        <f t="shared" si="0"/>
        <v>0</v>
      </c>
      <c r="E25" s="1339"/>
      <c r="F25" s="1331">
        <f t="shared" si="1"/>
        <v>0</v>
      </c>
      <c r="G25" s="1064"/>
      <c r="H25" s="1065"/>
      <c r="I25" s="1360">
        <f t="shared" si="3"/>
        <v>17867.020000000004</v>
      </c>
      <c r="J25" s="741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361">
        <f t="shared" si="0"/>
        <v>0</v>
      </c>
      <c r="E26" s="1339"/>
      <c r="F26" s="1331">
        <f t="shared" si="1"/>
        <v>0</v>
      </c>
      <c r="G26" s="1064"/>
      <c r="H26" s="1065"/>
      <c r="I26" s="1360">
        <f t="shared" si="3"/>
        <v>17867.020000000004</v>
      </c>
      <c r="J26" s="741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361">
        <f t="shared" si="0"/>
        <v>0</v>
      </c>
      <c r="E27" s="1339"/>
      <c r="F27" s="1331">
        <f t="shared" si="1"/>
        <v>0</v>
      </c>
      <c r="G27" s="1064"/>
      <c r="H27" s="1065"/>
      <c r="I27" s="1360">
        <f t="shared" si="3"/>
        <v>17867.020000000004</v>
      </c>
      <c r="J27" s="741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361">
        <f t="shared" si="0"/>
        <v>0</v>
      </c>
      <c r="E28" s="1339"/>
      <c r="F28" s="1331">
        <f t="shared" si="1"/>
        <v>0</v>
      </c>
      <c r="G28" s="1064"/>
      <c r="H28" s="1065"/>
      <c r="I28" s="1360">
        <f t="shared" si="3"/>
        <v>17867.020000000004</v>
      </c>
      <c r="J28" s="741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361">
        <f t="shared" si="0"/>
        <v>0</v>
      </c>
      <c r="E29" s="1339"/>
      <c r="F29" s="1331">
        <f t="shared" si="1"/>
        <v>0</v>
      </c>
      <c r="G29" s="1064"/>
      <c r="H29" s="1065"/>
      <c r="I29" s="1360">
        <f t="shared" si="3"/>
        <v>17867.020000000004</v>
      </c>
      <c r="J29" s="741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361">
        <f t="shared" si="0"/>
        <v>0</v>
      </c>
      <c r="E30" s="1339"/>
      <c r="F30" s="1331">
        <f t="shared" si="1"/>
        <v>0</v>
      </c>
      <c r="G30" s="1064"/>
      <c r="H30" s="1065"/>
      <c r="I30" s="1360">
        <f t="shared" si="3"/>
        <v>17867.020000000004</v>
      </c>
      <c r="J30" s="741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361">
        <f t="shared" si="0"/>
        <v>0</v>
      </c>
      <c r="E31" s="1339"/>
      <c r="F31" s="1331">
        <f t="shared" si="1"/>
        <v>0</v>
      </c>
      <c r="G31" s="1064"/>
      <c r="H31" s="1065"/>
      <c r="I31" s="1360">
        <f t="shared" si="3"/>
        <v>17867.020000000004</v>
      </c>
      <c r="J31" s="741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361">
        <f t="shared" si="0"/>
        <v>0</v>
      </c>
      <c r="E32" s="1339"/>
      <c r="F32" s="1331">
        <f t="shared" si="1"/>
        <v>0</v>
      </c>
      <c r="G32" s="1064"/>
      <c r="H32" s="1065"/>
      <c r="I32" s="1360">
        <f t="shared" si="3"/>
        <v>17867.020000000004</v>
      </c>
      <c r="J32" s="741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361">
        <f t="shared" si="0"/>
        <v>0</v>
      </c>
      <c r="E33" s="1339"/>
      <c r="F33" s="1331">
        <f t="shared" si="1"/>
        <v>0</v>
      </c>
      <c r="G33" s="1064"/>
      <c r="H33" s="1065"/>
      <c r="I33" s="1360">
        <f t="shared" si="3"/>
        <v>17867.020000000004</v>
      </c>
      <c r="J33" s="741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361">
        <f t="shared" si="0"/>
        <v>0</v>
      </c>
      <c r="E34" s="1339"/>
      <c r="F34" s="1331">
        <f t="shared" si="1"/>
        <v>0</v>
      </c>
      <c r="G34" s="1064"/>
      <c r="H34" s="1065"/>
      <c r="I34" s="1360">
        <f t="shared" si="3"/>
        <v>17867.020000000004</v>
      </c>
      <c r="J34" s="741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361">
        <f t="shared" si="0"/>
        <v>0</v>
      </c>
      <c r="E35" s="1339"/>
      <c r="F35" s="1331">
        <f t="shared" si="1"/>
        <v>0</v>
      </c>
      <c r="G35" s="1064"/>
      <c r="H35" s="1065"/>
      <c r="I35" s="1360">
        <f t="shared" si="3"/>
        <v>17867.020000000004</v>
      </c>
      <c r="J35" s="741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361">
        <f t="shared" si="0"/>
        <v>0</v>
      </c>
      <c r="E36" s="1340"/>
      <c r="F36" s="1326">
        <f t="shared" si="1"/>
        <v>0</v>
      </c>
      <c r="G36" s="1328"/>
      <c r="H36" s="1329"/>
      <c r="I36" s="1362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26">
        <f t="shared" si="0"/>
        <v>0</v>
      </c>
      <c r="E37" s="1363"/>
      <c r="F37" s="1326">
        <f t="shared" si="1"/>
        <v>0</v>
      </c>
      <c r="G37" s="1328"/>
      <c r="H37" s="1329"/>
      <c r="I37" s="1362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26">
        <f t="shared" si="0"/>
        <v>0</v>
      </c>
      <c r="E38" s="1363"/>
      <c r="F38" s="1326">
        <f t="shared" si="1"/>
        <v>0</v>
      </c>
      <c r="G38" s="1328"/>
      <c r="H38" s="1329"/>
      <c r="I38" s="1362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26">
        <f t="shared" si="0"/>
        <v>0</v>
      </c>
      <c r="E39" s="1363"/>
      <c r="F39" s="1326">
        <f t="shared" si="1"/>
        <v>0</v>
      </c>
      <c r="G39" s="1328"/>
      <c r="H39" s="1329"/>
      <c r="I39" s="1362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26">
        <f t="shared" si="0"/>
        <v>0</v>
      </c>
      <c r="E40" s="1363"/>
      <c r="F40" s="1326">
        <f t="shared" si="1"/>
        <v>0</v>
      </c>
      <c r="G40" s="1328"/>
      <c r="H40" s="1329"/>
      <c r="I40" s="1362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26">
        <f t="shared" si="0"/>
        <v>0</v>
      </c>
      <c r="E41" s="1363"/>
      <c r="F41" s="1326">
        <f t="shared" si="1"/>
        <v>0</v>
      </c>
      <c r="G41" s="1328"/>
      <c r="H41" s="1329"/>
      <c r="I41" s="1362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26">
        <f t="shared" si="0"/>
        <v>0</v>
      </c>
      <c r="E42" s="1363"/>
      <c r="F42" s="1326">
        <f t="shared" si="1"/>
        <v>0</v>
      </c>
      <c r="G42" s="1328"/>
      <c r="H42" s="1329"/>
      <c r="I42" s="1362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26">
        <f t="shared" si="0"/>
        <v>0</v>
      </c>
      <c r="E43" s="1363"/>
      <c r="F43" s="1326">
        <f t="shared" si="1"/>
        <v>0</v>
      </c>
      <c r="G43" s="1328"/>
      <c r="H43" s="1329"/>
      <c r="I43" s="1362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26">
        <f t="shared" si="0"/>
        <v>0</v>
      </c>
      <c r="E44" s="1363"/>
      <c r="F44" s="1326">
        <f t="shared" si="1"/>
        <v>0</v>
      </c>
      <c r="G44" s="1328"/>
      <c r="H44" s="1329"/>
      <c r="I44" s="1362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26">
        <f t="shared" si="0"/>
        <v>0</v>
      </c>
      <c r="E45" s="1363"/>
      <c r="F45" s="1326">
        <f t="shared" si="1"/>
        <v>0</v>
      </c>
      <c r="G45" s="1328"/>
      <c r="H45" s="1329"/>
      <c r="I45" s="1362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26">
        <f t="shared" si="0"/>
        <v>0</v>
      </c>
      <c r="E46" s="1363"/>
      <c r="F46" s="1326">
        <f t="shared" si="1"/>
        <v>0</v>
      </c>
      <c r="G46" s="1328"/>
      <c r="H46" s="1329"/>
      <c r="I46" s="1362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26">
        <f t="shared" si="0"/>
        <v>0</v>
      </c>
      <c r="E47" s="1363"/>
      <c r="F47" s="1326">
        <f t="shared" si="1"/>
        <v>0</v>
      </c>
      <c r="G47" s="1328"/>
      <c r="H47" s="1329"/>
      <c r="I47" s="1362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26">
        <f t="shared" si="0"/>
        <v>0</v>
      </c>
      <c r="E48" s="1363"/>
      <c r="F48" s="1326">
        <f t="shared" si="1"/>
        <v>0</v>
      </c>
      <c r="G48" s="1328"/>
      <c r="H48" s="1329"/>
      <c r="I48" s="1362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26">
        <f t="shared" si="0"/>
        <v>0</v>
      </c>
      <c r="E49" s="1363"/>
      <c r="F49" s="1326">
        <f t="shared" si="1"/>
        <v>0</v>
      </c>
      <c r="G49" s="1328"/>
      <c r="H49" s="1329"/>
      <c r="I49" s="1362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26">
        <f t="shared" si="0"/>
        <v>0</v>
      </c>
      <c r="E50" s="1363"/>
      <c r="F50" s="1326">
        <f t="shared" si="1"/>
        <v>0</v>
      </c>
      <c r="G50" s="1328"/>
      <c r="H50" s="1329"/>
      <c r="I50" s="1362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26">
        <f t="shared" si="0"/>
        <v>0</v>
      </c>
      <c r="E51" s="1363"/>
      <c r="F51" s="1326">
        <f t="shared" si="1"/>
        <v>0</v>
      </c>
      <c r="G51" s="1328"/>
      <c r="H51" s="1329"/>
      <c r="I51" s="1362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26">
        <f t="shared" si="0"/>
        <v>0</v>
      </c>
      <c r="E52" s="1363"/>
      <c r="F52" s="1326">
        <f t="shared" si="1"/>
        <v>0</v>
      </c>
      <c r="G52" s="1328"/>
      <c r="H52" s="1329"/>
      <c r="I52" s="1362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26">
        <f t="shared" si="0"/>
        <v>0</v>
      </c>
      <c r="E53" s="1363"/>
      <c r="F53" s="1326">
        <f t="shared" si="1"/>
        <v>0</v>
      </c>
      <c r="G53" s="1328"/>
      <c r="H53" s="1329"/>
      <c r="I53" s="1362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26">
        <f t="shared" si="0"/>
        <v>0</v>
      </c>
      <c r="E54" s="1363"/>
      <c r="F54" s="1326">
        <f t="shared" si="1"/>
        <v>0</v>
      </c>
      <c r="G54" s="1328"/>
      <c r="H54" s="1329"/>
      <c r="I54" s="1362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26">
        <f t="shared" si="0"/>
        <v>0</v>
      </c>
      <c r="E55" s="1363"/>
      <c r="F55" s="1326">
        <f t="shared" si="1"/>
        <v>0</v>
      </c>
      <c r="G55" s="1328"/>
      <c r="H55" s="1329"/>
      <c r="I55" s="1362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26">
        <f t="shared" si="0"/>
        <v>0</v>
      </c>
      <c r="E56" s="1363"/>
      <c r="F56" s="1326">
        <f t="shared" si="1"/>
        <v>0</v>
      </c>
      <c r="G56" s="1328"/>
      <c r="H56" s="1329"/>
      <c r="I56" s="1362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26">
        <f t="shared" si="0"/>
        <v>0</v>
      </c>
      <c r="E57" s="1363"/>
      <c r="F57" s="1326">
        <f t="shared" si="1"/>
        <v>0</v>
      </c>
      <c r="G57" s="1328"/>
      <c r="H57" s="1329"/>
      <c r="I57" s="1362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26">
        <f t="shared" si="0"/>
        <v>0</v>
      </c>
      <c r="E58" s="1363"/>
      <c r="F58" s="1326">
        <f t="shared" si="1"/>
        <v>0</v>
      </c>
      <c r="G58" s="1328"/>
      <c r="H58" s="1329"/>
      <c r="I58" s="1362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26">
        <f t="shared" si="0"/>
        <v>0</v>
      </c>
      <c r="E59" s="1363"/>
      <c r="F59" s="1326">
        <f t="shared" si="1"/>
        <v>0</v>
      </c>
      <c r="G59" s="1328"/>
      <c r="H59" s="1329"/>
      <c r="I59" s="1362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26">
        <f t="shared" si="0"/>
        <v>0</v>
      </c>
      <c r="E60" s="1363"/>
      <c r="F60" s="1326">
        <f t="shared" si="1"/>
        <v>0</v>
      </c>
      <c r="G60" s="1328"/>
      <c r="H60" s="1329"/>
      <c r="I60" s="1362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26">
        <f t="shared" si="0"/>
        <v>0</v>
      </c>
      <c r="E61" s="1363"/>
      <c r="F61" s="1326">
        <f t="shared" si="1"/>
        <v>0</v>
      </c>
      <c r="G61" s="1328"/>
      <c r="H61" s="1329"/>
      <c r="I61" s="1362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794" t="s">
        <v>11</v>
      </c>
      <c r="D120" s="1795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A39" sqref="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811" t="s">
        <v>316</v>
      </c>
      <c r="B1" s="1811"/>
      <c r="C1" s="1811"/>
      <c r="D1" s="1811"/>
      <c r="E1" s="1811"/>
      <c r="F1" s="1811"/>
      <c r="G1" s="1811"/>
      <c r="H1" s="11">
        <v>1</v>
      </c>
      <c r="L1" s="1811" t="str">
        <f>A1</f>
        <v>INVENTARIO     DEL MES DE      AGOSTO     2023</v>
      </c>
      <c r="M1" s="1811"/>
      <c r="N1" s="1811"/>
      <c r="O1" s="1811"/>
      <c r="P1" s="1811"/>
      <c r="Q1" s="1811"/>
      <c r="R1" s="1811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26"/>
      <c r="M4" s="82"/>
      <c r="N4" s="658"/>
      <c r="O4" s="659"/>
      <c r="P4" s="679"/>
      <c r="Q4" s="651"/>
      <c r="R4" s="1187"/>
    </row>
    <row r="5" spans="1:20" ht="15.75" customHeight="1" x14ac:dyDescent="0.25">
      <c r="A5" s="1796" t="s">
        <v>80</v>
      </c>
      <c r="B5" s="1027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796" t="s">
        <v>80</v>
      </c>
      <c r="M5" s="1027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96"/>
      <c r="B6" s="1841" t="s">
        <v>132</v>
      </c>
      <c r="C6" s="661"/>
      <c r="D6" s="661"/>
      <c r="E6" s="661"/>
      <c r="F6" s="660"/>
      <c r="L6" s="1796"/>
      <c r="M6" s="1841" t="s">
        <v>132</v>
      </c>
      <c r="N6" s="661"/>
      <c r="O6" s="661"/>
      <c r="P6" s="661"/>
      <c r="Q6" s="660"/>
    </row>
    <row r="7" spans="1:20" ht="15.75" thickBot="1" x14ac:dyDescent="0.3">
      <c r="B7" s="1842"/>
      <c r="C7" s="662"/>
      <c r="D7" s="662"/>
      <c r="E7" s="662"/>
      <c r="F7" s="660"/>
      <c r="M7" s="1842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5"/>
      <c r="D11" s="690"/>
      <c r="E11" s="900"/>
      <c r="F11" s="690">
        <f t="shared" si="0"/>
        <v>0</v>
      </c>
      <c r="G11" s="691"/>
      <c r="H11" s="692"/>
      <c r="I11" s="618">
        <f t="shared" si="4"/>
        <v>2001.97</v>
      </c>
      <c r="K11" s="626"/>
      <c r="L11" s="12"/>
      <c r="M11" s="657">
        <f t="shared" si="5"/>
        <v>111</v>
      </c>
      <c r="N11" s="705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6">
        <f>B11-C12</f>
        <v>107</v>
      </c>
      <c r="C12" s="705">
        <v>4</v>
      </c>
      <c r="D12" s="626">
        <v>78.319999999999993</v>
      </c>
      <c r="E12" s="1083">
        <v>45114</v>
      </c>
      <c r="F12" s="626">
        <f t="shared" si="0"/>
        <v>78.319999999999993</v>
      </c>
      <c r="G12" s="992" t="s">
        <v>152</v>
      </c>
      <c r="H12" s="993">
        <v>91</v>
      </c>
      <c r="I12" s="631">
        <f>I11-F12</f>
        <v>1923.65</v>
      </c>
      <c r="K12" s="626"/>
      <c r="L12" s="54" t="s">
        <v>33</v>
      </c>
      <c r="M12" s="706">
        <f>M11-N12</f>
        <v>111</v>
      </c>
      <c r="N12" s="705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6">
        <f t="shared" ref="B13:B66" si="7">B12-C13</f>
        <v>102</v>
      </c>
      <c r="C13" s="705">
        <v>5</v>
      </c>
      <c r="D13" s="626">
        <v>86.97</v>
      </c>
      <c r="E13" s="1083">
        <v>45115</v>
      </c>
      <c r="F13" s="626">
        <f t="shared" si="0"/>
        <v>86.97</v>
      </c>
      <c r="G13" s="992" t="s">
        <v>153</v>
      </c>
      <c r="H13" s="993">
        <v>91</v>
      </c>
      <c r="I13" s="631">
        <f t="shared" ref="I13:I67" si="8">I12-F13</f>
        <v>1836.68</v>
      </c>
      <c r="K13" s="626"/>
      <c r="L13" s="76"/>
      <c r="M13" s="706">
        <f t="shared" ref="M13:M66" si="9">M12-N13</f>
        <v>111</v>
      </c>
      <c r="N13" s="705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6">
        <f t="shared" si="7"/>
        <v>101</v>
      </c>
      <c r="C14" s="705">
        <v>1</v>
      </c>
      <c r="D14" s="626">
        <v>17.989999999999998</v>
      </c>
      <c r="E14" s="1083">
        <v>45119</v>
      </c>
      <c r="F14" s="626">
        <f t="shared" si="0"/>
        <v>17.989999999999998</v>
      </c>
      <c r="G14" s="992" t="s">
        <v>156</v>
      </c>
      <c r="H14" s="993">
        <v>91</v>
      </c>
      <c r="I14" s="631">
        <f t="shared" si="8"/>
        <v>1818.69</v>
      </c>
      <c r="K14" s="626"/>
      <c r="L14" s="12"/>
      <c r="M14" s="706">
        <f t="shared" si="9"/>
        <v>111</v>
      </c>
      <c r="N14" s="705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6">
        <f t="shared" si="7"/>
        <v>99</v>
      </c>
      <c r="C15" s="705">
        <v>2</v>
      </c>
      <c r="D15" s="626">
        <v>34.020000000000003</v>
      </c>
      <c r="E15" s="1083">
        <v>45121</v>
      </c>
      <c r="F15" s="626">
        <f t="shared" si="0"/>
        <v>34.020000000000003</v>
      </c>
      <c r="G15" s="992" t="s">
        <v>159</v>
      </c>
      <c r="H15" s="993">
        <v>91</v>
      </c>
      <c r="I15" s="631">
        <f t="shared" si="8"/>
        <v>1784.67</v>
      </c>
      <c r="K15" s="626"/>
      <c r="M15" s="706">
        <f t="shared" si="9"/>
        <v>111</v>
      </c>
      <c r="N15" s="705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6">
        <f t="shared" si="7"/>
        <v>89</v>
      </c>
      <c r="C16" s="705">
        <v>10</v>
      </c>
      <c r="D16" s="626">
        <v>183.04</v>
      </c>
      <c r="E16" s="1083">
        <v>45132</v>
      </c>
      <c r="F16" s="626">
        <f t="shared" si="0"/>
        <v>183.04</v>
      </c>
      <c r="G16" s="992" t="s">
        <v>171</v>
      </c>
      <c r="H16" s="1130">
        <v>89</v>
      </c>
      <c r="I16" s="631">
        <f t="shared" si="8"/>
        <v>1601.63</v>
      </c>
      <c r="K16" s="626"/>
      <c r="M16" s="706">
        <f t="shared" si="9"/>
        <v>111</v>
      </c>
      <c r="N16" s="705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5">
        <v>1</v>
      </c>
      <c r="D17" s="626">
        <v>16.329999999999998</v>
      </c>
      <c r="E17" s="1083">
        <v>45134</v>
      </c>
      <c r="F17" s="626">
        <f t="shared" si="0"/>
        <v>16.329999999999998</v>
      </c>
      <c r="G17" s="992" t="s">
        <v>174</v>
      </c>
      <c r="H17" s="993">
        <v>91</v>
      </c>
      <c r="I17" s="618">
        <f t="shared" si="8"/>
        <v>1585.3000000000002</v>
      </c>
      <c r="K17" s="626"/>
      <c r="M17" s="706">
        <f t="shared" si="9"/>
        <v>111</v>
      </c>
      <c r="N17" s="705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6">
        <f t="shared" si="7"/>
        <v>88</v>
      </c>
      <c r="C18" s="705"/>
      <c r="D18" s="626"/>
      <c r="E18" s="1083"/>
      <c r="F18" s="626">
        <f t="shared" si="0"/>
        <v>0</v>
      </c>
      <c r="G18" s="992"/>
      <c r="H18" s="993"/>
      <c r="I18" s="631">
        <f t="shared" si="8"/>
        <v>1585.3000000000002</v>
      </c>
      <c r="K18" s="5"/>
      <c r="M18" s="706">
        <f t="shared" si="9"/>
        <v>111</v>
      </c>
      <c r="N18" s="705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6">
        <f t="shared" si="7"/>
        <v>85</v>
      </c>
      <c r="C19" s="705">
        <v>3</v>
      </c>
      <c r="D19" s="784">
        <v>50.56</v>
      </c>
      <c r="E19" s="1178">
        <v>45141</v>
      </c>
      <c r="F19" s="784">
        <f t="shared" si="0"/>
        <v>50.56</v>
      </c>
      <c r="G19" s="785" t="s">
        <v>201</v>
      </c>
      <c r="H19" s="786">
        <v>91</v>
      </c>
      <c r="I19" s="631">
        <f t="shared" si="8"/>
        <v>1534.7400000000002</v>
      </c>
      <c r="M19" s="706">
        <f t="shared" si="9"/>
        <v>111</v>
      </c>
      <c r="N19" s="705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6">
        <f t="shared" si="7"/>
        <v>84</v>
      </c>
      <c r="C20" s="705">
        <v>1</v>
      </c>
      <c r="D20" s="784">
        <v>17.91</v>
      </c>
      <c r="E20" s="1178">
        <v>45141</v>
      </c>
      <c r="F20" s="784">
        <f t="shared" si="0"/>
        <v>17.91</v>
      </c>
      <c r="G20" s="785" t="s">
        <v>207</v>
      </c>
      <c r="H20" s="786">
        <v>91</v>
      </c>
      <c r="I20" s="631">
        <f t="shared" si="8"/>
        <v>1516.8300000000002</v>
      </c>
      <c r="M20" s="706">
        <f t="shared" si="9"/>
        <v>111</v>
      </c>
      <c r="N20" s="705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6">
        <f t="shared" si="7"/>
        <v>76</v>
      </c>
      <c r="C21" s="705">
        <v>8</v>
      </c>
      <c r="D21" s="784">
        <v>144.43</v>
      </c>
      <c r="E21" s="1178">
        <v>45145</v>
      </c>
      <c r="F21" s="784">
        <f t="shared" si="0"/>
        <v>144.43</v>
      </c>
      <c r="G21" s="785" t="s">
        <v>206</v>
      </c>
      <c r="H21" s="786">
        <v>91</v>
      </c>
      <c r="I21" s="631">
        <f t="shared" si="8"/>
        <v>1372.4</v>
      </c>
      <c r="M21" s="706">
        <f t="shared" si="9"/>
        <v>111</v>
      </c>
      <c r="N21" s="705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6">
        <f t="shared" si="7"/>
        <v>73</v>
      </c>
      <c r="C22" s="705">
        <v>3</v>
      </c>
      <c r="D22" s="784">
        <v>56.27</v>
      </c>
      <c r="E22" s="1178">
        <v>45147</v>
      </c>
      <c r="F22" s="784">
        <f t="shared" si="0"/>
        <v>56.27</v>
      </c>
      <c r="G22" s="785" t="s">
        <v>218</v>
      </c>
      <c r="H22" s="786">
        <v>91</v>
      </c>
      <c r="I22" s="631">
        <f t="shared" si="8"/>
        <v>1316.13</v>
      </c>
      <c r="M22" s="706">
        <f t="shared" si="9"/>
        <v>111</v>
      </c>
      <c r="N22" s="705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6">
        <f t="shared" si="7"/>
        <v>65</v>
      </c>
      <c r="C23" s="705">
        <v>8</v>
      </c>
      <c r="D23" s="784">
        <v>140.44</v>
      </c>
      <c r="E23" s="1178">
        <v>45149</v>
      </c>
      <c r="F23" s="784">
        <f t="shared" si="0"/>
        <v>140.44</v>
      </c>
      <c r="G23" s="785" t="s">
        <v>223</v>
      </c>
      <c r="H23" s="786">
        <v>91</v>
      </c>
      <c r="I23" s="631">
        <f t="shared" si="8"/>
        <v>1175.69</v>
      </c>
      <c r="M23" s="706">
        <f t="shared" si="9"/>
        <v>111</v>
      </c>
      <c r="N23" s="705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6">
        <f t="shared" si="7"/>
        <v>55</v>
      </c>
      <c r="C24" s="705">
        <v>10</v>
      </c>
      <c r="D24" s="784">
        <v>187.84</v>
      </c>
      <c r="E24" s="1178">
        <v>45152</v>
      </c>
      <c r="F24" s="784">
        <f t="shared" si="0"/>
        <v>187.84</v>
      </c>
      <c r="G24" s="785" t="s">
        <v>231</v>
      </c>
      <c r="H24" s="786">
        <v>89</v>
      </c>
      <c r="I24" s="631">
        <f t="shared" si="8"/>
        <v>987.85</v>
      </c>
      <c r="M24" s="706">
        <f t="shared" si="9"/>
        <v>111</v>
      </c>
      <c r="N24" s="705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6">
        <f t="shared" si="7"/>
        <v>49</v>
      </c>
      <c r="C25" s="705">
        <v>6</v>
      </c>
      <c r="D25" s="784">
        <v>116.46</v>
      </c>
      <c r="E25" s="1178">
        <v>45154</v>
      </c>
      <c r="F25" s="784">
        <f t="shared" si="0"/>
        <v>116.46</v>
      </c>
      <c r="G25" s="785" t="s">
        <v>235</v>
      </c>
      <c r="H25" s="786">
        <v>91</v>
      </c>
      <c r="I25" s="631">
        <f t="shared" si="8"/>
        <v>871.39</v>
      </c>
      <c r="M25" s="706">
        <f t="shared" si="9"/>
        <v>111</v>
      </c>
      <c r="N25" s="705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6">
        <f t="shared" si="7"/>
        <v>29</v>
      </c>
      <c r="C26" s="705">
        <v>20</v>
      </c>
      <c r="D26" s="784">
        <v>365.6</v>
      </c>
      <c r="E26" s="1178">
        <v>45157</v>
      </c>
      <c r="F26" s="784">
        <f t="shared" si="0"/>
        <v>365.6</v>
      </c>
      <c r="G26" s="785" t="s">
        <v>248</v>
      </c>
      <c r="H26" s="786">
        <v>89</v>
      </c>
      <c r="I26" s="631">
        <f t="shared" si="8"/>
        <v>505.78999999999996</v>
      </c>
      <c r="M26" s="706">
        <f t="shared" si="9"/>
        <v>111</v>
      </c>
      <c r="N26" s="705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6">
        <f t="shared" si="7"/>
        <v>27</v>
      </c>
      <c r="C27" s="705">
        <v>2</v>
      </c>
      <c r="D27" s="784">
        <v>43.27</v>
      </c>
      <c r="E27" s="1178">
        <v>45164</v>
      </c>
      <c r="F27" s="784">
        <f t="shared" si="0"/>
        <v>43.27</v>
      </c>
      <c r="G27" s="785" t="s">
        <v>265</v>
      </c>
      <c r="H27" s="786">
        <v>91</v>
      </c>
      <c r="I27" s="631">
        <f t="shared" si="8"/>
        <v>462.52</v>
      </c>
      <c r="M27" s="706">
        <f t="shared" si="9"/>
        <v>111</v>
      </c>
      <c r="N27" s="705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6">
        <f t="shared" si="7"/>
        <v>26</v>
      </c>
      <c r="C28" s="705">
        <v>1</v>
      </c>
      <c r="D28" s="784">
        <v>15.57</v>
      </c>
      <c r="E28" s="1178">
        <v>45164</v>
      </c>
      <c r="F28" s="784">
        <f t="shared" si="0"/>
        <v>15.57</v>
      </c>
      <c r="G28" s="785" t="s">
        <v>266</v>
      </c>
      <c r="H28" s="786">
        <v>91</v>
      </c>
      <c r="I28" s="631">
        <f t="shared" si="8"/>
        <v>446.95</v>
      </c>
      <c r="M28" s="706">
        <f t="shared" si="9"/>
        <v>111</v>
      </c>
      <c r="N28" s="705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6">
        <f t="shared" si="7"/>
        <v>23</v>
      </c>
      <c r="C29" s="705">
        <v>3</v>
      </c>
      <c r="D29" s="784">
        <v>47.7</v>
      </c>
      <c r="E29" s="1178">
        <v>45164</v>
      </c>
      <c r="F29" s="784">
        <f t="shared" si="0"/>
        <v>47.7</v>
      </c>
      <c r="G29" s="785" t="s">
        <v>269</v>
      </c>
      <c r="H29" s="786">
        <v>91</v>
      </c>
      <c r="I29" s="631">
        <f t="shared" si="8"/>
        <v>399.25</v>
      </c>
      <c r="M29" s="706">
        <f t="shared" si="9"/>
        <v>111</v>
      </c>
      <c r="N29" s="705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6">
        <f t="shared" si="7"/>
        <v>20</v>
      </c>
      <c r="C30" s="705">
        <v>3</v>
      </c>
      <c r="D30" s="784">
        <v>46.55</v>
      </c>
      <c r="E30" s="1178">
        <v>45168</v>
      </c>
      <c r="F30" s="784">
        <f t="shared" si="0"/>
        <v>46.55</v>
      </c>
      <c r="G30" s="785" t="s">
        <v>283</v>
      </c>
      <c r="H30" s="786">
        <v>89</v>
      </c>
      <c r="I30" s="631">
        <f t="shared" si="8"/>
        <v>352.7</v>
      </c>
      <c r="M30" s="706">
        <f t="shared" si="9"/>
        <v>111</v>
      </c>
      <c r="N30" s="705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4"/>
      <c r="E31" s="1178"/>
      <c r="F31" s="784">
        <f t="shared" si="0"/>
        <v>0</v>
      </c>
      <c r="G31" s="785"/>
      <c r="H31" s="786"/>
      <c r="I31" s="618">
        <f t="shared" si="8"/>
        <v>352.7</v>
      </c>
      <c r="M31" s="706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6">
        <f t="shared" si="7"/>
        <v>20</v>
      </c>
      <c r="C32" s="564"/>
      <c r="D32" s="1331"/>
      <c r="E32" s="1359"/>
      <c r="F32" s="1331">
        <f t="shared" si="0"/>
        <v>0</v>
      </c>
      <c r="G32" s="1064"/>
      <c r="H32" s="1065"/>
      <c r="I32" s="631">
        <f t="shared" si="8"/>
        <v>352.7</v>
      </c>
      <c r="M32" s="706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6">
        <f t="shared" si="7"/>
        <v>20</v>
      </c>
      <c r="C33" s="564"/>
      <c r="D33" s="1331"/>
      <c r="E33" s="1359"/>
      <c r="F33" s="1331">
        <f t="shared" si="0"/>
        <v>0</v>
      </c>
      <c r="G33" s="1064"/>
      <c r="H33" s="1065"/>
      <c r="I33" s="631">
        <f t="shared" si="8"/>
        <v>352.7</v>
      </c>
      <c r="M33" s="706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6">
        <f t="shared" si="7"/>
        <v>20</v>
      </c>
      <c r="C34" s="564"/>
      <c r="D34" s="1331"/>
      <c r="E34" s="1359"/>
      <c r="F34" s="1331">
        <f t="shared" si="0"/>
        <v>0</v>
      </c>
      <c r="G34" s="1064"/>
      <c r="H34" s="1065"/>
      <c r="I34" s="631">
        <f t="shared" si="8"/>
        <v>352.7</v>
      </c>
      <c r="M34" s="706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6">
        <f t="shared" si="7"/>
        <v>20</v>
      </c>
      <c r="C35" s="564"/>
      <c r="D35" s="1331"/>
      <c r="E35" s="1359"/>
      <c r="F35" s="1331">
        <f t="shared" si="0"/>
        <v>0</v>
      </c>
      <c r="G35" s="1064"/>
      <c r="H35" s="1065"/>
      <c r="I35" s="631">
        <f t="shared" si="8"/>
        <v>352.7</v>
      </c>
      <c r="M35" s="706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6">
        <f t="shared" si="7"/>
        <v>20</v>
      </c>
      <c r="C36" s="564"/>
      <c r="D36" s="1331"/>
      <c r="E36" s="1359"/>
      <c r="F36" s="1331">
        <f t="shared" si="0"/>
        <v>0</v>
      </c>
      <c r="G36" s="1064"/>
      <c r="H36" s="1065"/>
      <c r="I36" s="631">
        <f t="shared" si="8"/>
        <v>352.7</v>
      </c>
      <c r="M36" s="706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6">
        <f t="shared" si="7"/>
        <v>20</v>
      </c>
      <c r="C37" s="564"/>
      <c r="D37" s="1331"/>
      <c r="E37" s="1359"/>
      <c r="F37" s="1331">
        <f t="shared" si="0"/>
        <v>0</v>
      </c>
      <c r="G37" s="1064"/>
      <c r="H37" s="1065"/>
      <c r="I37" s="631">
        <f t="shared" si="8"/>
        <v>352.7</v>
      </c>
      <c r="M37" s="706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6">
        <f t="shared" si="7"/>
        <v>20</v>
      </c>
      <c r="C38" s="611"/>
      <c r="D38" s="1331"/>
      <c r="E38" s="1359"/>
      <c r="F38" s="1331">
        <f t="shared" si="0"/>
        <v>0</v>
      </c>
      <c r="G38" s="1064"/>
      <c r="H38" s="1065"/>
      <c r="I38" s="631">
        <f t="shared" si="8"/>
        <v>352.7</v>
      </c>
      <c r="M38" s="706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6">
        <f t="shared" si="7"/>
        <v>20</v>
      </c>
      <c r="C39" s="611"/>
      <c r="D39" s="1331"/>
      <c r="E39" s="1359"/>
      <c r="F39" s="1331">
        <f t="shared" si="0"/>
        <v>0</v>
      </c>
      <c r="G39" s="1064"/>
      <c r="H39" s="1065"/>
      <c r="I39" s="631">
        <f t="shared" si="8"/>
        <v>352.7</v>
      </c>
      <c r="M39" s="706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6">
        <f t="shared" si="7"/>
        <v>20</v>
      </c>
      <c r="C40" s="611"/>
      <c r="D40" s="1331"/>
      <c r="E40" s="1359"/>
      <c r="F40" s="1331">
        <f t="shared" si="0"/>
        <v>0</v>
      </c>
      <c r="G40" s="1064"/>
      <c r="H40" s="1065"/>
      <c r="I40" s="631">
        <f t="shared" si="8"/>
        <v>352.7</v>
      </c>
      <c r="M40" s="706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6">
        <f t="shared" si="7"/>
        <v>20</v>
      </c>
      <c r="C41" s="611"/>
      <c r="D41" s="1331"/>
      <c r="E41" s="1359"/>
      <c r="F41" s="1331">
        <f t="shared" si="0"/>
        <v>0</v>
      </c>
      <c r="G41" s="1064"/>
      <c r="H41" s="1065"/>
      <c r="I41" s="631">
        <f t="shared" si="8"/>
        <v>352.7</v>
      </c>
      <c r="M41" s="706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6">
        <f t="shared" si="7"/>
        <v>20</v>
      </c>
      <c r="C42" s="611"/>
      <c r="D42" s="1331"/>
      <c r="E42" s="1359"/>
      <c r="F42" s="1331">
        <f t="shared" si="0"/>
        <v>0</v>
      </c>
      <c r="G42" s="1064"/>
      <c r="H42" s="1065"/>
      <c r="I42" s="631">
        <f t="shared" si="8"/>
        <v>352.7</v>
      </c>
      <c r="M42" s="706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6">
        <f t="shared" si="7"/>
        <v>20</v>
      </c>
      <c r="C43" s="611"/>
      <c r="D43" s="1331"/>
      <c r="E43" s="1359"/>
      <c r="F43" s="1331">
        <f t="shared" si="0"/>
        <v>0</v>
      </c>
      <c r="G43" s="1064"/>
      <c r="H43" s="1065"/>
      <c r="I43" s="631">
        <f t="shared" si="8"/>
        <v>352.7</v>
      </c>
      <c r="M43" s="706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6">
        <f t="shared" si="7"/>
        <v>20</v>
      </c>
      <c r="C44" s="611"/>
      <c r="D44" s="1331"/>
      <c r="E44" s="1359"/>
      <c r="F44" s="1331">
        <f t="shared" si="0"/>
        <v>0</v>
      </c>
      <c r="G44" s="1064"/>
      <c r="H44" s="1065"/>
      <c r="I44" s="631">
        <f t="shared" si="8"/>
        <v>352.7</v>
      </c>
      <c r="M44" s="706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6">
        <f t="shared" si="7"/>
        <v>20</v>
      </c>
      <c r="C45" s="611"/>
      <c r="D45" s="1331"/>
      <c r="E45" s="1359"/>
      <c r="F45" s="1331">
        <f t="shared" si="0"/>
        <v>0</v>
      </c>
      <c r="G45" s="1064"/>
      <c r="H45" s="1065"/>
      <c r="I45" s="631">
        <f t="shared" si="8"/>
        <v>352.7</v>
      </c>
      <c r="M45" s="706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6">
        <f t="shared" si="7"/>
        <v>20</v>
      </c>
      <c r="C46" s="611"/>
      <c r="D46" s="1331"/>
      <c r="E46" s="1359"/>
      <c r="F46" s="1331">
        <f t="shared" si="0"/>
        <v>0</v>
      </c>
      <c r="G46" s="1064"/>
      <c r="H46" s="1065"/>
      <c r="I46" s="631">
        <f t="shared" si="8"/>
        <v>352.7</v>
      </c>
      <c r="M46" s="706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6">
        <f t="shared" si="7"/>
        <v>20</v>
      </c>
      <c r="C47" s="611"/>
      <c r="D47" s="1331"/>
      <c r="E47" s="1359"/>
      <c r="F47" s="1331">
        <f t="shared" si="0"/>
        <v>0</v>
      </c>
      <c r="G47" s="1064"/>
      <c r="H47" s="1065"/>
      <c r="I47" s="631">
        <f t="shared" si="8"/>
        <v>352.7</v>
      </c>
      <c r="M47" s="706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6">
        <f t="shared" si="7"/>
        <v>20</v>
      </c>
      <c r="C48" s="611"/>
      <c r="D48" s="1331"/>
      <c r="E48" s="1359"/>
      <c r="F48" s="1331">
        <f t="shared" si="0"/>
        <v>0</v>
      </c>
      <c r="G48" s="1064"/>
      <c r="H48" s="1065"/>
      <c r="I48" s="631">
        <f t="shared" si="8"/>
        <v>352.7</v>
      </c>
      <c r="M48" s="706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6">
        <f t="shared" si="7"/>
        <v>20</v>
      </c>
      <c r="C49" s="611"/>
      <c r="D49" s="1331"/>
      <c r="E49" s="1359"/>
      <c r="F49" s="1331">
        <f t="shared" si="0"/>
        <v>0</v>
      </c>
      <c r="G49" s="1064"/>
      <c r="H49" s="1065"/>
      <c r="I49" s="631">
        <f t="shared" si="8"/>
        <v>352.7</v>
      </c>
      <c r="M49" s="706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6">
        <f t="shared" si="7"/>
        <v>20</v>
      </c>
      <c r="C50" s="611"/>
      <c r="D50" s="1331"/>
      <c r="E50" s="1359"/>
      <c r="F50" s="1331">
        <f t="shared" si="0"/>
        <v>0</v>
      </c>
      <c r="G50" s="1064"/>
      <c r="H50" s="1065"/>
      <c r="I50" s="631">
        <f t="shared" si="8"/>
        <v>352.7</v>
      </c>
      <c r="M50" s="706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6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6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6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6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6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6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6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6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6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6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6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6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6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6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6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6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6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6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6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6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6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6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6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6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6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6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6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6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6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6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6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6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94" t="s">
        <v>11</v>
      </c>
      <c r="D73" s="1795"/>
      <c r="E73" s="56">
        <f>E5-F68+E4+E6+E7</f>
        <v>352.70000000000005</v>
      </c>
      <c r="M73" s="90"/>
      <c r="N73" s="1794" t="s">
        <v>11</v>
      </c>
      <c r="O73" s="1795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801"/>
      <c r="B5" s="1843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801"/>
      <c r="B6" s="184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94" t="s">
        <v>11</v>
      </c>
      <c r="D60" s="179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97"/>
      <c r="B5" s="1797"/>
      <c r="C5" s="359"/>
      <c r="D5" s="566"/>
      <c r="E5" s="695"/>
      <c r="F5" s="651"/>
      <c r="G5" s="5"/>
    </row>
    <row r="6" spans="1:9" x14ac:dyDescent="0.25">
      <c r="A6" s="1797"/>
      <c r="B6" s="1797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94" t="s">
        <v>11</v>
      </c>
      <c r="D83" s="179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801"/>
      <c r="B4" s="1844" t="s">
        <v>79</v>
      </c>
      <c r="C4" s="124"/>
      <c r="D4" s="130"/>
      <c r="E4" s="120"/>
      <c r="F4" s="72"/>
      <c r="G4" s="429"/>
      <c r="H4" s="803"/>
    </row>
    <row r="5" spans="1:10" ht="15" customHeight="1" x14ac:dyDescent="0.25">
      <c r="A5" s="1801"/>
      <c r="B5" s="1845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96"/>
      <c r="B6" s="1845"/>
      <c r="C6" s="124"/>
      <c r="D6" s="218"/>
      <c r="E6" s="77"/>
      <c r="F6" s="61"/>
    </row>
    <row r="7" spans="1:10" ht="15.75" x14ac:dyDescent="0.25">
      <c r="A7" s="1796"/>
      <c r="B7" s="765"/>
      <c r="C7" s="124"/>
      <c r="D7" s="218"/>
      <c r="E7" s="77"/>
      <c r="F7" s="61"/>
    </row>
    <row r="8" spans="1:10" ht="16.5" thickBot="1" x14ac:dyDescent="0.3">
      <c r="A8" s="1796"/>
      <c r="B8" s="765"/>
      <c r="C8" s="124"/>
      <c r="D8" s="218"/>
      <c r="E8" s="77"/>
      <c r="F8" s="61"/>
    </row>
    <row r="9" spans="1:10" ht="16.5" thickTop="1" thickBot="1" x14ac:dyDescent="0.3">
      <c r="B9" s="766" t="s">
        <v>7</v>
      </c>
      <c r="C9" s="767" t="s">
        <v>8</v>
      </c>
      <c r="D9" s="768" t="s">
        <v>3</v>
      </c>
      <c r="E9" s="769" t="s">
        <v>2</v>
      </c>
      <c r="F9" s="770" t="s">
        <v>9</v>
      </c>
      <c r="G9" s="771" t="s">
        <v>15</v>
      </c>
      <c r="H9" s="772"/>
      <c r="I9" s="582"/>
      <c r="J9" s="582"/>
    </row>
    <row r="10" spans="1:10" ht="15.75" thickTop="1" x14ac:dyDescent="0.25">
      <c r="A10" s="54" t="s">
        <v>32</v>
      </c>
      <c r="B10" s="706">
        <f>F4+F5-C10+F6+F7+F8</f>
        <v>0</v>
      </c>
      <c r="C10" s="686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6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94" t="s">
        <v>11</v>
      </c>
      <c r="D61" s="179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92"/>
      <c r="B1" s="1792"/>
      <c r="C1" s="1792"/>
      <c r="D1" s="1792"/>
      <c r="E1" s="1792"/>
      <c r="F1" s="1792"/>
      <c r="G1" s="179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46"/>
      <c r="B5" s="1848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47"/>
      <c r="B6" s="1849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50" t="s">
        <v>11</v>
      </c>
      <c r="D56" s="185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84"/>
      <c r="B1" s="1784"/>
      <c r="C1" s="1784"/>
      <c r="D1" s="1784"/>
      <c r="E1" s="1784"/>
      <c r="F1" s="1784"/>
      <c r="G1" s="178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852" t="s">
        <v>99</v>
      </c>
      <c r="C4" s="17"/>
      <c r="E4" s="239"/>
      <c r="F4" s="226"/>
    </row>
    <row r="5" spans="1:10" ht="15" customHeight="1" x14ac:dyDescent="0.25">
      <c r="A5" s="1855"/>
      <c r="B5" s="1853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856"/>
      <c r="B6" s="1854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4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367">
        <f>E5+E4-F8+E6</f>
        <v>0</v>
      </c>
      <c r="J8" s="209">
        <f>F4+F5+F6-C8</f>
        <v>0</v>
      </c>
    </row>
    <row r="9" spans="1:10" ht="15.75" x14ac:dyDescent="0.25">
      <c r="A9" s="185"/>
      <c r="B9" s="1364">
        <f>B8-C9</f>
        <v>0</v>
      </c>
      <c r="C9" s="611"/>
      <c r="D9" s="1086"/>
      <c r="E9" s="1365"/>
      <c r="F9" s="553">
        <f t="shared" si="0"/>
        <v>0</v>
      </c>
      <c r="G9" s="551"/>
      <c r="H9" s="552"/>
      <c r="I9" s="1368">
        <f>I8-F9</f>
        <v>0</v>
      </c>
      <c r="J9" s="1366">
        <f>J8-C9</f>
        <v>0</v>
      </c>
    </row>
    <row r="10" spans="1:10" ht="15.75" x14ac:dyDescent="0.25">
      <c r="A10" s="174"/>
      <c r="B10" s="1364">
        <f t="shared" ref="B10:B73" si="1">B9-C10</f>
        <v>0</v>
      </c>
      <c r="C10" s="611"/>
      <c r="D10" s="1086"/>
      <c r="E10" s="568"/>
      <c r="F10" s="553">
        <f t="shared" si="0"/>
        <v>0</v>
      </c>
      <c r="G10" s="551"/>
      <c r="H10" s="552"/>
      <c r="I10" s="1368">
        <f t="shared" ref="I10:I19" si="2">I9-F10</f>
        <v>0</v>
      </c>
      <c r="J10" s="1366">
        <f t="shared" ref="J10:J50" si="3">J9-C10</f>
        <v>0</v>
      </c>
    </row>
    <row r="11" spans="1:10" ht="15.75" x14ac:dyDescent="0.25">
      <c r="A11" s="81" t="s">
        <v>33</v>
      </c>
      <c r="B11" s="1364">
        <f t="shared" si="1"/>
        <v>0</v>
      </c>
      <c r="C11" s="611"/>
      <c r="D11" s="1086"/>
      <c r="E11" s="568"/>
      <c r="F11" s="553">
        <f t="shared" si="0"/>
        <v>0</v>
      </c>
      <c r="G11" s="551"/>
      <c r="H11" s="552"/>
      <c r="I11" s="1368">
        <f t="shared" si="2"/>
        <v>0</v>
      </c>
      <c r="J11" s="1366">
        <f t="shared" si="3"/>
        <v>0</v>
      </c>
    </row>
    <row r="12" spans="1:10" ht="15.75" x14ac:dyDescent="0.25">
      <c r="A12" s="72"/>
      <c r="B12" s="1364">
        <f t="shared" si="1"/>
        <v>0</v>
      </c>
      <c r="C12" s="611"/>
      <c r="D12" s="1086"/>
      <c r="E12" s="568"/>
      <c r="F12" s="553">
        <f t="shared" si="0"/>
        <v>0</v>
      </c>
      <c r="G12" s="551"/>
      <c r="H12" s="552"/>
      <c r="I12" s="1368">
        <f t="shared" si="2"/>
        <v>0</v>
      </c>
      <c r="J12" s="1366">
        <f t="shared" si="3"/>
        <v>0</v>
      </c>
    </row>
    <row r="13" spans="1:10" ht="15.75" x14ac:dyDescent="0.25">
      <c r="A13" s="72"/>
      <c r="B13" s="1364">
        <f t="shared" si="1"/>
        <v>0</v>
      </c>
      <c r="C13" s="611"/>
      <c r="D13" s="1086"/>
      <c r="E13" s="568"/>
      <c r="F13" s="553">
        <f t="shared" si="0"/>
        <v>0</v>
      </c>
      <c r="G13" s="551"/>
      <c r="H13" s="552"/>
      <c r="I13" s="1368">
        <f t="shared" si="2"/>
        <v>0</v>
      </c>
      <c r="J13" s="1366">
        <f t="shared" si="3"/>
        <v>0</v>
      </c>
    </row>
    <row r="14" spans="1:10" ht="15.75" x14ac:dyDescent="0.25">
      <c r="B14" s="1364">
        <f t="shared" si="1"/>
        <v>0</v>
      </c>
      <c r="C14" s="611"/>
      <c r="D14" s="1086"/>
      <c r="E14" s="568"/>
      <c r="F14" s="553">
        <f t="shared" si="0"/>
        <v>0</v>
      </c>
      <c r="G14" s="551"/>
      <c r="H14" s="552"/>
      <c r="I14" s="1368">
        <f t="shared" si="2"/>
        <v>0</v>
      </c>
      <c r="J14" s="1366">
        <f t="shared" si="3"/>
        <v>0</v>
      </c>
    </row>
    <row r="15" spans="1:10" ht="15.75" x14ac:dyDescent="0.25">
      <c r="B15" s="1364">
        <f t="shared" si="1"/>
        <v>0</v>
      </c>
      <c r="C15" s="611"/>
      <c r="D15" s="1086"/>
      <c r="E15" s="1369"/>
      <c r="F15" s="553">
        <f t="shared" si="0"/>
        <v>0</v>
      </c>
      <c r="G15" s="551"/>
      <c r="H15" s="552"/>
      <c r="I15" s="1368">
        <f t="shared" si="2"/>
        <v>0</v>
      </c>
      <c r="J15" s="1366">
        <f t="shared" si="3"/>
        <v>0</v>
      </c>
    </row>
    <row r="16" spans="1:10" ht="15.75" x14ac:dyDescent="0.25">
      <c r="A16" s="80"/>
      <c r="B16" s="1364">
        <f t="shared" si="1"/>
        <v>0</v>
      </c>
      <c r="C16" s="611"/>
      <c r="D16" s="1086"/>
      <c r="E16" s="1369"/>
      <c r="F16" s="553">
        <f t="shared" si="0"/>
        <v>0</v>
      </c>
      <c r="G16" s="551"/>
      <c r="H16" s="552"/>
      <c r="I16" s="1368">
        <f t="shared" si="2"/>
        <v>0</v>
      </c>
      <c r="J16" s="1366">
        <f t="shared" si="3"/>
        <v>0</v>
      </c>
    </row>
    <row r="17" spans="1:10" ht="15.75" x14ac:dyDescent="0.25">
      <c r="A17" s="82"/>
      <c r="B17" s="1364">
        <f t="shared" si="1"/>
        <v>0</v>
      </c>
      <c r="C17" s="611"/>
      <c r="D17" s="1086"/>
      <c r="E17" s="1369"/>
      <c r="F17" s="553">
        <f t="shared" si="0"/>
        <v>0</v>
      </c>
      <c r="G17" s="551"/>
      <c r="H17" s="552"/>
      <c r="I17" s="1368">
        <f t="shared" si="2"/>
        <v>0</v>
      </c>
      <c r="J17" s="1366">
        <f t="shared" si="3"/>
        <v>0</v>
      </c>
    </row>
    <row r="18" spans="1:10" ht="15.75" x14ac:dyDescent="0.25">
      <c r="A18" s="2"/>
      <c r="B18" s="1364">
        <f t="shared" si="1"/>
        <v>0</v>
      </c>
      <c r="C18" s="611"/>
      <c r="D18" s="1086"/>
      <c r="E18" s="1369"/>
      <c r="F18" s="553">
        <f t="shared" si="0"/>
        <v>0</v>
      </c>
      <c r="G18" s="551"/>
      <c r="H18" s="552"/>
      <c r="I18" s="1368">
        <f t="shared" si="2"/>
        <v>0</v>
      </c>
      <c r="J18" s="1366">
        <f t="shared" si="3"/>
        <v>0</v>
      </c>
    </row>
    <row r="19" spans="1:10" ht="15.75" x14ac:dyDescent="0.25">
      <c r="A19" s="2"/>
      <c r="B19" s="1364">
        <f t="shared" si="1"/>
        <v>0</v>
      </c>
      <c r="C19" s="611"/>
      <c r="D19" s="1086"/>
      <c r="E19" s="1369"/>
      <c r="F19" s="553">
        <f t="shared" si="0"/>
        <v>0</v>
      </c>
      <c r="G19" s="551"/>
      <c r="H19" s="552"/>
      <c r="I19" s="1368">
        <f t="shared" si="2"/>
        <v>0</v>
      </c>
      <c r="J19" s="1366">
        <f t="shared" si="3"/>
        <v>0</v>
      </c>
    </row>
    <row r="20" spans="1:10" ht="15.75" x14ac:dyDescent="0.25">
      <c r="A20" s="2"/>
      <c r="B20" s="1364">
        <f t="shared" si="1"/>
        <v>0</v>
      </c>
      <c r="C20" s="611"/>
      <c r="D20" s="1086"/>
      <c r="E20" s="568"/>
      <c r="F20" s="553">
        <f t="shared" si="0"/>
        <v>0</v>
      </c>
      <c r="G20" s="551"/>
      <c r="H20" s="552"/>
      <c r="I20" s="1368">
        <f>I19-F20</f>
        <v>0</v>
      </c>
      <c r="J20" s="1366">
        <f t="shared" si="3"/>
        <v>0</v>
      </c>
    </row>
    <row r="21" spans="1:10" ht="15.75" x14ac:dyDescent="0.25">
      <c r="A21" s="2"/>
      <c r="B21" s="1364">
        <f t="shared" si="1"/>
        <v>0</v>
      </c>
      <c r="C21" s="611"/>
      <c r="D21" s="1086"/>
      <c r="E21" s="568"/>
      <c r="F21" s="553">
        <f t="shared" si="0"/>
        <v>0</v>
      </c>
      <c r="G21" s="551"/>
      <c r="H21" s="552"/>
      <c r="I21" s="1368">
        <f t="shared" ref="I21:I50" si="4">I20-F21</f>
        <v>0</v>
      </c>
      <c r="J21" s="1366">
        <f t="shared" si="3"/>
        <v>0</v>
      </c>
    </row>
    <row r="22" spans="1:10" ht="15.75" x14ac:dyDescent="0.25">
      <c r="A22" s="2"/>
      <c r="B22" s="1364">
        <f t="shared" si="1"/>
        <v>0</v>
      </c>
      <c r="C22" s="611"/>
      <c r="D22" s="1086"/>
      <c r="E22" s="568"/>
      <c r="F22" s="553">
        <f t="shared" si="0"/>
        <v>0</v>
      </c>
      <c r="G22" s="551"/>
      <c r="H22" s="552"/>
      <c r="I22" s="1368">
        <f t="shared" si="4"/>
        <v>0</v>
      </c>
      <c r="J22" s="1366">
        <f t="shared" si="3"/>
        <v>0</v>
      </c>
    </row>
    <row r="23" spans="1:10" ht="15.75" x14ac:dyDescent="0.25">
      <c r="A23" s="2"/>
      <c r="B23" s="1364">
        <f t="shared" si="1"/>
        <v>0</v>
      </c>
      <c r="C23" s="611"/>
      <c r="D23" s="1086"/>
      <c r="E23" s="568"/>
      <c r="F23" s="553">
        <f t="shared" si="0"/>
        <v>0</v>
      </c>
      <c r="G23" s="551"/>
      <c r="H23" s="552"/>
      <c r="I23" s="1368">
        <f t="shared" si="4"/>
        <v>0</v>
      </c>
      <c r="J23" s="1366">
        <f t="shared" si="3"/>
        <v>0</v>
      </c>
    </row>
    <row r="24" spans="1:10" ht="15.75" x14ac:dyDescent="0.25">
      <c r="A24" s="2"/>
      <c r="B24" s="1364">
        <f t="shared" si="1"/>
        <v>0</v>
      </c>
      <c r="C24" s="611"/>
      <c r="D24" s="1086"/>
      <c r="E24" s="1365"/>
      <c r="F24" s="553">
        <f t="shared" si="0"/>
        <v>0</v>
      </c>
      <c r="G24" s="551"/>
      <c r="H24" s="552"/>
      <c r="I24" s="1368">
        <f t="shared" si="4"/>
        <v>0</v>
      </c>
      <c r="J24" s="1366">
        <f t="shared" si="3"/>
        <v>0</v>
      </c>
    </row>
    <row r="25" spans="1:10" ht="15.75" x14ac:dyDescent="0.25">
      <c r="A25" s="2"/>
      <c r="B25" s="1364">
        <f t="shared" si="1"/>
        <v>0</v>
      </c>
      <c r="C25" s="611"/>
      <c r="D25" s="1086"/>
      <c r="E25" s="1365"/>
      <c r="F25" s="553">
        <f t="shared" si="0"/>
        <v>0</v>
      </c>
      <c r="G25" s="551"/>
      <c r="H25" s="552"/>
      <c r="I25" s="1368">
        <f t="shared" si="4"/>
        <v>0</v>
      </c>
      <c r="J25" s="1366">
        <f t="shared" si="3"/>
        <v>0</v>
      </c>
    </row>
    <row r="26" spans="1:10" ht="15.75" x14ac:dyDescent="0.25">
      <c r="A26" s="2"/>
      <c r="B26" s="1364">
        <f t="shared" si="1"/>
        <v>0</v>
      </c>
      <c r="C26" s="611"/>
      <c r="D26" s="1086"/>
      <c r="E26" s="1365"/>
      <c r="F26" s="553">
        <f t="shared" si="0"/>
        <v>0</v>
      </c>
      <c r="G26" s="551"/>
      <c r="H26" s="552"/>
      <c r="I26" s="1368">
        <f t="shared" si="4"/>
        <v>0</v>
      </c>
      <c r="J26" s="1366">
        <f t="shared" si="3"/>
        <v>0</v>
      </c>
    </row>
    <row r="27" spans="1:10" ht="15.75" x14ac:dyDescent="0.25">
      <c r="A27" s="169"/>
      <c r="B27" s="1364">
        <f t="shared" si="1"/>
        <v>0</v>
      </c>
      <c r="C27" s="611"/>
      <c r="D27" s="1086"/>
      <c r="E27" s="1365"/>
      <c r="F27" s="553">
        <f t="shared" si="0"/>
        <v>0</v>
      </c>
      <c r="G27" s="551"/>
      <c r="H27" s="552"/>
      <c r="I27" s="1368">
        <f t="shared" si="4"/>
        <v>0</v>
      </c>
      <c r="J27" s="1366">
        <f t="shared" si="3"/>
        <v>0</v>
      </c>
    </row>
    <row r="28" spans="1:10" ht="15.75" x14ac:dyDescent="0.25">
      <c r="A28" s="169"/>
      <c r="B28" s="1364">
        <f t="shared" si="1"/>
        <v>0</v>
      </c>
      <c r="C28" s="611"/>
      <c r="D28" s="1086"/>
      <c r="E28" s="568"/>
      <c r="F28" s="553">
        <f t="shared" si="0"/>
        <v>0</v>
      </c>
      <c r="G28" s="551"/>
      <c r="H28" s="552"/>
      <c r="I28" s="1368">
        <f t="shared" si="4"/>
        <v>0</v>
      </c>
      <c r="J28" s="1366">
        <f t="shared" si="3"/>
        <v>0</v>
      </c>
    </row>
    <row r="29" spans="1:10" ht="15.75" x14ac:dyDescent="0.25">
      <c r="A29" s="169"/>
      <c r="B29" s="1364">
        <f t="shared" si="1"/>
        <v>0</v>
      </c>
      <c r="C29" s="611"/>
      <c r="D29" s="1086"/>
      <c r="E29" s="568"/>
      <c r="F29" s="553">
        <f t="shared" si="0"/>
        <v>0</v>
      </c>
      <c r="G29" s="551"/>
      <c r="H29" s="552"/>
      <c r="I29" s="1368">
        <f t="shared" si="4"/>
        <v>0</v>
      </c>
      <c r="J29" s="1366">
        <f t="shared" si="3"/>
        <v>0</v>
      </c>
    </row>
    <row r="30" spans="1:10" ht="15.75" x14ac:dyDescent="0.25">
      <c r="A30" s="169"/>
      <c r="B30" s="1364">
        <f t="shared" si="1"/>
        <v>0</v>
      </c>
      <c r="C30" s="611"/>
      <c r="D30" s="1086"/>
      <c r="E30" s="568"/>
      <c r="F30" s="553">
        <f t="shared" si="0"/>
        <v>0</v>
      </c>
      <c r="G30" s="551"/>
      <c r="H30" s="552"/>
      <c r="I30" s="1368">
        <f t="shared" si="4"/>
        <v>0</v>
      </c>
      <c r="J30" s="1366">
        <f t="shared" si="3"/>
        <v>0</v>
      </c>
    </row>
    <row r="31" spans="1:10" ht="15.75" x14ac:dyDescent="0.25">
      <c r="A31" s="169"/>
      <c r="B31" s="1364">
        <f t="shared" si="1"/>
        <v>0</v>
      </c>
      <c r="C31" s="611"/>
      <c r="D31" s="1086"/>
      <c r="E31" s="568"/>
      <c r="F31" s="553">
        <f t="shared" si="0"/>
        <v>0</v>
      </c>
      <c r="G31" s="551"/>
      <c r="H31" s="552"/>
      <c r="I31" s="1368">
        <f t="shared" si="4"/>
        <v>0</v>
      </c>
      <c r="J31" s="1366">
        <f t="shared" si="3"/>
        <v>0</v>
      </c>
    </row>
    <row r="32" spans="1:10" ht="15.75" x14ac:dyDescent="0.25">
      <c r="A32" s="2"/>
      <c r="B32" s="1364">
        <f t="shared" si="1"/>
        <v>0</v>
      </c>
      <c r="C32" s="611"/>
      <c r="D32" s="1086"/>
      <c r="E32" s="568"/>
      <c r="F32" s="553">
        <f t="shared" si="0"/>
        <v>0</v>
      </c>
      <c r="G32" s="551"/>
      <c r="H32" s="552"/>
      <c r="I32" s="1368">
        <f t="shared" si="4"/>
        <v>0</v>
      </c>
      <c r="J32" s="1366">
        <f t="shared" si="3"/>
        <v>0</v>
      </c>
    </row>
    <row r="33" spans="1:10" ht="15.75" x14ac:dyDescent="0.25">
      <c r="A33" s="2"/>
      <c r="B33" s="1364">
        <f t="shared" si="1"/>
        <v>0</v>
      </c>
      <c r="C33" s="611"/>
      <c r="D33" s="1086"/>
      <c r="E33" s="1369"/>
      <c r="F33" s="553">
        <f t="shared" si="0"/>
        <v>0</v>
      </c>
      <c r="G33" s="551"/>
      <c r="H33" s="552"/>
      <c r="I33" s="1368">
        <f t="shared" si="4"/>
        <v>0</v>
      </c>
      <c r="J33" s="1366">
        <f t="shared" si="3"/>
        <v>0</v>
      </c>
    </row>
    <row r="34" spans="1:10" ht="15.75" x14ac:dyDescent="0.25">
      <c r="A34" s="2"/>
      <c r="B34" s="1364">
        <f t="shared" si="1"/>
        <v>0</v>
      </c>
      <c r="C34" s="611"/>
      <c r="D34" s="1086"/>
      <c r="E34" s="1369"/>
      <c r="F34" s="553">
        <f t="shared" si="0"/>
        <v>0</v>
      </c>
      <c r="G34" s="551"/>
      <c r="H34" s="552"/>
      <c r="I34" s="1368">
        <f t="shared" si="4"/>
        <v>0</v>
      </c>
      <c r="J34" s="1366">
        <f t="shared" si="3"/>
        <v>0</v>
      </c>
    </row>
    <row r="35" spans="1:10" ht="15.75" x14ac:dyDescent="0.25">
      <c r="A35" s="2"/>
      <c r="B35" s="1364">
        <f t="shared" si="1"/>
        <v>0</v>
      </c>
      <c r="C35" s="611"/>
      <c r="D35" s="1086"/>
      <c r="E35" s="1369"/>
      <c r="F35" s="553">
        <f t="shared" si="0"/>
        <v>0</v>
      </c>
      <c r="G35" s="551"/>
      <c r="H35" s="552"/>
      <c r="I35" s="1368">
        <f t="shared" si="4"/>
        <v>0</v>
      </c>
      <c r="J35" s="1366">
        <f t="shared" si="3"/>
        <v>0</v>
      </c>
    </row>
    <row r="36" spans="1:10" ht="15.75" x14ac:dyDescent="0.25">
      <c r="A36" s="2"/>
      <c r="B36" s="1364">
        <f t="shared" si="1"/>
        <v>0</v>
      </c>
      <c r="C36" s="611"/>
      <c r="D36" s="1086"/>
      <c r="E36" s="1369"/>
      <c r="F36" s="553">
        <f t="shared" si="0"/>
        <v>0</v>
      </c>
      <c r="G36" s="551"/>
      <c r="H36" s="552"/>
      <c r="I36" s="1368">
        <f t="shared" si="4"/>
        <v>0</v>
      </c>
      <c r="J36" s="1366">
        <f t="shared" si="3"/>
        <v>0</v>
      </c>
    </row>
    <row r="37" spans="1:10" ht="15.75" x14ac:dyDescent="0.25">
      <c r="A37" s="2"/>
      <c r="B37" s="1364">
        <f t="shared" si="1"/>
        <v>0</v>
      </c>
      <c r="C37" s="611"/>
      <c r="D37" s="1086"/>
      <c r="E37" s="1369"/>
      <c r="F37" s="553">
        <f t="shared" si="0"/>
        <v>0</v>
      </c>
      <c r="G37" s="551"/>
      <c r="H37" s="552"/>
      <c r="I37" s="1368">
        <f t="shared" si="4"/>
        <v>0</v>
      </c>
      <c r="J37" s="1366">
        <f t="shared" si="3"/>
        <v>0</v>
      </c>
    </row>
    <row r="38" spans="1:10" ht="15.75" x14ac:dyDescent="0.25">
      <c r="A38" s="2"/>
      <c r="B38" s="1364">
        <f t="shared" si="1"/>
        <v>0</v>
      </c>
      <c r="C38" s="611"/>
      <c r="D38" s="1086"/>
      <c r="E38" s="568"/>
      <c r="F38" s="553">
        <f t="shared" si="0"/>
        <v>0</v>
      </c>
      <c r="G38" s="551"/>
      <c r="H38" s="552"/>
      <c r="I38" s="1368">
        <f t="shared" si="4"/>
        <v>0</v>
      </c>
      <c r="J38" s="1366">
        <f t="shared" si="3"/>
        <v>0</v>
      </c>
    </row>
    <row r="39" spans="1:10" ht="15.75" x14ac:dyDescent="0.25">
      <c r="A39" s="2"/>
      <c r="B39" s="1364">
        <f t="shared" si="1"/>
        <v>0</v>
      </c>
      <c r="C39" s="611"/>
      <c r="D39" s="1086"/>
      <c r="E39" s="1369"/>
      <c r="F39" s="553">
        <f t="shared" si="0"/>
        <v>0</v>
      </c>
      <c r="G39" s="551"/>
      <c r="H39" s="552"/>
      <c r="I39" s="1368">
        <f t="shared" si="4"/>
        <v>0</v>
      </c>
      <c r="J39" s="1366">
        <f t="shared" si="3"/>
        <v>0</v>
      </c>
    </row>
    <row r="40" spans="1:10" ht="15.75" x14ac:dyDescent="0.25">
      <c r="A40" s="2"/>
      <c r="B40" s="1364">
        <f t="shared" si="1"/>
        <v>0</v>
      </c>
      <c r="C40" s="611"/>
      <c r="D40" s="1086"/>
      <c r="E40" s="1369"/>
      <c r="F40" s="553">
        <f t="shared" si="0"/>
        <v>0</v>
      </c>
      <c r="G40" s="551"/>
      <c r="H40" s="552"/>
      <c r="I40" s="1368">
        <f t="shared" si="4"/>
        <v>0</v>
      </c>
      <c r="J40" s="1366">
        <f t="shared" si="3"/>
        <v>0</v>
      </c>
    </row>
    <row r="41" spans="1:10" ht="15.75" x14ac:dyDescent="0.25">
      <c r="A41" s="2"/>
      <c r="B41" s="1364">
        <f t="shared" si="1"/>
        <v>0</v>
      </c>
      <c r="C41" s="611"/>
      <c r="D41" s="1086"/>
      <c r="E41" s="1369"/>
      <c r="F41" s="553">
        <f t="shared" si="0"/>
        <v>0</v>
      </c>
      <c r="G41" s="551"/>
      <c r="H41" s="552"/>
      <c r="I41" s="1368">
        <f t="shared" si="4"/>
        <v>0</v>
      </c>
      <c r="J41" s="1366">
        <f t="shared" si="3"/>
        <v>0</v>
      </c>
    </row>
    <row r="42" spans="1:10" ht="15.75" x14ac:dyDescent="0.25">
      <c r="A42" s="2"/>
      <c r="B42" s="1364">
        <f t="shared" si="1"/>
        <v>0</v>
      </c>
      <c r="C42" s="611"/>
      <c r="D42" s="1086"/>
      <c r="E42" s="1369"/>
      <c r="F42" s="553">
        <f t="shared" si="0"/>
        <v>0</v>
      </c>
      <c r="G42" s="551"/>
      <c r="H42" s="552"/>
      <c r="I42" s="1368">
        <f t="shared" si="4"/>
        <v>0</v>
      </c>
      <c r="J42" s="1366">
        <f t="shared" si="3"/>
        <v>0</v>
      </c>
    </row>
    <row r="43" spans="1:10" ht="15.75" x14ac:dyDescent="0.25">
      <c r="A43" s="2"/>
      <c r="B43" s="1364">
        <f t="shared" si="1"/>
        <v>0</v>
      </c>
      <c r="C43" s="611"/>
      <c r="D43" s="1086"/>
      <c r="E43" s="1369"/>
      <c r="F43" s="553">
        <f t="shared" si="0"/>
        <v>0</v>
      </c>
      <c r="G43" s="551"/>
      <c r="H43" s="552"/>
      <c r="I43" s="1368">
        <f t="shared" si="4"/>
        <v>0</v>
      </c>
      <c r="J43" s="1366">
        <f t="shared" si="3"/>
        <v>0</v>
      </c>
    </row>
    <row r="44" spans="1:10" ht="15.75" x14ac:dyDescent="0.25">
      <c r="A44" s="2"/>
      <c r="B44" s="1364">
        <f t="shared" si="1"/>
        <v>0</v>
      </c>
      <c r="C44" s="611"/>
      <c r="D44" s="1086"/>
      <c r="E44" s="1369"/>
      <c r="F44" s="553">
        <f t="shared" si="0"/>
        <v>0</v>
      </c>
      <c r="G44" s="551"/>
      <c r="H44" s="552"/>
      <c r="I44" s="1368">
        <f t="shared" si="4"/>
        <v>0</v>
      </c>
      <c r="J44" s="1366">
        <f t="shared" si="3"/>
        <v>0</v>
      </c>
    </row>
    <row r="45" spans="1:10" ht="15.75" x14ac:dyDescent="0.25">
      <c r="A45" s="2"/>
      <c r="B45" s="1364">
        <f t="shared" si="1"/>
        <v>0</v>
      </c>
      <c r="C45" s="611"/>
      <c r="D45" s="1086"/>
      <c r="E45" s="1369"/>
      <c r="F45" s="553">
        <f t="shared" si="0"/>
        <v>0</v>
      </c>
      <c r="G45" s="551"/>
      <c r="H45" s="552"/>
      <c r="I45" s="1368">
        <f t="shared" si="4"/>
        <v>0</v>
      </c>
      <c r="J45" s="1366">
        <f t="shared" si="3"/>
        <v>0</v>
      </c>
    </row>
    <row r="46" spans="1:10" ht="15.75" x14ac:dyDescent="0.25">
      <c r="A46" s="2"/>
      <c r="B46" s="1364">
        <f t="shared" si="1"/>
        <v>0</v>
      </c>
      <c r="C46" s="611"/>
      <c r="D46" s="1086"/>
      <c r="E46" s="1369"/>
      <c r="F46" s="553">
        <f t="shared" si="0"/>
        <v>0</v>
      </c>
      <c r="G46" s="551"/>
      <c r="H46" s="552"/>
      <c r="I46" s="1368">
        <f t="shared" si="4"/>
        <v>0</v>
      </c>
      <c r="J46" s="1366">
        <f t="shared" si="3"/>
        <v>0</v>
      </c>
    </row>
    <row r="47" spans="1:10" ht="15.75" x14ac:dyDescent="0.25">
      <c r="A47" s="2"/>
      <c r="B47" s="1364">
        <f t="shared" si="1"/>
        <v>0</v>
      </c>
      <c r="C47" s="611"/>
      <c r="D47" s="1086"/>
      <c r="E47" s="1369"/>
      <c r="F47" s="553">
        <f t="shared" si="0"/>
        <v>0</v>
      </c>
      <c r="G47" s="551"/>
      <c r="H47" s="552"/>
      <c r="I47" s="1368">
        <f t="shared" si="4"/>
        <v>0</v>
      </c>
      <c r="J47" s="1366">
        <f t="shared" si="3"/>
        <v>0</v>
      </c>
    </row>
    <row r="48" spans="1:10" ht="15.75" x14ac:dyDescent="0.25">
      <c r="A48" s="2"/>
      <c r="B48" s="1364">
        <f t="shared" si="1"/>
        <v>0</v>
      </c>
      <c r="C48" s="611"/>
      <c r="D48" s="1086"/>
      <c r="E48" s="1369"/>
      <c r="F48" s="553">
        <f t="shared" si="0"/>
        <v>0</v>
      </c>
      <c r="G48" s="551"/>
      <c r="H48" s="552"/>
      <c r="I48" s="1368">
        <f t="shared" si="4"/>
        <v>0</v>
      </c>
      <c r="J48" s="1366">
        <f t="shared" si="3"/>
        <v>0</v>
      </c>
    </row>
    <row r="49" spans="1:10" ht="15.75" x14ac:dyDescent="0.25">
      <c r="A49" s="2"/>
      <c r="B49" s="1364">
        <f t="shared" si="1"/>
        <v>0</v>
      </c>
      <c r="C49" s="611"/>
      <c r="D49" s="1086"/>
      <c r="E49" s="1369"/>
      <c r="F49" s="553">
        <f t="shared" si="0"/>
        <v>0</v>
      </c>
      <c r="G49" s="551"/>
      <c r="H49" s="552"/>
      <c r="I49" s="1368">
        <f t="shared" si="4"/>
        <v>0</v>
      </c>
      <c r="J49" s="1366">
        <f t="shared" si="3"/>
        <v>0</v>
      </c>
    </row>
    <row r="50" spans="1:10" ht="15.75" x14ac:dyDescent="0.25">
      <c r="A50" s="2"/>
      <c r="B50" s="1364">
        <f t="shared" si="1"/>
        <v>0</v>
      </c>
      <c r="C50" s="611"/>
      <c r="D50" s="1086"/>
      <c r="E50" s="1369"/>
      <c r="F50" s="553">
        <f t="shared" si="0"/>
        <v>0</v>
      </c>
      <c r="G50" s="551"/>
      <c r="H50" s="552"/>
      <c r="I50" s="1368">
        <f t="shared" si="4"/>
        <v>0</v>
      </c>
      <c r="J50" s="1366">
        <f t="shared" si="3"/>
        <v>0</v>
      </c>
    </row>
    <row r="51" spans="1:10" ht="15.75" x14ac:dyDescent="0.25">
      <c r="A51" s="2"/>
      <c r="B51" s="1364">
        <f t="shared" si="1"/>
        <v>0</v>
      </c>
      <c r="C51" s="611"/>
      <c r="D51" s="1086"/>
      <c r="E51" s="1369"/>
      <c r="F51" s="553">
        <f t="shared" si="0"/>
        <v>0</v>
      </c>
      <c r="G51" s="551"/>
      <c r="H51" s="552"/>
      <c r="I51" s="1368">
        <f t="shared" ref="I51:I64" si="5">I50-F51</f>
        <v>0</v>
      </c>
      <c r="J51" s="1366">
        <f t="shared" ref="J51:J64" si="6">J50-C51</f>
        <v>0</v>
      </c>
    </row>
    <row r="52" spans="1:10" ht="15.75" x14ac:dyDescent="0.25">
      <c r="A52" s="2"/>
      <c r="B52" s="1364">
        <f t="shared" si="1"/>
        <v>0</v>
      </c>
      <c r="C52" s="611"/>
      <c r="D52" s="1086"/>
      <c r="E52" s="1369"/>
      <c r="F52" s="553">
        <f t="shared" si="0"/>
        <v>0</v>
      </c>
      <c r="G52" s="551"/>
      <c r="H52" s="552"/>
      <c r="I52" s="1368">
        <f t="shared" si="5"/>
        <v>0</v>
      </c>
      <c r="J52" s="1366">
        <f t="shared" si="6"/>
        <v>0</v>
      </c>
    </row>
    <row r="53" spans="1:10" ht="15.75" x14ac:dyDescent="0.25">
      <c r="A53" s="2"/>
      <c r="B53" s="1364">
        <f t="shared" si="1"/>
        <v>0</v>
      </c>
      <c r="C53" s="611"/>
      <c r="D53" s="1086"/>
      <c r="E53" s="1369"/>
      <c r="F53" s="553">
        <f t="shared" si="0"/>
        <v>0</v>
      </c>
      <c r="G53" s="551"/>
      <c r="H53" s="552"/>
      <c r="I53" s="1368">
        <f t="shared" si="5"/>
        <v>0</v>
      </c>
      <c r="J53" s="1366">
        <f t="shared" si="6"/>
        <v>0</v>
      </c>
    </row>
    <row r="54" spans="1:10" ht="15.75" x14ac:dyDescent="0.25">
      <c r="A54" s="2"/>
      <c r="B54" s="1364">
        <f t="shared" si="1"/>
        <v>0</v>
      </c>
      <c r="C54" s="611"/>
      <c r="D54" s="1086"/>
      <c r="E54" s="1369"/>
      <c r="F54" s="553">
        <f t="shared" si="0"/>
        <v>0</v>
      </c>
      <c r="G54" s="551"/>
      <c r="H54" s="552"/>
      <c r="I54" s="1368">
        <f t="shared" si="5"/>
        <v>0</v>
      </c>
      <c r="J54" s="1366">
        <f t="shared" si="6"/>
        <v>0</v>
      </c>
    </row>
    <row r="55" spans="1:10" ht="15.75" x14ac:dyDescent="0.25">
      <c r="A55" s="2"/>
      <c r="B55" s="1364">
        <f t="shared" si="1"/>
        <v>0</v>
      </c>
      <c r="C55" s="611"/>
      <c r="D55" s="1086"/>
      <c r="E55" s="1369"/>
      <c r="F55" s="553">
        <f t="shared" si="0"/>
        <v>0</v>
      </c>
      <c r="G55" s="551"/>
      <c r="H55" s="552"/>
      <c r="I55" s="1368">
        <f t="shared" si="5"/>
        <v>0</v>
      </c>
      <c r="J55" s="1366">
        <f t="shared" si="6"/>
        <v>0</v>
      </c>
    </row>
    <row r="56" spans="1:10" ht="15.75" x14ac:dyDescent="0.25">
      <c r="A56" s="2"/>
      <c r="B56" s="1364">
        <f t="shared" si="1"/>
        <v>0</v>
      </c>
      <c r="C56" s="611"/>
      <c r="D56" s="1086"/>
      <c r="E56" s="1369"/>
      <c r="F56" s="553">
        <f t="shared" si="0"/>
        <v>0</v>
      </c>
      <c r="G56" s="551"/>
      <c r="H56" s="552"/>
      <c r="I56" s="1368">
        <f t="shared" si="5"/>
        <v>0</v>
      </c>
      <c r="J56" s="1366">
        <f t="shared" si="6"/>
        <v>0</v>
      </c>
    </row>
    <row r="57" spans="1:10" ht="15.75" x14ac:dyDescent="0.25">
      <c r="A57" s="2"/>
      <c r="B57" s="1364">
        <f t="shared" si="1"/>
        <v>0</v>
      </c>
      <c r="C57" s="611"/>
      <c r="D57" s="1086"/>
      <c r="E57" s="1369"/>
      <c r="F57" s="553">
        <f t="shared" si="0"/>
        <v>0</v>
      </c>
      <c r="G57" s="551"/>
      <c r="H57" s="552"/>
      <c r="I57" s="1368">
        <f t="shared" si="5"/>
        <v>0</v>
      </c>
      <c r="J57" s="1366">
        <f t="shared" si="6"/>
        <v>0</v>
      </c>
    </row>
    <row r="58" spans="1:10" ht="15.75" x14ac:dyDescent="0.25">
      <c r="A58" s="2"/>
      <c r="B58" s="1364">
        <f t="shared" si="1"/>
        <v>0</v>
      </c>
      <c r="C58" s="611"/>
      <c r="D58" s="1086"/>
      <c r="E58" s="1369"/>
      <c r="F58" s="553">
        <f t="shared" si="0"/>
        <v>0</v>
      </c>
      <c r="G58" s="551"/>
      <c r="H58" s="552"/>
      <c r="I58" s="1368">
        <f t="shared" si="5"/>
        <v>0</v>
      </c>
      <c r="J58" s="1366">
        <f t="shared" si="6"/>
        <v>0</v>
      </c>
    </row>
    <row r="59" spans="1:10" ht="15.75" x14ac:dyDescent="0.25">
      <c r="A59" s="2"/>
      <c r="B59" s="1364">
        <f t="shared" si="1"/>
        <v>0</v>
      </c>
      <c r="C59" s="611"/>
      <c r="D59" s="1086"/>
      <c r="E59" s="1369"/>
      <c r="F59" s="553">
        <f t="shared" si="0"/>
        <v>0</v>
      </c>
      <c r="G59" s="551"/>
      <c r="H59" s="552"/>
      <c r="I59" s="1368">
        <f t="shared" si="5"/>
        <v>0</v>
      </c>
      <c r="J59" s="1366">
        <f t="shared" si="6"/>
        <v>0</v>
      </c>
    </row>
    <row r="60" spans="1:10" ht="15.75" x14ac:dyDescent="0.25">
      <c r="A60" s="2"/>
      <c r="B60" s="1364">
        <f t="shared" si="1"/>
        <v>0</v>
      </c>
      <c r="C60" s="611"/>
      <c r="D60" s="1086"/>
      <c r="E60" s="1369"/>
      <c r="F60" s="553">
        <f t="shared" si="0"/>
        <v>0</v>
      </c>
      <c r="G60" s="551"/>
      <c r="H60" s="552"/>
      <c r="I60" s="1368">
        <f t="shared" si="5"/>
        <v>0</v>
      </c>
      <c r="J60" s="1366">
        <f t="shared" si="6"/>
        <v>0</v>
      </c>
    </row>
    <row r="61" spans="1:10" ht="15.75" x14ac:dyDescent="0.25">
      <c r="A61" s="2"/>
      <c r="B61" s="1364">
        <f t="shared" si="1"/>
        <v>0</v>
      </c>
      <c r="C61" s="611"/>
      <c r="D61" s="1086"/>
      <c r="E61" s="1369"/>
      <c r="F61" s="553">
        <f t="shared" si="0"/>
        <v>0</v>
      </c>
      <c r="G61" s="551"/>
      <c r="H61" s="552"/>
      <c r="I61" s="1368">
        <f t="shared" si="5"/>
        <v>0</v>
      </c>
      <c r="J61" s="1366">
        <f t="shared" si="6"/>
        <v>0</v>
      </c>
    </row>
    <row r="62" spans="1:10" ht="15.75" x14ac:dyDescent="0.25">
      <c r="A62" s="2"/>
      <c r="B62" s="1364">
        <f t="shared" si="1"/>
        <v>0</v>
      </c>
      <c r="C62" s="611"/>
      <c r="D62" s="1086"/>
      <c r="E62" s="1369"/>
      <c r="F62" s="553">
        <f t="shared" si="0"/>
        <v>0</v>
      </c>
      <c r="G62" s="551"/>
      <c r="H62" s="552"/>
      <c r="I62" s="1368">
        <f t="shared" si="5"/>
        <v>0</v>
      </c>
      <c r="J62" s="1366">
        <f t="shared" si="6"/>
        <v>0</v>
      </c>
    </row>
    <row r="63" spans="1:10" ht="15.75" x14ac:dyDescent="0.25">
      <c r="A63" s="2"/>
      <c r="B63" s="1364">
        <f t="shared" si="1"/>
        <v>0</v>
      </c>
      <c r="C63" s="611"/>
      <c r="D63" s="1086"/>
      <c r="E63" s="1369"/>
      <c r="F63" s="553">
        <f t="shared" si="0"/>
        <v>0</v>
      </c>
      <c r="G63" s="551"/>
      <c r="H63" s="552"/>
      <c r="I63" s="1368">
        <f t="shared" si="5"/>
        <v>0</v>
      </c>
      <c r="J63" s="1366">
        <f t="shared" si="6"/>
        <v>0</v>
      </c>
    </row>
    <row r="64" spans="1:10" ht="15.75" x14ac:dyDescent="0.25">
      <c r="A64" s="2"/>
      <c r="B64" s="1364">
        <f t="shared" si="1"/>
        <v>0</v>
      </c>
      <c r="C64" s="611"/>
      <c r="D64" s="1086"/>
      <c r="E64" s="1369"/>
      <c r="F64" s="553">
        <f t="shared" si="0"/>
        <v>0</v>
      </c>
      <c r="G64" s="551"/>
      <c r="H64" s="552"/>
      <c r="I64" s="1368">
        <f t="shared" si="5"/>
        <v>0</v>
      </c>
      <c r="J64" s="1366">
        <f t="shared" si="6"/>
        <v>0</v>
      </c>
    </row>
    <row r="65" spans="1:10" ht="15.75" x14ac:dyDescent="0.25">
      <c r="A65" s="2"/>
      <c r="B65" s="1364">
        <f t="shared" si="1"/>
        <v>0</v>
      </c>
      <c r="C65" s="611"/>
      <c r="D65" s="1086"/>
      <c r="E65" s="1369"/>
      <c r="F65" s="553">
        <f t="shared" si="0"/>
        <v>0</v>
      </c>
      <c r="G65" s="551"/>
      <c r="H65" s="552"/>
      <c r="I65" s="1368">
        <f t="shared" ref="I65:I93" si="7">I64-F65</f>
        <v>0</v>
      </c>
      <c r="J65" s="1366">
        <f t="shared" ref="J65:J93" si="8">J64-C65</f>
        <v>0</v>
      </c>
    </row>
    <row r="66" spans="1:10" ht="15.75" x14ac:dyDescent="0.25">
      <c r="A66" s="2"/>
      <c r="B66" s="1364">
        <f t="shared" si="1"/>
        <v>0</v>
      </c>
      <c r="C66" s="611"/>
      <c r="D66" s="1086"/>
      <c r="E66" s="1369"/>
      <c r="F66" s="553">
        <f t="shared" si="0"/>
        <v>0</v>
      </c>
      <c r="G66" s="551"/>
      <c r="H66" s="552"/>
      <c r="I66" s="1368">
        <f t="shared" si="7"/>
        <v>0</v>
      </c>
      <c r="J66" s="1366">
        <f t="shared" si="8"/>
        <v>0</v>
      </c>
    </row>
    <row r="67" spans="1:10" ht="15.75" x14ac:dyDescent="0.25">
      <c r="A67" s="2"/>
      <c r="B67" s="1364">
        <f t="shared" si="1"/>
        <v>0</v>
      </c>
      <c r="C67" s="611"/>
      <c r="D67" s="1086"/>
      <c r="E67" s="1369"/>
      <c r="F67" s="553">
        <f t="shared" si="0"/>
        <v>0</v>
      </c>
      <c r="G67" s="551"/>
      <c r="H67" s="552"/>
      <c r="I67" s="1368">
        <f t="shared" si="7"/>
        <v>0</v>
      </c>
      <c r="J67" s="1366">
        <f t="shared" si="8"/>
        <v>0</v>
      </c>
    </row>
    <row r="68" spans="1:10" ht="15.75" x14ac:dyDescent="0.25">
      <c r="A68" s="2"/>
      <c r="B68" s="1364">
        <f t="shared" si="1"/>
        <v>0</v>
      </c>
      <c r="C68" s="611"/>
      <c r="D68" s="1086"/>
      <c r="E68" s="1369"/>
      <c r="F68" s="553">
        <f t="shared" si="0"/>
        <v>0</v>
      </c>
      <c r="G68" s="551"/>
      <c r="H68" s="552"/>
      <c r="I68" s="1368">
        <f t="shared" si="7"/>
        <v>0</v>
      </c>
      <c r="J68" s="1366">
        <f t="shared" si="8"/>
        <v>0</v>
      </c>
    </row>
    <row r="69" spans="1:10" ht="15.75" x14ac:dyDescent="0.25">
      <c r="A69" s="2"/>
      <c r="B69" s="1364">
        <f t="shared" si="1"/>
        <v>0</v>
      </c>
      <c r="C69" s="611"/>
      <c r="D69" s="1086"/>
      <c r="E69" s="1369"/>
      <c r="F69" s="553">
        <f t="shared" si="0"/>
        <v>0</v>
      </c>
      <c r="G69" s="551"/>
      <c r="H69" s="552"/>
      <c r="I69" s="1368">
        <f t="shared" si="7"/>
        <v>0</v>
      </c>
      <c r="J69" s="1366">
        <f t="shared" si="8"/>
        <v>0</v>
      </c>
    </row>
    <row r="70" spans="1:10" ht="15.75" x14ac:dyDescent="0.25">
      <c r="A70" s="2"/>
      <c r="B70" s="1364">
        <f t="shared" si="1"/>
        <v>0</v>
      </c>
      <c r="C70" s="611"/>
      <c r="D70" s="1086"/>
      <c r="E70" s="1369"/>
      <c r="F70" s="553">
        <f t="shared" si="0"/>
        <v>0</v>
      </c>
      <c r="G70" s="551"/>
      <c r="H70" s="552"/>
      <c r="I70" s="1368">
        <f t="shared" si="7"/>
        <v>0</v>
      </c>
      <c r="J70" s="1366">
        <f t="shared" si="8"/>
        <v>0</v>
      </c>
    </row>
    <row r="71" spans="1:10" ht="15.75" x14ac:dyDescent="0.25">
      <c r="A71" s="2"/>
      <c r="B71" s="1364">
        <f t="shared" si="1"/>
        <v>0</v>
      </c>
      <c r="C71" s="611"/>
      <c r="D71" s="1086"/>
      <c r="E71" s="1369"/>
      <c r="F71" s="553">
        <f t="shared" si="0"/>
        <v>0</v>
      </c>
      <c r="G71" s="551"/>
      <c r="H71" s="552"/>
      <c r="I71" s="1368">
        <f t="shared" si="7"/>
        <v>0</v>
      </c>
      <c r="J71" s="1366">
        <f t="shared" si="8"/>
        <v>0</v>
      </c>
    </row>
    <row r="72" spans="1:10" ht="15.75" x14ac:dyDescent="0.25">
      <c r="A72" s="2"/>
      <c r="B72" s="1364">
        <f t="shared" si="1"/>
        <v>0</v>
      </c>
      <c r="C72" s="611"/>
      <c r="D72" s="1086"/>
      <c r="E72" s="1369"/>
      <c r="F72" s="553">
        <f t="shared" si="0"/>
        <v>0</v>
      </c>
      <c r="G72" s="551"/>
      <c r="H72" s="552"/>
      <c r="I72" s="1368">
        <f t="shared" si="7"/>
        <v>0</v>
      </c>
      <c r="J72" s="1366">
        <f t="shared" si="8"/>
        <v>0</v>
      </c>
    </row>
    <row r="73" spans="1:10" ht="15.75" x14ac:dyDescent="0.25">
      <c r="A73" s="2"/>
      <c r="B73" s="1364">
        <f t="shared" si="1"/>
        <v>0</v>
      </c>
      <c r="C73" s="611"/>
      <c r="D73" s="1086"/>
      <c r="E73" s="1369"/>
      <c r="F73" s="553">
        <f t="shared" si="0"/>
        <v>0</v>
      </c>
      <c r="G73" s="551"/>
      <c r="H73" s="552"/>
      <c r="I73" s="1368">
        <f t="shared" si="7"/>
        <v>0</v>
      </c>
      <c r="J73" s="1366">
        <f t="shared" si="8"/>
        <v>0</v>
      </c>
    </row>
    <row r="74" spans="1:10" ht="15.75" x14ac:dyDescent="0.25">
      <c r="A74" s="2"/>
      <c r="B74" s="1364">
        <f t="shared" ref="B74:B93" si="9">B73-C74</f>
        <v>0</v>
      </c>
      <c r="C74" s="611"/>
      <c r="D74" s="1086"/>
      <c r="E74" s="1369"/>
      <c r="F74" s="553">
        <f t="shared" si="0"/>
        <v>0</v>
      </c>
      <c r="G74" s="551"/>
      <c r="H74" s="552"/>
      <c r="I74" s="1368">
        <f t="shared" si="7"/>
        <v>0</v>
      </c>
      <c r="J74" s="1366">
        <f t="shared" si="8"/>
        <v>0</v>
      </c>
    </row>
    <row r="75" spans="1:10" ht="15.75" x14ac:dyDescent="0.25">
      <c r="A75" s="2"/>
      <c r="B75" s="1364">
        <f t="shared" si="9"/>
        <v>0</v>
      </c>
      <c r="C75" s="611"/>
      <c r="D75" s="1086"/>
      <c r="E75" s="1369"/>
      <c r="F75" s="553">
        <f t="shared" si="0"/>
        <v>0</v>
      </c>
      <c r="G75" s="551"/>
      <c r="H75" s="552"/>
      <c r="I75" s="1368">
        <f t="shared" si="7"/>
        <v>0</v>
      </c>
      <c r="J75" s="1366">
        <f t="shared" si="8"/>
        <v>0</v>
      </c>
    </row>
    <row r="76" spans="1:10" ht="15.75" x14ac:dyDescent="0.25">
      <c r="A76" s="2"/>
      <c r="B76" s="1364">
        <f t="shared" si="9"/>
        <v>0</v>
      </c>
      <c r="C76" s="611"/>
      <c r="D76" s="1086"/>
      <c r="E76" s="1369"/>
      <c r="F76" s="553">
        <f t="shared" si="0"/>
        <v>0</v>
      </c>
      <c r="G76" s="551"/>
      <c r="H76" s="552"/>
      <c r="I76" s="1368">
        <f t="shared" si="7"/>
        <v>0</v>
      </c>
      <c r="J76" s="1366">
        <f t="shared" si="8"/>
        <v>0</v>
      </c>
    </row>
    <row r="77" spans="1:10" ht="15.75" x14ac:dyDescent="0.25">
      <c r="A77" s="2"/>
      <c r="B77" s="1364">
        <f t="shared" si="9"/>
        <v>0</v>
      </c>
      <c r="C77" s="611"/>
      <c r="D77" s="1086"/>
      <c r="E77" s="1369"/>
      <c r="F77" s="553">
        <f t="shared" si="0"/>
        <v>0</v>
      </c>
      <c r="G77" s="551"/>
      <c r="H77" s="552"/>
      <c r="I77" s="1368">
        <f t="shared" si="7"/>
        <v>0</v>
      </c>
      <c r="J77" s="1366">
        <f t="shared" si="8"/>
        <v>0</v>
      </c>
    </row>
    <row r="78" spans="1:10" ht="15.75" x14ac:dyDescent="0.25">
      <c r="A78" s="2"/>
      <c r="B78" s="1364">
        <f t="shared" si="9"/>
        <v>0</v>
      </c>
      <c r="C78" s="611"/>
      <c r="D78" s="1086"/>
      <c r="E78" s="1369"/>
      <c r="F78" s="553">
        <f t="shared" si="0"/>
        <v>0</v>
      </c>
      <c r="G78" s="551"/>
      <c r="H78" s="552"/>
      <c r="I78" s="1368">
        <f t="shared" si="7"/>
        <v>0</v>
      </c>
      <c r="J78" s="1366">
        <f t="shared" si="8"/>
        <v>0</v>
      </c>
    </row>
    <row r="79" spans="1:10" ht="15.75" x14ac:dyDescent="0.25">
      <c r="A79" s="2"/>
      <c r="B79" s="1364">
        <f t="shared" si="9"/>
        <v>0</v>
      </c>
      <c r="C79" s="611"/>
      <c r="D79" s="1086"/>
      <c r="E79" s="1369"/>
      <c r="F79" s="553">
        <f t="shared" si="0"/>
        <v>0</v>
      </c>
      <c r="G79" s="551"/>
      <c r="H79" s="552"/>
      <c r="I79" s="1368">
        <f t="shared" si="7"/>
        <v>0</v>
      </c>
      <c r="J79" s="1366">
        <f t="shared" si="8"/>
        <v>0</v>
      </c>
    </row>
    <row r="80" spans="1:10" ht="15.75" x14ac:dyDescent="0.25">
      <c r="A80" s="2"/>
      <c r="B80" s="1364">
        <f t="shared" si="9"/>
        <v>0</v>
      </c>
      <c r="C80" s="611"/>
      <c r="D80" s="1086"/>
      <c r="E80" s="1369"/>
      <c r="F80" s="553">
        <f t="shared" si="0"/>
        <v>0</v>
      </c>
      <c r="G80" s="551"/>
      <c r="H80" s="552"/>
      <c r="I80" s="1368">
        <f t="shared" si="7"/>
        <v>0</v>
      </c>
      <c r="J80" s="1366">
        <f t="shared" si="8"/>
        <v>0</v>
      </c>
    </row>
    <row r="81" spans="1:10" ht="15.75" x14ac:dyDescent="0.25">
      <c r="A81" s="2"/>
      <c r="B81" s="1364">
        <f t="shared" si="9"/>
        <v>0</v>
      </c>
      <c r="C81" s="611"/>
      <c r="D81" s="1086"/>
      <c r="E81" s="1369"/>
      <c r="F81" s="553">
        <f t="shared" si="0"/>
        <v>0</v>
      </c>
      <c r="G81" s="551"/>
      <c r="H81" s="552"/>
      <c r="I81" s="1368">
        <f t="shared" si="7"/>
        <v>0</v>
      </c>
      <c r="J81" s="1366">
        <f t="shared" si="8"/>
        <v>0</v>
      </c>
    </row>
    <row r="82" spans="1:10" ht="15.75" x14ac:dyDescent="0.25">
      <c r="A82" s="2"/>
      <c r="B82" s="1364">
        <f t="shared" si="9"/>
        <v>0</v>
      </c>
      <c r="C82" s="611"/>
      <c r="D82" s="1086"/>
      <c r="E82" s="1369"/>
      <c r="F82" s="553">
        <f t="shared" si="0"/>
        <v>0</v>
      </c>
      <c r="G82" s="551"/>
      <c r="H82" s="552"/>
      <c r="I82" s="1368">
        <f t="shared" si="7"/>
        <v>0</v>
      </c>
      <c r="J82" s="1366">
        <f t="shared" si="8"/>
        <v>0</v>
      </c>
    </row>
    <row r="83" spans="1:10" ht="15.75" x14ac:dyDescent="0.25">
      <c r="A83" s="2"/>
      <c r="B83" s="1364">
        <f t="shared" si="9"/>
        <v>0</v>
      </c>
      <c r="C83" s="611"/>
      <c r="D83" s="1086"/>
      <c r="E83" s="1369"/>
      <c r="F83" s="553">
        <f t="shared" si="0"/>
        <v>0</v>
      </c>
      <c r="G83" s="551"/>
      <c r="H83" s="552"/>
      <c r="I83" s="1368">
        <f t="shared" si="7"/>
        <v>0</v>
      </c>
      <c r="J83" s="1366">
        <f t="shared" si="8"/>
        <v>0</v>
      </c>
    </row>
    <row r="84" spans="1:10" ht="15.75" x14ac:dyDescent="0.25">
      <c r="A84" s="2"/>
      <c r="B84" s="1364">
        <f t="shared" si="9"/>
        <v>0</v>
      </c>
      <c r="C84" s="611"/>
      <c r="D84" s="1086"/>
      <c r="E84" s="1369"/>
      <c r="F84" s="553">
        <f t="shared" si="0"/>
        <v>0</v>
      </c>
      <c r="G84" s="551"/>
      <c r="H84" s="552"/>
      <c r="I84" s="1368">
        <f t="shared" si="7"/>
        <v>0</v>
      </c>
      <c r="J84" s="1366">
        <f t="shared" si="8"/>
        <v>0</v>
      </c>
    </row>
    <row r="85" spans="1:10" ht="15.75" x14ac:dyDescent="0.25">
      <c r="A85" s="2"/>
      <c r="B85" s="1364">
        <f t="shared" si="9"/>
        <v>0</v>
      </c>
      <c r="C85" s="611"/>
      <c r="D85" s="1086"/>
      <c r="E85" s="1369"/>
      <c r="F85" s="553">
        <f t="shared" si="0"/>
        <v>0</v>
      </c>
      <c r="G85" s="551"/>
      <c r="H85" s="552"/>
      <c r="I85" s="1368">
        <f t="shared" si="7"/>
        <v>0</v>
      </c>
      <c r="J85" s="1366">
        <f t="shared" si="8"/>
        <v>0</v>
      </c>
    </row>
    <row r="86" spans="1:10" ht="15.75" x14ac:dyDescent="0.25">
      <c r="A86" s="2"/>
      <c r="B86" s="1364">
        <f t="shared" si="9"/>
        <v>0</v>
      </c>
      <c r="C86" s="611"/>
      <c r="D86" s="1086"/>
      <c r="E86" s="1369"/>
      <c r="F86" s="553">
        <f t="shared" si="0"/>
        <v>0</v>
      </c>
      <c r="G86" s="551"/>
      <c r="H86" s="552"/>
      <c r="I86" s="1368">
        <f t="shared" si="7"/>
        <v>0</v>
      </c>
      <c r="J86" s="1366">
        <f t="shared" si="8"/>
        <v>0</v>
      </c>
    </row>
    <row r="87" spans="1:10" ht="15.75" x14ac:dyDescent="0.25">
      <c r="A87" s="2"/>
      <c r="B87" s="1364">
        <f t="shared" si="9"/>
        <v>0</v>
      </c>
      <c r="C87" s="611"/>
      <c r="D87" s="1086"/>
      <c r="E87" s="1369"/>
      <c r="F87" s="553">
        <f t="shared" si="0"/>
        <v>0</v>
      </c>
      <c r="G87" s="551"/>
      <c r="H87" s="552"/>
      <c r="I87" s="1368">
        <f t="shared" si="7"/>
        <v>0</v>
      </c>
      <c r="J87" s="1366">
        <f t="shared" si="8"/>
        <v>0</v>
      </c>
    </row>
    <row r="88" spans="1:10" ht="15.75" x14ac:dyDescent="0.25">
      <c r="A88" s="2"/>
      <c r="B88" s="1364">
        <f t="shared" si="9"/>
        <v>0</v>
      </c>
      <c r="C88" s="611"/>
      <c r="D88" s="1086"/>
      <c r="E88" s="1369"/>
      <c r="F88" s="553">
        <f t="shared" si="0"/>
        <v>0</v>
      </c>
      <c r="G88" s="551"/>
      <c r="H88" s="552"/>
      <c r="I88" s="1368">
        <f t="shared" si="7"/>
        <v>0</v>
      </c>
      <c r="J88" s="1366">
        <f t="shared" si="8"/>
        <v>0</v>
      </c>
    </row>
    <row r="89" spans="1:10" ht="15.75" x14ac:dyDescent="0.25">
      <c r="A89" s="2"/>
      <c r="B89" s="1364">
        <f t="shared" si="9"/>
        <v>0</v>
      </c>
      <c r="C89" s="611"/>
      <c r="D89" s="1086"/>
      <c r="E89" s="1369"/>
      <c r="F89" s="553">
        <f t="shared" si="0"/>
        <v>0</v>
      </c>
      <c r="G89" s="551"/>
      <c r="H89" s="552"/>
      <c r="I89" s="1368">
        <f t="shared" si="7"/>
        <v>0</v>
      </c>
      <c r="J89" s="1366">
        <f t="shared" si="8"/>
        <v>0</v>
      </c>
    </row>
    <row r="90" spans="1:10" ht="15.75" x14ac:dyDescent="0.25">
      <c r="A90" s="2"/>
      <c r="B90" s="1364">
        <f t="shared" si="9"/>
        <v>0</v>
      </c>
      <c r="C90" s="611"/>
      <c r="D90" s="1086"/>
      <c r="E90" s="1369"/>
      <c r="F90" s="553">
        <f t="shared" si="0"/>
        <v>0</v>
      </c>
      <c r="G90" s="551"/>
      <c r="H90" s="552"/>
      <c r="I90" s="1368">
        <f t="shared" si="7"/>
        <v>0</v>
      </c>
      <c r="J90" s="1366">
        <f t="shared" si="8"/>
        <v>0</v>
      </c>
    </row>
    <row r="91" spans="1:10" ht="15.75" x14ac:dyDescent="0.25">
      <c r="A91" s="2"/>
      <c r="B91" s="1364">
        <f t="shared" si="9"/>
        <v>0</v>
      </c>
      <c r="C91" s="611"/>
      <c r="D91" s="1086"/>
      <c r="E91" s="1369"/>
      <c r="F91" s="553">
        <f t="shared" si="0"/>
        <v>0</v>
      </c>
      <c r="G91" s="551"/>
      <c r="H91" s="552"/>
      <c r="I91" s="1368">
        <f t="shared" si="7"/>
        <v>0</v>
      </c>
      <c r="J91" s="1366">
        <f t="shared" si="8"/>
        <v>0</v>
      </c>
    </row>
    <row r="92" spans="1:10" ht="15.75" x14ac:dyDescent="0.25">
      <c r="A92" s="2"/>
      <c r="B92" s="1364">
        <f t="shared" si="9"/>
        <v>0</v>
      </c>
      <c r="C92" s="611"/>
      <c r="D92" s="1086"/>
      <c r="E92" s="1369"/>
      <c r="F92" s="553">
        <f t="shared" si="0"/>
        <v>0</v>
      </c>
      <c r="G92" s="551"/>
      <c r="H92" s="552"/>
      <c r="I92" s="1368">
        <f t="shared" si="7"/>
        <v>0</v>
      </c>
      <c r="J92" s="1366">
        <f t="shared" si="8"/>
        <v>0</v>
      </c>
    </row>
    <row r="93" spans="1:10" ht="15.75" x14ac:dyDescent="0.25">
      <c r="A93" s="2"/>
      <c r="B93" s="794">
        <f t="shared" si="9"/>
        <v>0</v>
      </c>
      <c r="C93" s="15"/>
      <c r="D93" s="168"/>
      <c r="E93" s="1370"/>
      <c r="F93" s="68">
        <f t="shared" si="0"/>
        <v>0</v>
      </c>
      <c r="G93" s="69"/>
      <c r="H93" s="70"/>
      <c r="I93" s="1367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29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367">
        <f>I64-F94</f>
        <v>0</v>
      </c>
      <c r="J94" s="209">
        <f>J64-C94</f>
        <v>0</v>
      </c>
    </row>
    <row r="95" spans="1:10" ht="17.25" thickTop="1" thickBot="1" x14ac:dyDescent="0.3">
      <c r="B95" s="794"/>
      <c r="C95" s="89">
        <f>SUM(C8:C94)</f>
        <v>0</v>
      </c>
      <c r="D95" s="989"/>
      <c r="E95" s="38"/>
      <c r="F95" s="5">
        <f>SUM(F8:F94)</f>
        <v>0</v>
      </c>
    </row>
    <row r="96" spans="1:10" ht="16.5" thickBot="1" x14ac:dyDescent="0.3">
      <c r="A96" s="51"/>
      <c r="B96" s="794"/>
      <c r="D96" s="98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50" t="s">
        <v>11</v>
      </c>
      <c r="D98" s="1851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801"/>
      <c r="B4" s="1844" t="s">
        <v>91</v>
      </c>
      <c r="C4" s="124"/>
      <c r="D4" s="130"/>
      <c r="E4" s="120"/>
      <c r="F4" s="72"/>
      <c r="G4" s="47"/>
      <c r="H4" s="780"/>
    </row>
    <row r="5" spans="1:9" ht="15" customHeight="1" x14ac:dyDescent="0.25">
      <c r="A5" s="1801"/>
      <c r="B5" s="1845"/>
      <c r="C5" s="124"/>
      <c r="D5" s="218"/>
      <c r="E5" s="631"/>
      <c r="F5" s="651"/>
    </row>
    <row r="6" spans="1:9" ht="15" customHeight="1" x14ac:dyDescent="0.25">
      <c r="A6" s="1857"/>
      <c r="B6" s="184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57"/>
      <c r="B7" s="789"/>
      <c r="C7" s="124"/>
      <c r="D7" s="218"/>
      <c r="E7" s="77"/>
      <c r="F7" s="61"/>
    </row>
    <row r="8" spans="1:9" ht="16.5" thickBot="1" x14ac:dyDescent="0.3">
      <c r="A8" s="788"/>
      <c r="B8" s="78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6">
        <f>F4+F5-C10+F6+F7+F8</f>
        <v>0</v>
      </c>
      <c r="C10" s="686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6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6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84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085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94" t="s">
        <v>11</v>
      </c>
      <c r="D61" s="179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F9" sqref="F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792" t="s">
        <v>315</v>
      </c>
      <c r="B1" s="1792"/>
      <c r="C1" s="1792"/>
      <c r="D1" s="1792"/>
      <c r="E1" s="1792"/>
      <c r="F1" s="1792"/>
      <c r="G1" s="1792"/>
      <c r="H1" s="1792"/>
      <c r="I1" s="1792"/>
      <c r="J1" s="11">
        <v>1</v>
      </c>
    </row>
    <row r="2" spans="1:11" ht="15.75" thickBot="1" x14ac:dyDescent="0.3">
      <c r="I2" s="128"/>
      <c r="J2" s="1187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87"/>
    </row>
    <row r="4" spans="1:11" ht="15.75" thickTop="1" x14ac:dyDescent="0.25">
      <c r="B4" s="12"/>
      <c r="C4" s="565"/>
      <c r="D4" s="694"/>
      <c r="E4" s="584">
        <v>59.02</v>
      </c>
      <c r="F4" s="564">
        <v>13</v>
      </c>
      <c r="G4" s="1187"/>
      <c r="I4" s="182"/>
      <c r="J4" s="1187" t="s">
        <v>36</v>
      </c>
    </row>
    <row r="5" spans="1:11" ht="15" customHeight="1" x14ac:dyDescent="0.25">
      <c r="A5" s="1796" t="s">
        <v>90</v>
      </c>
      <c r="B5" s="1858" t="s">
        <v>43</v>
      </c>
      <c r="C5" s="699">
        <v>40</v>
      </c>
      <c r="D5" s="700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2070.2400000000011</v>
      </c>
      <c r="I5" s="182"/>
      <c r="J5" s="1187"/>
    </row>
    <row r="6" spans="1:11" x14ac:dyDescent="0.25">
      <c r="A6" s="1796"/>
      <c r="B6" s="1858"/>
      <c r="C6" s="699">
        <v>42</v>
      </c>
      <c r="D6" s="694">
        <v>45160</v>
      </c>
      <c r="E6" s="584">
        <v>2002.14</v>
      </c>
      <c r="F6" s="564">
        <v>441</v>
      </c>
      <c r="I6" s="183"/>
      <c r="J6" s="1187"/>
    </row>
    <row r="7" spans="1:11" x14ac:dyDescent="0.25">
      <c r="A7" s="1186"/>
      <c r="B7" s="1188"/>
      <c r="C7" s="565">
        <v>40</v>
      </c>
      <c r="D7" s="694">
        <v>45170</v>
      </c>
      <c r="E7" s="584">
        <v>3000.94</v>
      </c>
      <c r="F7" s="564">
        <v>661</v>
      </c>
      <c r="I7" s="183"/>
      <c r="J7" s="1187"/>
    </row>
    <row r="8" spans="1:11" ht="15.75" thickBot="1" x14ac:dyDescent="0.3">
      <c r="B8" s="12"/>
      <c r="C8" s="699">
        <v>41</v>
      </c>
      <c r="D8" s="700">
        <v>45194</v>
      </c>
      <c r="E8" s="584">
        <v>2002.14</v>
      </c>
      <c r="F8" s="564">
        <v>441</v>
      </c>
      <c r="I8" s="183"/>
      <c r="J8" s="1187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87"/>
    </row>
    <row r="10" spans="1:11" ht="15.75" thickTop="1" x14ac:dyDescent="0.25">
      <c r="A10" s="1187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8930.18</v>
      </c>
      <c r="J10" s="1187">
        <f>F5-C10+F6+F4+F8+F7</f>
        <v>1967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0">
        <f>I10-F11</f>
        <v>8907.48</v>
      </c>
      <c r="J11" s="564">
        <f>J10-C11</f>
        <v>1962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0">
        <f t="shared" ref="I12:I75" si="3">I11-F12</f>
        <v>8771.2799999999988</v>
      </c>
      <c r="J12" s="564">
        <f t="shared" ref="J12:J42" si="4">J11-C12</f>
        <v>1932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0">
        <f t="shared" si="3"/>
        <v>8635.0799999999981</v>
      </c>
      <c r="J13" s="564">
        <f t="shared" si="4"/>
        <v>1902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0">
        <f t="shared" si="3"/>
        <v>8362.6799999999985</v>
      </c>
      <c r="J14" s="564">
        <f t="shared" si="4"/>
        <v>1842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0">
        <f t="shared" si="3"/>
        <v>8349.0599999999977</v>
      </c>
      <c r="J15" s="564">
        <f t="shared" si="4"/>
        <v>1839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0">
        <f t="shared" si="3"/>
        <v>8280.9599999999973</v>
      </c>
      <c r="J16" s="564">
        <f t="shared" si="4"/>
        <v>1824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0">
        <f t="shared" si="3"/>
        <v>8144.7599999999975</v>
      </c>
      <c r="J17" s="564">
        <f t="shared" si="4"/>
        <v>1794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0">
        <f t="shared" si="3"/>
        <v>8122.0599999999977</v>
      </c>
      <c r="J18" s="564">
        <f t="shared" si="4"/>
        <v>1789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0">
        <f t="shared" si="3"/>
        <v>7985.8599999999979</v>
      </c>
      <c r="J19" s="564">
        <f t="shared" si="4"/>
        <v>1759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0">
        <f t="shared" si="3"/>
        <v>7976.7799999999979</v>
      </c>
      <c r="J20" s="564">
        <f t="shared" si="4"/>
        <v>1757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0">
        <f t="shared" si="3"/>
        <v>7885.9799999999977</v>
      </c>
      <c r="J21" s="564">
        <f t="shared" si="4"/>
        <v>1737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0">
        <f t="shared" si="3"/>
        <v>7749.7799999999979</v>
      </c>
      <c r="J22" s="564">
        <f t="shared" si="4"/>
        <v>1707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0">
        <f t="shared" si="3"/>
        <v>7613.5799999999981</v>
      </c>
      <c r="J23" s="564">
        <f t="shared" si="4"/>
        <v>1677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0">
        <f t="shared" si="3"/>
        <v>7477.3799999999983</v>
      </c>
      <c r="J24" s="564">
        <f t="shared" si="4"/>
        <v>1647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0">
        <f t="shared" si="3"/>
        <v>7341.1799999999985</v>
      </c>
      <c r="J25" s="564">
        <f t="shared" si="4"/>
        <v>1617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0">
        <f t="shared" si="3"/>
        <v>7318.4799999999987</v>
      </c>
      <c r="J26" s="564">
        <f t="shared" si="4"/>
        <v>1612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0">
        <f t="shared" si="3"/>
        <v>7091.4799999999987</v>
      </c>
      <c r="J27" s="564">
        <f t="shared" si="4"/>
        <v>1562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0">
        <f t="shared" si="3"/>
        <v>7000.6799999999985</v>
      </c>
      <c r="J28" s="564">
        <f t="shared" si="4"/>
        <v>1542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0">
        <f t="shared" si="3"/>
        <v>6987.0599999999986</v>
      </c>
      <c r="J29" s="564">
        <f t="shared" si="4"/>
        <v>1539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0">
        <f t="shared" si="3"/>
        <v>6805.4599999999982</v>
      </c>
      <c r="J30" s="564">
        <f t="shared" si="4"/>
        <v>1499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0">
        <f t="shared" si="3"/>
        <v>6623.8599999999979</v>
      </c>
      <c r="J31" s="564">
        <f t="shared" si="4"/>
        <v>1459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0">
        <f t="shared" si="3"/>
        <v>6601.159999999998</v>
      </c>
      <c r="J32" s="564">
        <f t="shared" si="4"/>
        <v>1454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0">
        <f t="shared" si="3"/>
        <v>6464.9599999999982</v>
      </c>
      <c r="J33" s="564">
        <f t="shared" si="4"/>
        <v>1424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0">
        <f t="shared" si="3"/>
        <v>6328.7599999999984</v>
      </c>
      <c r="J34" s="564">
        <f t="shared" si="4"/>
        <v>1394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0">
        <f t="shared" si="3"/>
        <v>6237.9599999999982</v>
      </c>
      <c r="J35" s="564">
        <f t="shared" si="4"/>
        <v>1374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0">
        <f t="shared" si="3"/>
        <v>6228.8799999999983</v>
      </c>
      <c r="J36" s="564">
        <f t="shared" si="4"/>
        <v>1372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0">
        <f t="shared" si="3"/>
        <v>6001.8799999999983</v>
      </c>
      <c r="J37" s="564">
        <f t="shared" si="4"/>
        <v>1322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0">
        <f t="shared" si="3"/>
        <v>5774.8799999999983</v>
      </c>
      <c r="J38" s="564">
        <f t="shared" si="4"/>
        <v>1272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0">
        <f t="shared" si="3"/>
        <v>5547.8799999999983</v>
      </c>
      <c r="J39" s="564">
        <f t="shared" si="4"/>
        <v>1222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0">
        <f t="shared" si="3"/>
        <v>5457.0799999999981</v>
      </c>
      <c r="J40" s="1187">
        <f t="shared" si="4"/>
        <v>1202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0">
        <f t="shared" si="3"/>
        <v>5275.4799999999977</v>
      </c>
      <c r="J41" s="1187">
        <f t="shared" si="4"/>
        <v>1162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0">
        <f t="shared" si="3"/>
        <v>5093.8799999999974</v>
      </c>
      <c r="J42" s="564">
        <f t="shared" si="4"/>
        <v>1122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0">
        <f t="shared" si="3"/>
        <v>5071.1799999999976</v>
      </c>
      <c r="J43" s="564">
        <f>J42-C43</f>
        <v>1117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4">
        <f t="shared" si="3"/>
        <v>5071.1799999999976</v>
      </c>
      <c r="J44" s="622">
        <f t="shared" ref="J44:J107" si="8">J43-C44</f>
        <v>1117</v>
      </c>
      <c r="K44" s="583">
        <f t="shared" si="2"/>
        <v>0</v>
      </c>
    </row>
    <row r="45" spans="1:11" x14ac:dyDescent="0.25">
      <c r="B45" s="129">
        <v>4.54</v>
      </c>
      <c r="C45" s="15"/>
      <c r="D45" s="1326">
        <f t="shared" si="5"/>
        <v>0</v>
      </c>
      <c r="E45" s="1371"/>
      <c r="F45" s="1331">
        <f t="shared" si="7"/>
        <v>0</v>
      </c>
      <c r="G45" s="1064"/>
      <c r="H45" s="1065"/>
      <c r="I45" s="1372">
        <f t="shared" si="3"/>
        <v>5071.1799999999976</v>
      </c>
      <c r="J45" s="1373">
        <f t="shared" si="8"/>
        <v>1117</v>
      </c>
      <c r="K45" s="583">
        <f t="shared" si="2"/>
        <v>0</v>
      </c>
    </row>
    <row r="46" spans="1:11" x14ac:dyDescent="0.25">
      <c r="B46" s="129">
        <v>4.54</v>
      </c>
      <c r="C46" s="15"/>
      <c r="D46" s="1326">
        <f t="shared" si="5"/>
        <v>0</v>
      </c>
      <c r="E46" s="1371"/>
      <c r="F46" s="1331">
        <f t="shared" si="7"/>
        <v>0</v>
      </c>
      <c r="G46" s="1064"/>
      <c r="H46" s="1065"/>
      <c r="I46" s="1372">
        <f t="shared" si="3"/>
        <v>5071.1799999999976</v>
      </c>
      <c r="J46" s="1373">
        <f t="shared" si="8"/>
        <v>1117</v>
      </c>
      <c r="K46" s="583">
        <f t="shared" si="2"/>
        <v>0</v>
      </c>
    </row>
    <row r="47" spans="1:11" x14ac:dyDescent="0.25">
      <c r="B47" s="129">
        <v>4.54</v>
      </c>
      <c r="C47" s="15"/>
      <c r="D47" s="1326">
        <f t="shared" si="5"/>
        <v>0</v>
      </c>
      <c r="E47" s="1371"/>
      <c r="F47" s="1331">
        <f t="shared" si="7"/>
        <v>0</v>
      </c>
      <c r="G47" s="1064"/>
      <c r="H47" s="1065"/>
      <c r="I47" s="1372">
        <f t="shared" si="3"/>
        <v>5071.1799999999976</v>
      </c>
      <c r="J47" s="1373">
        <f t="shared" si="8"/>
        <v>1117</v>
      </c>
      <c r="K47" s="583">
        <f t="shared" si="2"/>
        <v>0</v>
      </c>
    </row>
    <row r="48" spans="1:11" x14ac:dyDescent="0.25">
      <c r="B48" s="129">
        <v>4.54</v>
      </c>
      <c r="C48" s="15"/>
      <c r="D48" s="1326">
        <f t="shared" si="5"/>
        <v>0</v>
      </c>
      <c r="E48" s="1371"/>
      <c r="F48" s="1331">
        <f t="shared" si="7"/>
        <v>0</v>
      </c>
      <c r="G48" s="1064"/>
      <c r="H48" s="1065"/>
      <c r="I48" s="1372">
        <f t="shared" si="3"/>
        <v>5071.1799999999976</v>
      </c>
      <c r="J48" s="1373">
        <f t="shared" si="8"/>
        <v>1117</v>
      </c>
      <c r="K48" s="583">
        <f t="shared" si="2"/>
        <v>0</v>
      </c>
    </row>
    <row r="49" spans="1:11" x14ac:dyDescent="0.25">
      <c r="B49" s="129">
        <v>4.54</v>
      </c>
      <c r="C49" s="15"/>
      <c r="D49" s="1326">
        <f t="shared" si="5"/>
        <v>0</v>
      </c>
      <c r="E49" s="1371"/>
      <c r="F49" s="1331">
        <f t="shared" si="7"/>
        <v>0</v>
      </c>
      <c r="G49" s="1064"/>
      <c r="H49" s="1065"/>
      <c r="I49" s="1372">
        <f t="shared" si="3"/>
        <v>5071.1799999999976</v>
      </c>
      <c r="J49" s="1373">
        <f t="shared" si="8"/>
        <v>1117</v>
      </c>
      <c r="K49" s="583">
        <f t="shared" si="2"/>
        <v>0</v>
      </c>
    </row>
    <row r="50" spans="1:11" x14ac:dyDescent="0.25">
      <c r="B50" s="129">
        <v>4.54</v>
      </c>
      <c r="C50" s="15"/>
      <c r="D50" s="1326">
        <f t="shared" si="5"/>
        <v>0</v>
      </c>
      <c r="E50" s="1371"/>
      <c r="F50" s="1331">
        <f t="shared" si="7"/>
        <v>0</v>
      </c>
      <c r="G50" s="1064"/>
      <c r="H50" s="1065"/>
      <c r="I50" s="1372">
        <f t="shared" si="3"/>
        <v>5071.1799999999976</v>
      </c>
      <c r="J50" s="1373">
        <f t="shared" si="8"/>
        <v>1117</v>
      </c>
      <c r="K50" s="583">
        <f t="shared" si="2"/>
        <v>0</v>
      </c>
    </row>
    <row r="51" spans="1:11" x14ac:dyDescent="0.25">
      <c r="B51" s="129">
        <v>4.54</v>
      </c>
      <c r="C51" s="15"/>
      <c r="D51" s="1326">
        <f t="shared" si="5"/>
        <v>0</v>
      </c>
      <c r="E51" s="1371"/>
      <c r="F51" s="1331">
        <f t="shared" si="7"/>
        <v>0</v>
      </c>
      <c r="G51" s="1064"/>
      <c r="H51" s="1065"/>
      <c r="I51" s="1372">
        <f t="shared" si="3"/>
        <v>5071.1799999999976</v>
      </c>
      <c r="J51" s="1373">
        <f t="shared" si="8"/>
        <v>1117</v>
      </c>
      <c r="K51" s="583">
        <f t="shared" si="2"/>
        <v>0</v>
      </c>
    </row>
    <row r="52" spans="1:11" x14ac:dyDescent="0.25">
      <c r="B52" s="129">
        <v>4.54</v>
      </c>
      <c r="C52" s="15"/>
      <c r="D52" s="1326">
        <f t="shared" si="5"/>
        <v>0</v>
      </c>
      <c r="E52" s="1371"/>
      <c r="F52" s="1331">
        <f t="shared" si="7"/>
        <v>0</v>
      </c>
      <c r="G52" s="1064"/>
      <c r="H52" s="1065"/>
      <c r="I52" s="1372">
        <f t="shared" si="3"/>
        <v>5071.1799999999976</v>
      </c>
      <c r="J52" s="1373">
        <f t="shared" si="8"/>
        <v>1117</v>
      </c>
      <c r="K52" s="583">
        <f t="shared" si="2"/>
        <v>0</v>
      </c>
    </row>
    <row r="53" spans="1:11" x14ac:dyDescent="0.25">
      <c r="B53" s="129">
        <v>4.54</v>
      </c>
      <c r="C53" s="15"/>
      <c r="D53" s="1326">
        <f t="shared" si="5"/>
        <v>0</v>
      </c>
      <c r="E53" s="1371"/>
      <c r="F53" s="1331">
        <f t="shared" si="7"/>
        <v>0</v>
      </c>
      <c r="G53" s="1064"/>
      <c r="H53" s="1065"/>
      <c r="I53" s="1372">
        <f t="shared" si="3"/>
        <v>5071.1799999999976</v>
      </c>
      <c r="J53" s="1373">
        <f t="shared" si="8"/>
        <v>1117</v>
      </c>
      <c r="K53" s="583">
        <f t="shared" si="2"/>
        <v>0</v>
      </c>
    </row>
    <row r="54" spans="1:11" x14ac:dyDescent="0.25">
      <c r="B54" s="129">
        <v>4.54</v>
      </c>
      <c r="C54" s="15"/>
      <c r="D54" s="1326">
        <f t="shared" si="5"/>
        <v>0</v>
      </c>
      <c r="E54" s="1371"/>
      <c r="F54" s="1331">
        <f t="shared" si="7"/>
        <v>0</v>
      </c>
      <c r="G54" s="1064"/>
      <c r="H54" s="1065"/>
      <c r="I54" s="1372">
        <f t="shared" si="3"/>
        <v>5071.1799999999976</v>
      </c>
      <c r="J54" s="1373">
        <f t="shared" si="8"/>
        <v>1117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31">
        <f t="shared" si="5"/>
        <v>0</v>
      </c>
      <c r="E55" s="1374"/>
      <c r="F55" s="1331">
        <f t="shared" si="7"/>
        <v>0</v>
      </c>
      <c r="G55" s="1064"/>
      <c r="H55" s="1065"/>
      <c r="I55" s="1372">
        <f t="shared" si="3"/>
        <v>5071.1799999999976</v>
      </c>
      <c r="J55" s="1375">
        <f t="shared" si="8"/>
        <v>1117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31">
        <f t="shared" si="5"/>
        <v>0</v>
      </c>
      <c r="E56" s="1374"/>
      <c r="F56" s="1331">
        <f t="shared" si="7"/>
        <v>0</v>
      </c>
      <c r="G56" s="1064"/>
      <c r="H56" s="1065"/>
      <c r="I56" s="1372">
        <f t="shared" si="3"/>
        <v>5071.1799999999976</v>
      </c>
      <c r="J56" s="1375">
        <f t="shared" si="8"/>
        <v>1117</v>
      </c>
      <c r="K56" s="59">
        <f t="shared" si="2"/>
        <v>0</v>
      </c>
    </row>
    <row r="57" spans="1:11" x14ac:dyDescent="0.25">
      <c r="B57" s="129">
        <v>4.54</v>
      </c>
      <c r="C57" s="15"/>
      <c r="D57" s="1326">
        <f t="shared" si="5"/>
        <v>0</v>
      </c>
      <c r="E57" s="1371"/>
      <c r="F57" s="1326">
        <f t="shared" si="7"/>
        <v>0</v>
      </c>
      <c r="G57" s="1328"/>
      <c r="H57" s="1329"/>
      <c r="I57" s="1372">
        <f t="shared" si="3"/>
        <v>5071.1799999999976</v>
      </c>
      <c r="J57" s="1375">
        <f t="shared" si="8"/>
        <v>1117</v>
      </c>
      <c r="K57" s="59">
        <f t="shared" si="2"/>
        <v>0</v>
      </c>
    </row>
    <row r="58" spans="1:11" x14ac:dyDescent="0.25">
      <c r="B58" s="129">
        <v>4.54</v>
      </c>
      <c r="C58" s="15"/>
      <c r="D58" s="1326">
        <f t="shared" si="5"/>
        <v>0</v>
      </c>
      <c r="E58" s="1371"/>
      <c r="F58" s="1326">
        <f t="shared" si="7"/>
        <v>0</v>
      </c>
      <c r="G58" s="1328"/>
      <c r="H58" s="1329"/>
      <c r="I58" s="1372">
        <f t="shared" si="3"/>
        <v>5071.1799999999976</v>
      </c>
      <c r="J58" s="1375">
        <f t="shared" si="8"/>
        <v>1117</v>
      </c>
      <c r="K58" s="59">
        <f t="shared" si="2"/>
        <v>0</v>
      </c>
    </row>
    <row r="59" spans="1:11" x14ac:dyDescent="0.25">
      <c r="B59" s="129">
        <v>4.54</v>
      </c>
      <c r="C59" s="15"/>
      <c r="D59" s="1326">
        <f t="shared" si="5"/>
        <v>0</v>
      </c>
      <c r="E59" s="1371"/>
      <c r="F59" s="1326">
        <f t="shared" si="7"/>
        <v>0</v>
      </c>
      <c r="G59" s="1328"/>
      <c r="H59" s="1329"/>
      <c r="I59" s="1372">
        <f t="shared" si="3"/>
        <v>5071.1799999999976</v>
      </c>
      <c r="J59" s="1375">
        <f t="shared" si="8"/>
        <v>1117</v>
      </c>
      <c r="K59" s="59">
        <f t="shared" si="2"/>
        <v>0</v>
      </c>
    </row>
    <row r="60" spans="1:11" x14ac:dyDescent="0.25">
      <c r="B60" s="129">
        <v>4.54</v>
      </c>
      <c r="C60" s="15"/>
      <c r="D60" s="1326">
        <f t="shared" si="5"/>
        <v>0</v>
      </c>
      <c r="E60" s="1371"/>
      <c r="F60" s="1326">
        <f t="shared" si="7"/>
        <v>0</v>
      </c>
      <c r="G60" s="1328"/>
      <c r="H60" s="1329"/>
      <c r="I60" s="1372">
        <f t="shared" si="3"/>
        <v>5071.1799999999976</v>
      </c>
      <c r="J60" s="1375">
        <f t="shared" si="8"/>
        <v>1117</v>
      </c>
      <c r="K60" s="59">
        <f t="shared" si="2"/>
        <v>0</v>
      </c>
    </row>
    <row r="61" spans="1:11" x14ac:dyDescent="0.25">
      <c r="B61" s="129">
        <v>4.54</v>
      </c>
      <c r="C61" s="15"/>
      <c r="D61" s="1326">
        <f t="shared" si="5"/>
        <v>0</v>
      </c>
      <c r="E61" s="1371"/>
      <c r="F61" s="1326">
        <f t="shared" si="7"/>
        <v>0</v>
      </c>
      <c r="G61" s="1328"/>
      <c r="H61" s="1329"/>
      <c r="I61" s="1372">
        <f t="shared" si="3"/>
        <v>5071.1799999999976</v>
      </c>
      <c r="J61" s="1375">
        <f t="shared" si="8"/>
        <v>1117</v>
      </c>
      <c r="K61" s="59">
        <f t="shared" si="2"/>
        <v>0</v>
      </c>
    </row>
    <row r="62" spans="1:11" x14ac:dyDescent="0.25">
      <c r="B62" s="129">
        <v>4.54</v>
      </c>
      <c r="C62" s="15"/>
      <c r="D62" s="1326">
        <f t="shared" si="5"/>
        <v>0</v>
      </c>
      <c r="E62" s="1371"/>
      <c r="F62" s="1326">
        <f t="shared" si="7"/>
        <v>0</v>
      </c>
      <c r="G62" s="1328"/>
      <c r="H62" s="1329"/>
      <c r="I62" s="1372">
        <f t="shared" si="3"/>
        <v>5071.1799999999976</v>
      </c>
      <c r="J62" s="1375">
        <f t="shared" si="8"/>
        <v>1117</v>
      </c>
      <c r="K62" s="59">
        <f t="shared" si="2"/>
        <v>0</v>
      </c>
    </row>
    <row r="63" spans="1:11" x14ac:dyDescent="0.25">
      <c r="B63" s="129">
        <v>4.54</v>
      </c>
      <c r="C63" s="15"/>
      <c r="D63" s="1326">
        <f t="shared" si="5"/>
        <v>0</v>
      </c>
      <c r="E63" s="1371"/>
      <c r="F63" s="1326">
        <f t="shared" si="7"/>
        <v>0</v>
      </c>
      <c r="G63" s="1328"/>
      <c r="H63" s="1329"/>
      <c r="I63" s="1372">
        <f t="shared" si="3"/>
        <v>5071.1799999999976</v>
      </c>
      <c r="J63" s="1375">
        <f t="shared" si="8"/>
        <v>1117</v>
      </c>
      <c r="K63" s="59">
        <f t="shared" si="2"/>
        <v>0</v>
      </c>
    </row>
    <row r="64" spans="1:11" x14ac:dyDescent="0.25">
      <c r="B64" s="129">
        <v>4.54</v>
      </c>
      <c r="C64" s="15"/>
      <c r="D64" s="1326">
        <f t="shared" si="5"/>
        <v>0</v>
      </c>
      <c r="E64" s="1371"/>
      <c r="F64" s="1326">
        <f t="shared" si="7"/>
        <v>0</v>
      </c>
      <c r="G64" s="1328"/>
      <c r="H64" s="1329"/>
      <c r="I64" s="1372">
        <f t="shared" si="3"/>
        <v>5071.1799999999976</v>
      </c>
      <c r="J64" s="1375">
        <f t="shared" si="8"/>
        <v>1117</v>
      </c>
      <c r="K64" s="59">
        <f t="shared" si="2"/>
        <v>0</v>
      </c>
    </row>
    <row r="65" spans="2:11" x14ac:dyDescent="0.25">
      <c r="B65" s="129">
        <v>4.54</v>
      </c>
      <c r="C65" s="15"/>
      <c r="D65" s="1326">
        <f t="shared" si="5"/>
        <v>0</v>
      </c>
      <c r="E65" s="1371"/>
      <c r="F65" s="1326">
        <f t="shared" si="7"/>
        <v>0</v>
      </c>
      <c r="G65" s="1328"/>
      <c r="H65" s="1329"/>
      <c r="I65" s="1372">
        <f t="shared" si="3"/>
        <v>5071.1799999999976</v>
      </c>
      <c r="J65" s="1375">
        <f t="shared" si="8"/>
        <v>1117</v>
      </c>
      <c r="K65" s="59">
        <f t="shared" si="2"/>
        <v>0</v>
      </c>
    </row>
    <row r="66" spans="2:11" x14ac:dyDescent="0.25">
      <c r="B66" s="129">
        <v>4.54</v>
      </c>
      <c r="C66" s="15"/>
      <c r="D66" s="1326">
        <f t="shared" si="5"/>
        <v>0</v>
      </c>
      <c r="E66" s="1371"/>
      <c r="F66" s="1326">
        <f t="shared" si="7"/>
        <v>0</v>
      </c>
      <c r="G66" s="1328"/>
      <c r="H66" s="1329"/>
      <c r="I66" s="1372">
        <f t="shared" si="3"/>
        <v>5071.1799999999976</v>
      </c>
      <c r="J66" s="1375">
        <f t="shared" si="8"/>
        <v>1117</v>
      </c>
      <c r="K66" s="59">
        <f t="shared" si="2"/>
        <v>0</v>
      </c>
    </row>
    <row r="67" spans="2:11" x14ac:dyDescent="0.25">
      <c r="B67" s="129">
        <v>4.54</v>
      </c>
      <c r="C67" s="15"/>
      <c r="D67" s="1326">
        <f t="shared" si="5"/>
        <v>0</v>
      </c>
      <c r="E67" s="1371"/>
      <c r="F67" s="1326">
        <f t="shared" si="7"/>
        <v>0</v>
      </c>
      <c r="G67" s="1328"/>
      <c r="H67" s="1329"/>
      <c r="I67" s="1372">
        <f t="shared" si="3"/>
        <v>5071.1799999999976</v>
      </c>
      <c r="J67" s="1375">
        <f t="shared" si="8"/>
        <v>1117</v>
      </c>
      <c r="K67" s="59">
        <f t="shared" si="2"/>
        <v>0</v>
      </c>
    </row>
    <row r="68" spans="2:11" x14ac:dyDescent="0.25">
      <c r="B68" s="129">
        <v>4.54</v>
      </c>
      <c r="C68" s="15"/>
      <c r="D68" s="1326">
        <f t="shared" si="5"/>
        <v>0</v>
      </c>
      <c r="E68" s="1371"/>
      <c r="F68" s="1326">
        <f t="shared" si="7"/>
        <v>0</v>
      </c>
      <c r="G68" s="1328"/>
      <c r="H68" s="1329"/>
      <c r="I68" s="1372">
        <f t="shared" si="3"/>
        <v>5071.1799999999976</v>
      </c>
      <c r="J68" s="1375">
        <f t="shared" si="8"/>
        <v>1117</v>
      </c>
      <c r="K68" s="59">
        <f t="shared" si="2"/>
        <v>0</v>
      </c>
    </row>
    <row r="69" spans="2:11" x14ac:dyDescent="0.25">
      <c r="B69" s="129">
        <v>4.54</v>
      </c>
      <c r="C69" s="15"/>
      <c r="D69" s="1326">
        <f t="shared" si="5"/>
        <v>0</v>
      </c>
      <c r="E69" s="1371"/>
      <c r="F69" s="1326">
        <f t="shared" si="7"/>
        <v>0</v>
      </c>
      <c r="G69" s="1328"/>
      <c r="H69" s="1329"/>
      <c r="I69" s="1372">
        <f t="shared" si="3"/>
        <v>5071.1799999999976</v>
      </c>
      <c r="J69" s="1375">
        <f t="shared" si="8"/>
        <v>1117</v>
      </c>
      <c r="K69" s="59">
        <f t="shared" si="2"/>
        <v>0</v>
      </c>
    </row>
    <row r="70" spans="2:11" x14ac:dyDescent="0.25">
      <c r="B70" s="129">
        <v>4.54</v>
      </c>
      <c r="C70" s="15"/>
      <c r="D70" s="1326">
        <f t="shared" si="5"/>
        <v>0</v>
      </c>
      <c r="E70" s="1371"/>
      <c r="F70" s="1326">
        <f t="shared" si="7"/>
        <v>0</v>
      </c>
      <c r="G70" s="1328"/>
      <c r="H70" s="1329"/>
      <c r="I70" s="1372">
        <f t="shared" si="3"/>
        <v>5071.1799999999976</v>
      </c>
      <c r="J70" s="1375">
        <f t="shared" si="8"/>
        <v>1117</v>
      </c>
      <c r="K70" s="59">
        <f t="shared" si="2"/>
        <v>0</v>
      </c>
    </row>
    <row r="71" spans="2:11" x14ac:dyDescent="0.25">
      <c r="B71" s="129">
        <v>4.54</v>
      </c>
      <c r="C71" s="15"/>
      <c r="D71" s="1326">
        <f t="shared" si="5"/>
        <v>0</v>
      </c>
      <c r="E71" s="1371"/>
      <c r="F71" s="1326">
        <f t="shared" si="7"/>
        <v>0</v>
      </c>
      <c r="G71" s="1328"/>
      <c r="H71" s="1329"/>
      <c r="I71" s="1372">
        <f t="shared" si="3"/>
        <v>5071.1799999999976</v>
      </c>
      <c r="J71" s="1375">
        <f t="shared" si="8"/>
        <v>1117</v>
      </c>
      <c r="K71" s="59">
        <f t="shared" si="2"/>
        <v>0</v>
      </c>
    </row>
    <row r="72" spans="2:11" x14ac:dyDescent="0.25">
      <c r="B72" s="129">
        <v>4.54</v>
      </c>
      <c r="C72" s="15"/>
      <c r="D72" s="1326">
        <f t="shared" si="5"/>
        <v>0</v>
      </c>
      <c r="E72" s="1371"/>
      <c r="F72" s="1326">
        <f t="shared" si="7"/>
        <v>0</v>
      </c>
      <c r="G72" s="1328"/>
      <c r="H72" s="1329"/>
      <c r="I72" s="1372">
        <f t="shared" si="3"/>
        <v>5071.1799999999976</v>
      </c>
      <c r="J72" s="1375">
        <f t="shared" si="8"/>
        <v>1117</v>
      </c>
      <c r="K72" s="59">
        <f t="shared" si="2"/>
        <v>0</v>
      </c>
    </row>
    <row r="73" spans="2:11" x14ac:dyDescent="0.25">
      <c r="B73" s="129">
        <v>4.54</v>
      </c>
      <c r="C73" s="15"/>
      <c r="D73" s="1326">
        <f t="shared" si="5"/>
        <v>0</v>
      </c>
      <c r="E73" s="1371"/>
      <c r="F73" s="1326">
        <f t="shared" si="7"/>
        <v>0</v>
      </c>
      <c r="G73" s="1328"/>
      <c r="H73" s="1329"/>
      <c r="I73" s="1372">
        <f t="shared" si="3"/>
        <v>5071.1799999999976</v>
      </c>
      <c r="J73" s="1375">
        <f t="shared" si="8"/>
        <v>1117</v>
      </c>
      <c r="K73" s="59">
        <f t="shared" si="2"/>
        <v>0</v>
      </c>
    </row>
    <row r="74" spans="2:11" x14ac:dyDescent="0.25">
      <c r="B74" s="129">
        <v>4.54</v>
      </c>
      <c r="C74" s="15"/>
      <c r="D74" s="1326">
        <f t="shared" ref="D74:D109" si="9">C74*B74</f>
        <v>0</v>
      </c>
      <c r="E74" s="1371"/>
      <c r="F74" s="1326">
        <f t="shared" si="7"/>
        <v>0</v>
      </c>
      <c r="G74" s="1328"/>
      <c r="H74" s="1329"/>
      <c r="I74" s="1372">
        <f t="shared" si="3"/>
        <v>5071.1799999999976</v>
      </c>
      <c r="J74" s="1375">
        <f t="shared" si="8"/>
        <v>1117</v>
      </c>
      <c r="K74" s="59">
        <f t="shared" si="2"/>
        <v>0</v>
      </c>
    </row>
    <row r="75" spans="2:11" x14ac:dyDescent="0.25">
      <c r="B75" s="129">
        <v>4.54</v>
      </c>
      <c r="C75" s="15"/>
      <c r="D75" s="1326">
        <f t="shared" si="9"/>
        <v>0</v>
      </c>
      <c r="E75" s="1371"/>
      <c r="F75" s="1326">
        <f t="shared" si="7"/>
        <v>0</v>
      </c>
      <c r="G75" s="1328"/>
      <c r="H75" s="1329"/>
      <c r="I75" s="1372">
        <f t="shared" si="3"/>
        <v>5071.1799999999976</v>
      </c>
      <c r="J75" s="1375">
        <f t="shared" si="8"/>
        <v>1117</v>
      </c>
      <c r="K75" s="59">
        <f t="shared" si="2"/>
        <v>0</v>
      </c>
    </row>
    <row r="76" spans="2:11" x14ac:dyDescent="0.25">
      <c r="B76" s="129">
        <v>4.54</v>
      </c>
      <c r="C76" s="15"/>
      <c r="D76" s="1326">
        <f t="shared" si="9"/>
        <v>0</v>
      </c>
      <c r="E76" s="1371"/>
      <c r="F76" s="1326">
        <f t="shared" si="7"/>
        <v>0</v>
      </c>
      <c r="G76" s="1328"/>
      <c r="H76" s="1329"/>
      <c r="I76" s="1372">
        <f t="shared" ref="I76:I108" si="10">I75-F76</f>
        <v>5071.1799999999976</v>
      </c>
      <c r="J76" s="1375">
        <f t="shared" si="8"/>
        <v>1117</v>
      </c>
      <c r="K76" s="59">
        <f t="shared" si="2"/>
        <v>0</v>
      </c>
    </row>
    <row r="77" spans="2:11" x14ac:dyDescent="0.25">
      <c r="B77" s="129">
        <v>4.54</v>
      </c>
      <c r="C77" s="15"/>
      <c r="D77" s="1326">
        <f t="shared" si="9"/>
        <v>0</v>
      </c>
      <c r="E77" s="1371"/>
      <c r="F77" s="1326">
        <f t="shared" si="7"/>
        <v>0</v>
      </c>
      <c r="G77" s="1328"/>
      <c r="H77" s="1329"/>
      <c r="I77" s="1372">
        <f t="shared" si="10"/>
        <v>5071.1799999999976</v>
      </c>
      <c r="J77" s="1375">
        <f t="shared" si="8"/>
        <v>1117</v>
      </c>
      <c r="K77" s="59">
        <f t="shared" si="2"/>
        <v>0</v>
      </c>
    </row>
    <row r="78" spans="2:11" x14ac:dyDescent="0.25">
      <c r="B78" s="129">
        <v>4.54</v>
      </c>
      <c r="C78" s="15"/>
      <c r="D78" s="1326">
        <f t="shared" si="9"/>
        <v>0</v>
      </c>
      <c r="E78" s="1371"/>
      <c r="F78" s="1326">
        <f t="shared" si="7"/>
        <v>0</v>
      </c>
      <c r="G78" s="1328"/>
      <c r="H78" s="1329"/>
      <c r="I78" s="1372">
        <f t="shared" si="10"/>
        <v>5071.1799999999976</v>
      </c>
      <c r="J78" s="1375">
        <f t="shared" si="8"/>
        <v>1117</v>
      </c>
      <c r="K78" s="59">
        <f t="shared" si="2"/>
        <v>0</v>
      </c>
    </row>
    <row r="79" spans="2:11" x14ac:dyDescent="0.25">
      <c r="B79" s="129">
        <v>4.54</v>
      </c>
      <c r="C79" s="15"/>
      <c r="D79" s="1326">
        <f t="shared" si="9"/>
        <v>0</v>
      </c>
      <c r="E79" s="1371"/>
      <c r="F79" s="1326">
        <f t="shared" si="7"/>
        <v>0</v>
      </c>
      <c r="G79" s="1328"/>
      <c r="H79" s="1329"/>
      <c r="I79" s="1372">
        <f t="shared" si="10"/>
        <v>5071.1799999999976</v>
      </c>
      <c r="J79" s="1375">
        <f t="shared" si="8"/>
        <v>1117</v>
      </c>
      <c r="K79" s="59">
        <f t="shared" si="2"/>
        <v>0</v>
      </c>
    </row>
    <row r="80" spans="2:11" x14ac:dyDescent="0.25">
      <c r="B80" s="129">
        <v>4.54</v>
      </c>
      <c r="C80" s="15"/>
      <c r="D80" s="1326">
        <f t="shared" si="9"/>
        <v>0</v>
      </c>
      <c r="E80" s="1371"/>
      <c r="F80" s="1326">
        <f t="shared" si="7"/>
        <v>0</v>
      </c>
      <c r="G80" s="1328"/>
      <c r="H80" s="1329"/>
      <c r="I80" s="1372">
        <f t="shared" si="10"/>
        <v>5071.1799999999976</v>
      </c>
      <c r="J80" s="1375">
        <f t="shared" si="8"/>
        <v>1117</v>
      </c>
      <c r="K80" s="59">
        <f t="shared" si="2"/>
        <v>0</v>
      </c>
    </row>
    <row r="81" spans="2:11" x14ac:dyDescent="0.25">
      <c r="B81" s="129">
        <v>4.54</v>
      </c>
      <c r="C81" s="15"/>
      <c r="D81" s="1326">
        <f t="shared" si="9"/>
        <v>0</v>
      </c>
      <c r="E81" s="1371"/>
      <c r="F81" s="1326">
        <f t="shared" si="7"/>
        <v>0</v>
      </c>
      <c r="G81" s="1328"/>
      <c r="H81" s="1329"/>
      <c r="I81" s="1372">
        <f t="shared" si="10"/>
        <v>5071.1799999999976</v>
      </c>
      <c r="J81" s="1375">
        <f t="shared" si="8"/>
        <v>1117</v>
      </c>
      <c r="K81" s="59">
        <f t="shared" si="2"/>
        <v>0</v>
      </c>
    </row>
    <row r="82" spans="2:11" x14ac:dyDescent="0.25">
      <c r="B82" s="129">
        <v>4.54</v>
      </c>
      <c r="C82" s="15"/>
      <c r="D82" s="1326">
        <f t="shared" si="9"/>
        <v>0</v>
      </c>
      <c r="E82" s="1371"/>
      <c r="F82" s="1326">
        <f t="shared" si="7"/>
        <v>0</v>
      </c>
      <c r="G82" s="1328"/>
      <c r="H82" s="1329"/>
      <c r="I82" s="1372">
        <f t="shared" si="10"/>
        <v>5071.1799999999976</v>
      </c>
      <c r="J82" s="1375">
        <f t="shared" si="8"/>
        <v>1117</v>
      </c>
      <c r="K82" s="59">
        <f t="shared" si="2"/>
        <v>0</v>
      </c>
    </row>
    <row r="83" spans="2:11" x14ac:dyDescent="0.25">
      <c r="B83" s="129">
        <v>4.54</v>
      </c>
      <c r="C83" s="15"/>
      <c r="D83" s="1326">
        <f t="shared" si="9"/>
        <v>0</v>
      </c>
      <c r="E83" s="1371"/>
      <c r="F83" s="1326">
        <f t="shared" si="7"/>
        <v>0</v>
      </c>
      <c r="G83" s="1328"/>
      <c r="H83" s="1329"/>
      <c r="I83" s="1372">
        <f t="shared" si="10"/>
        <v>5071.1799999999976</v>
      </c>
      <c r="J83" s="1375">
        <f t="shared" si="8"/>
        <v>1117</v>
      </c>
      <c r="K83" s="59">
        <f t="shared" si="2"/>
        <v>0</v>
      </c>
    </row>
    <row r="84" spans="2:11" x14ac:dyDescent="0.25">
      <c r="B84" s="129">
        <v>4.54</v>
      </c>
      <c r="C84" s="15"/>
      <c r="D84" s="1326">
        <f t="shared" si="9"/>
        <v>0</v>
      </c>
      <c r="E84" s="1371"/>
      <c r="F84" s="1326">
        <f t="shared" si="7"/>
        <v>0</v>
      </c>
      <c r="G84" s="1328"/>
      <c r="H84" s="1329"/>
      <c r="I84" s="1372">
        <f t="shared" si="10"/>
        <v>5071.1799999999976</v>
      </c>
      <c r="J84" s="1375">
        <f t="shared" si="8"/>
        <v>1117</v>
      </c>
      <c r="K84" s="59">
        <f t="shared" si="2"/>
        <v>0</v>
      </c>
    </row>
    <row r="85" spans="2:11" x14ac:dyDescent="0.25">
      <c r="B85" s="129">
        <v>4.54</v>
      </c>
      <c r="C85" s="15"/>
      <c r="D85" s="1326">
        <f t="shared" si="9"/>
        <v>0</v>
      </c>
      <c r="E85" s="1371"/>
      <c r="F85" s="1326">
        <f t="shared" si="7"/>
        <v>0</v>
      </c>
      <c r="G85" s="1328"/>
      <c r="H85" s="1329"/>
      <c r="I85" s="1372">
        <f t="shared" si="10"/>
        <v>5071.1799999999976</v>
      </c>
      <c r="J85" s="1375">
        <f t="shared" si="8"/>
        <v>1117</v>
      </c>
      <c r="K85" s="59">
        <f t="shared" si="2"/>
        <v>0</v>
      </c>
    </row>
    <row r="86" spans="2:11" x14ac:dyDescent="0.25">
      <c r="B86" s="129">
        <v>4.54</v>
      </c>
      <c r="C86" s="15"/>
      <c r="D86" s="1326">
        <f t="shared" si="9"/>
        <v>0</v>
      </c>
      <c r="E86" s="1371"/>
      <c r="F86" s="1326">
        <f t="shared" si="7"/>
        <v>0</v>
      </c>
      <c r="G86" s="1328"/>
      <c r="H86" s="1329"/>
      <c r="I86" s="1372">
        <f t="shared" si="10"/>
        <v>5071.1799999999976</v>
      </c>
      <c r="J86" s="1375">
        <f t="shared" si="8"/>
        <v>1117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26">
        <f t="shared" si="9"/>
        <v>0</v>
      </c>
      <c r="E87" s="1371"/>
      <c r="F87" s="1326">
        <f t="shared" si="7"/>
        <v>0</v>
      </c>
      <c r="G87" s="1328"/>
      <c r="H87" s="1329"/>
      <c r="I87" s="1372">
        <f t="shared" si="10"/>
        <v>5071.1799999999976</v>
      </c>
      <c r="J87" s="1375">
        <f t="shared" si="8"/>
        <v>1117</v>
      </c>
      <c r="K87" s="59">
        <f t="shared" si="11"/>
        <v>0</v>
      </c>
    </row>
    <row r="88" spans="2:11" x14ac:dyDescent="0.25">
      <c r="B88" s="129">
        <v>4.54</v>
      </c>
      <c r="C88" s="15"/>
      <c r="D88" s="1326">
        <f t="shared" si="9"/>
        <v>0</v>
      </c>
      <c r="E88" s="1371"/>
      <c r="F88" s="1326">
        <f t="shared" si="7"/>
        <v>0</v>
      </c>
      <c r="G88" s="1328"/>
      <c r="H88" s="1329"/>
      <c r="I88" s="1372">
        <f t="shared" si="10"/>
        <v>5071.1799999999976</v>
      </c>
      <c r="J88" s="1375">
        <f t="shared" si="8"/>
        <v>1117</v>
      </c>
      <c r="K88" s="59">
        <f t="shared" si="11"/>
        <v>0</v>
      </c>
    </row>
    <row r="89" spans="2:11" x14ac:dyDescent="0.25">
      <c r="B89" s="129">
        <v>4.54</v>
      </c>
      <c r="C89" s="15"/>
      <c r="D89" s="1326">
        <f t="shared" si="9"/>
        <v>0</v>
      </c>
      <c r="E89" s="1371"/>
      <c r="F89" s="1326">
        <f t="shared" si="7"/>
        <v>0</v>
      </c>
      <c r="G89" s="1328"/>
      <c r="H89" s="1329"/>
      <c r="I89" s="1372">
        <f t="shared" si="10"/>
        <v>5071.1799999999976</v>
      </c>
      <c r="J89" s="1375">
        <f t="shared" si="8"/>
        <v>1117</v>
      </c>
      <c r="K89" s="59">
        <f t="shared" si="11"/>
        <v>0</v>
      </c>
    </row>
    <row r="90" spans="2:11" x14ac:dyDescent="0.25">
      <c r="B90" s="129">
        <v>4.54</v>
      </c>
      <c r="C90" s="15"/>
      <c r="D90" s="1326">
        <f t="shared" si="9"/>
        <v>0</v>
      </c>
      <c r="E90" s="1371"/>
      <c r="F90" s="1326">
        <f t="shared" si="7"/>
        <v>0</v>
      </c>
      <c r="G90" s="1328"/>
      <c r="H90" s="1329"/>
      <c r="I90" s="1372">
        <f t="shared" si="10"/>
        <v>5071.1799999999976</v>
      </c>
      <c r="J90" s="1375">
        <f t="shared" si="8"/>
        <v>1117</v>
      </c>
      <c r="K90" s="59">
        <f t="shared" si="11"/>
        <v>0</v>
      </c>
    </row>
    <row r="91" spans="2:11" x14ac:dyDescent="0.25">
      <c r="B91" s="129">
        <v>4.54</v>
      </c>
      <c r="C91" s="15"/>
      <c r="D91" s="1326">
        <f t="shared" si="9"/>
        <v>0</v>
      </c>
      <c r="E91" s="1371"/>
      <c r="F91" s="1326">
        <f t="shared" si="7"/>
        <v>0</v>
      </c>
      <c r="G91" s="1328"/>
      <c r="H91" s="1329"/>
      <c r="I91" s="1372">
        <f t="shared" si="10"/>
        <v>5071.1799999999976</v>
      </c>
      <c r="J91" s="1375">
        <f t="shared" si="8"/>
        <v>1117</v>
      </c>
      <c r="K91" s="59">
        <f t="shared" si="11"/>
        <v>0</v>
      </c>
    </row>
    <row r="92" spans="2:11" x14ac:dyDescent="0.25">
      <c r="B92" s="129">
        <v>4.54</v>
      </c>
      <c r="C92" s="15"/>
      <c r="D92" s="1326">
        <f t="shared" si="9"/>
        <v>0</v>
      </c>
      <c r="E92" s="1371"/>
      <c r="F92" s="1326">
        <f t="shared" si="7"/>
        <v>0</v>
      </c>
      <c r="G92" s="1328"/>
      <c r="H92" s="1329"/>
      <c r="I92" s="1372">
        <f t="shared" si="10"/>
        <v>5071.1799999999976</v>
      </c>
      <c r="J92" s="1375">
        <f t="shared" si="8"/>
        <v>1117</v>
      </c>
      <c r="K92" s="59">
        <f t="shared" si="11"/>
        <v>0</v>
      </c>
    </row>
    <row r="93" spans="2:11" x14ac:dyDescent="0.25">
      <c r="B93" s="129">
        <v>4.54</v>
      </c>
      <c r="C93" s="15"/>
      <c r="D93" s="1326">
        <f t="shared" si="9"/>
        <v>0</v>
      </c>
      <c r="E93" s="1371"/>
      <c r="F93" s="1326">
        <f t="shared" si="7"/>
        <v>0</v>
      </c>
      <c r="G93" s="1328"/>
      <c r="H93" s="1329"/>
      <c r="I93" s="1372">
        <f t="shared" si="10"/>
        <v>5071.1799999999976</v>
      </c>
      <c r="J93" s="1375">
        <f t="shared" si="8"/>
        <v>1117</v>
      </c>
      <c r="K93" s="59">
        <f t="shared" si="11"/>
        <v>0</v>
      </c>
    </row>
    <row r="94" spans="2:11" x14ac:dyDescent="0.25">
      <c r="B94" s="129">
        <v>4.54</v>
      </c>
      <c r="C94" s="15"/>
      <c r="D94" s="1326">
        <f t="shared" si="9"/>
        <v>0</v>
      </c>
      <c r="E94" s="1371"/>
      <c r="F94" s="1326">
        <f t="shared" si="7"/>
        <v>0</v>
      </c>
      <c r="G94" s="1328"/>
      <c r="H94" s="1329"/>
      <c r="I94" s="1372">
        <f t="shared" si="10"/>
        <v>5071.1799999999976</v>
      </c>
      <c r="J94" s="1375">
        <f t="shared" si="8"/>
        <v>1117</v>
      </c>
      <c r="K94" s="59">
        <f t="shared" si="11"/>
        <v>0</v>
      </c>
    </row>
    <row r="95" spans="2:11" x14ac:dyDescent="0.25">
      <c r="B95" s="129">
        <v>4.54</v>
      </c>
      <c r="C95" s="15"/>
      <c r="D95" s="1326">
        <f t="shared" si="9"/>
        <v>0</v>
      </c>
      <c r="E95" s="1371"/>
      <c r="F95" s="1326">
        <f t="shared" si="7"/>
        <v>0</v>
      </c>
      <c r="G95" s="1328"/>
      <c r="H95" s="1329"/>
      <c r="I95" s="1372">
        <f t="shared" si="10"/>
        <v>5071.1799999999976</v>
      </c>
      <c r="J95" s="1375">
        <f t="shared" si="8"/>
        <v>1117</v>
      </c>
      <c r="K95" s="59">
        <f t="shared" si="11"/>
        <v>0</v>
      </c>
    </row>
    <row r="96" spans="2:11" x14ac:dyDescent="0.25">
      <c r="B96" s="129">
        <v>4.54</v>
      </c>
      <c r="C96" s="15"/>
      <c r="D96" s="1326">
        <f t="shared" si="9"/>
        <v>0</v>
      </c>
      <c r="E96" s="1371"/>
      <c r="F96" s="1326">
        <f t="shared" si="7"/>
        <v>0</v>
      </c>
      <c r="G96" s="1328"/>
      <c r="H96" s="1329"/>
      <c r="I96" s="1372">
        <f t="shared" si="10"/>
        <v>5071.1799999999976</v>
      </c>
      <c r="J96" s="1375">
        <f t="shared" si="8"/>
        <v>1117</v>
      </c>
      <c r="K96" s="59">
        <f t="shared" si="11"/>
        <v>0</v>
      </c>
    </row>
    <row r="97" spans="2:11" x14ac:dyDescent="0.25">
      <c r="B97" s="129">
        <v>4.54</v>
      </c>
      <c r="C97" s="15"/>
      <c r="D97" s="1326">
        <f t="shared" si="9"/>
        <v>0</v>
      </c>
      <c r="E97" s="1371"/>
      <c r="F97" s="1326">
        <f t="shared" si="7"/>
        <v>0</v>
      </c>
      <c r="G97" s="1328"/>
      <c r="H97" s="1329"/>
      <c r="I97" s="1372">
        <f t="shared" si="10"/>
        <v>5071.1799999999976</v>
      </c>
      <c r="J97" s="1375">
        <f t="shared" si="8"/>
        <v>1117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0">
        <f t="shared" si="10"/>
        <v>5071.1799999999976</v>
      </c>
      <c r="J98" s="1187">
        <f t="shared" si="8"/>
        <v>1117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0">
        <f t="shared" si="10"/>
        <v>5071.1799999999976</v>
      </c>
      <c r="J99" s="1187">
        <f t="shared" si="8"/>
        <v>1117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0">
        <f t="shared" si="10"/>
        <v>5071.1799999999976</v>
      </c>
      <c r="J100" s="1187">
        <f t="shared" si="8"/>
        <v>1117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0">
        <f t="shared" si="10"/>
        <v>5071.1799999999976</v>
      </c>
      <c r="J101" s="1187">
        <f t="shared" si="8"/>
        <v>1117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0">
        <f t="shared" si="10"/>
        <v>5071.1799999999976</v>
      </c>
      <c r="J102" s="1187">
        <f t="shared" si="8"/>
        <v>1117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0">
        <f t="shared" si="10"/>
        <v>5071.1799999999976</v>
      </c>
      <c r="J103" s="1187">
        <f t="shared" si="8"/>
        <v>1117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0">
        <f t="shared" si="10"/>
        <v>5071.1799999999976</v>
      </c>
      <c r="J104" s="1187">
        <f t="shared" si="8"/>
        <v>1117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0">
        <f t="shared" si="10"/>
        <v>5071.1799999999976</v>
      </c>
      <c r="J105" s="1187">
        <f t="shared" si="8"/>
        <v>1117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0">
        <f t="shared" si="10"/>
        <v>5071.1799999999976</v>
      </c>
      <c r="J106" s="1187">
        <f t="shared" si="8"/>
        <v>1117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0">
        <f t="shared" si="10"/>
        <v>5071.1799999999976</v>
      </c>
      <c r="J107" s="1187">
        <f t="shared" si="8"/>
        <v>1117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0">
        <f t="shared" si="10"/>
        <v>5071.1799999999976</v>
      </c>
      <c r="J108" s="1187">
        <f t="shared" ref="J108" si="12">J107-C108</f>
        <v>1117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187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187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187"/>
    </row>
    <row r="112" spans="2:11" x14ac:dyDescent="0.25">
      <c r="C112" s="50" t="s">
        <v>4</v>
      </c>
      <c r="D112" s="196">
        <f>F4+F5-C110+F6+F8</f>
        <v>456</v>
      </c>
      <c r="E112" s="40"/>
      <c r="F112" s="6"/>
      <c r="G112" s="31"/>
      <c r="H112" s="17"/>
      <c r="I112" s="128"/>
      <c r="J112" s="1187"/>
    </row>
    <row r="113" spans="3:10" x14ac:dyDescent="0.25">
      <c r="C113" s="1859" t="s">
        <v>19</v>
      </c>
      <c r="D113" s="1860"/>
      <c r="E113" s="39">
        <f>E4+E5-F110+E6+E8</f>
        <v>2070.2400000000011</v>
      </c>
      <c r="F113" s="6"/>
      <c r="G113" s="6"/>
      <c r="H113" s="17"/>
      <c r="I113" s="128"/>
      <c r="J113" s="1187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187"/>
    </row>
    <row r="115" spans="3:10" x14ac:dyDescent="0.25">
      <c r="C115" s="15"/>
      <c r="D115" s="6"/>
      <c r="E115" s="13"/>
      <c r="F115" s="6"/>
      <c r="G115" s="31"/>
      <c r="H115" s="17"/>
      <c r="I115" s="128"/>
      <c r="J115" s="1187"/>
    </row>
    <row r="116" spans="3:10" x14ac:dyDescent="0.25">
      <c r="I116" s="128"/>
      <c r="J116" s="1187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92" t="s">
        <v>320</v>
      </c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2"/>
      <c r="G4" s="962"/>
    </row>
    <row r="5" spans="1:10" ht="15.75" customHeight="1" x14ac:dyDescent="0.25">
      <c r="A5" s="1861" t="s">
        <v>332</v>
      </c>
      <c r="B5" s="1813" t="s">
        <v>108</v>
      </c>
      <c r="C5" s="868">
        <v>61</v>
      </c>
      <c r="D5" s="869">
        <v>45175</v>
      </c>
      <c r="E5" s="870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862"/>
      <c r="B6" s="1813"/>
      <c r="C6" s="190"/>
      <c r="D6" s="145"/>
      <c r="E6" s="102"/>
      <c r="F6" s="962"/>
    </row>
    <row r="7" spans="1:10" ht="15.75" customHeight="1" thickBot="1" x14ac:dyDescent="0.3">
      <c r="B7" s="12"/>
      <c r="C7" s="190"/>
      <c r="D7" s="145"/>
      <c r="E7" s="102"/>
      <c r="F7" s="962"/>
      <c r="I7" s="186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64"/>
    </row>
    <row r="9" spans="1:10" ht="15.75" thickTop="1" x14ac:dyDescent="0.25">
      <c r="A9" s="962"/>
      <c r="B9" s="706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41">
        <f>E4+E5+E6+E7-F9</f>
        <v>492.78</v>
      </c>
      <c r="J9" s="582"/>
    </row>
    <row r="10" spans="1:10" x14ac:dyDescent="0.25">
      <c r="B10" s="706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41">
        <f>I9-F10</f>
        <v>492.78</v>
      </c>
      <c r="J10" s="582"/>
    </row>
    <row r="11" spans="1:10" x14ac:dyDescent="0.25">
      <c r="A11" s="54" t="s">
        <v>32</v>
      </c>
      <c r="B11" s="706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41">
        <f t="shared" ref="I11:I45" si="2">I10-F11</f>
        <v>492.78</v>
      </c>
      <c r="J11" s="582"/>
    </row>
    <row r="12" spans="1:10" x14ac:dyDescent="0.25">
      <c r="A12" s="84"/>
      <c r="B12" s="706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41">
        <f t="shared" si="2"/>
        <v>492.78</v>
      </c>
      <c r="J12" s="582"/>
    </row>
    <row r="13" spans="1:10" x14ac:dyDescent="0.25">
      <c r="B13" s="706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41">
        <f t="shared" si="2"/>
        <v>492.78</v>
      </c>
      <c r="J13" s="582"/>
    </row>
    <row r="14" spans="1:10" x14ac:dyDescent="0.25">
      <c r="A14" s="54" t="s">
        <v>33</v>
      </c>
      <c r="B14" s="706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41">
        <f t="shared" si="2"/>
        <v>492.78</v>
      </c>
      <c r="J14" s="582"/>
    </row>
    <row r="15" spans="1:10" x14ac:dyDescent="0.25">
      <c r="B15" s="706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41">
        <f t="shared" si="2"/>
        <v>492.78</v>
      </c>
      <c r="J15" s="582"/>
    </row>
    <row r="16" spans="1:10" x14ac:dyDescent="0.25">
      <c r="B16" s="706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41">
        <f t="shared" si="2"/>
        <v>492.78</v>
      </c>
      <c r="J16" s="582"/>
    </row>
    <row r="17" spans="2:10" x14ac:dyDescent="0.25">
      <c r="B17" s="706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41">
        <f t="shared" si="2"/>
        <v>492.78</v>
      </c>
      <c r="J17" s="582"/>
    </row>
    <row r="18" spans="2:10" x14ac:dyDescent="0.25">
      <c r="B18" s="706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41">
        <f t="shared" si="2"/>
        <v>492.78</v>
      </c>
      <c r="J18" s="582"/>
    </row>
    <row r="19" spans="2:10" x14ac:dyDescent="0.25">
      <c r="B19" s="706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41">
        <f t="shared" si="2"/>
        <v>492.78</v>
      </c>
      <c r="J19" s="582"/>
    </row>
    <row r="20" spans="2:10" x14ac:dyDescent="0.25">
      <c r="B20" s="706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41">
        <f t="shared" si="2"/>
        <v>492.78</v>
      </c>
      <c r="J20" s="582"/>
    </row>
    <row r="21" spans="2:10" x14ac:dyDescent="0.25">
      <c r="B21" s="706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41">
        <f t="shared" si="2"/>
        <v>492.78</v>
      </c>
      <c r="J21" s="582"/>
    </row>
    <row r="22" spans="2:10" x14ac:dyDescent="0.25">
      <c r="B22" s="706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41">
        <f t="shared" si="2"/>
        <v>492.78</v>
      </c>
      <c r="J22" s="582"/>
    </row>
    <row r="23" spans="2:10" x14ac:dyDescent="0.25">
      <c r="B23" s="706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41">
        <f t="shared" si="2"/>
        <v>492.78</v>
      </c>
      <c r="J23" s="582"/>
    </row>
    <row r="24" spans="2:10" x14ac:dyDescent="0.25">
      <c r="B24" s="706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41">
        <f t="shared" si="2"/>
        <v>492.78</v>
      </c>
      <c r="J24" s="582"/>
    </row>
    <row r="25" spans="2:10" x14ac:dyDescent="0.25">
      <c r="B25" s="706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41">
        <f t="shared" si="2"/>
        <v>492.78</v>
      </c>
      <c r="J25" s="582"/>
    </row>
    <row r="26" spans="2:10" x14ac:dyDescent="0.25">
      <c r="B26" s="706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41">
        <f t="shared" si="2"/>
        <v>492.78</v>
      </c>
      <c r="J26" s="582"/>
    </row>
    <row r="27" spans="2:10" x14ac:dyDescent="0.25">
      <c r="B27" s="706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41">
        <f t="shared" si="2"/>
        <v>492.78</v>
      </c>
    </row>
    <row r="28" spans="2:10" x14ac:dyDescent="0.25">
      <c r="B28" s="706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41">
        <f t="shared" si="2"/>
        <v>492.78</v>
      </c>
    </row>
    <row r="29" spans="2:10" x14ac:dyDescent="0.25">
      <c r="B29" s="706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41">
        <f t="shared" si="2"/>
        <v>492.78</v>
      </c>
    </row>
    <row r="30" spans="2:10" x14ac:dyDescent="0.25">
      <c r="B30" s="706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41">
        <f t="shared" si="2"/>
        <v>492.78</v>
      </c>
    </row>
    <row r="31" spans="2:10" x14ac:dyDescent="0.25">
      <c r="B31" s="706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41">
        <f t="shared" si="2"/>
        <v>492.78</v>
      </c>
    </row>
    <row r="32" spans="2:10" x14ac:dyDescent="0.25">
      <c r="B32" s="706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41">
        <f t="shared" si="2"/>
        <v>492.78</v>
      </c>
    </row>
    <row r="33" spans="2:9" x14ac:dyDescent="0.25">
      <c r="B33" s="706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41">
        <f t="shared" si="2"/>
        <v>492.78</v>
      </c>
    </row>
    <row r="34" spans="2:9" x14ac:dyDescent="0.25">
      <c r="B34" s="706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41">
        <f t="shared" si="2"/>
        <v>492.78</v>
      </c>
    </row>
    <row r="35" spans="2:9" x14ac:dyDescent="0.25">
      <c r="B35" s="706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41">
        <f t="shared" si="2"/>
        <v>492.78</v>
      </c>
    </row>
    <row r="36" spans="2:9" x14ac:dyDescent="0.25">
      <c r="B36" s="706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41">
        <f t="shared" si="2"/>
        <v>492.78</v>
      </c>
    </row>
    <row r="37" spans="2:9" x14ac:dyDescent="0.25">
      <c r="B37" s="706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41">
        <f t="shared" si="2"/>
        <v>492.78</v>
      </c>
    </row>
    <row r="38" spans="2:9" x14ac:dyDescent="0.25">
      <c r="B38" s="706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41">
        <f t="shared" si="2"/>
        <v>492.78</v>
      </c>
    </row>
    <row r="39" spans="2:9" x14ac:dyDescent="0.25">
      <c r="B39" s="706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41">
        <f t="shared" si="2"/>
        <v>492.78</v>
      </c>
    </row>
    <row r="40" spans="2:9" x14ac:dyDescent="0.25">
      <c r="B40" s="706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41">
        <f t="shared" si="2"/>
        <v>492.78</v>
      </c>
    </row>
    <row r="41" spans="2:9" x14ac:dyDescent="0.25">
      <c r="B41" s="706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41">
        <f t="shared" si="2"/>
        <v>492.78</v>
      </c>
    </row>
    <row r="42" spans="2:9" x14ac:dyDescent="0.25">
      <c r="B42" s="706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41">
        <f t="shared" si="2"/>
        <v>492.78</v>
      </c>
    </row>
    <row r="43" spans="2:9" x14ac:dyDescent="0.25">
      <c r="B43" s="706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41">
        <f t="shared" si="2"/>
        <v>492.78</v>
      </c>
    </row>
    <row r="44" spans="2:9" x14ac:dyDescent="0.25">
      <c r="B44" s="706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41">
        <f t="shared" si="2"/>
        <v>492.78</v>
      </c>
    </row>
    <row r="45" spans="2:9" ht="15.75" thickBot="1" x14ac:dyDescent="0.3">
      <c r="B45" s="813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42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59" t="s">
        <v>19</v>
      </c>
      <c r="D49" s="186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T1" workbookViewId="0">
      <pane ySplit="8" topLeftCell="A9" activePane="bottomLeft" state="frozen"/>
      <selection pane="bottomLeft"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40" ht="40.5" x14ac:dyDescent="0.55000000000000004">
      <c r="A1" s="1811" t="s">
        <v>308</v>
      </c>
      <c r="B1" s="1811"/>
      <c r="C1" s="1811"/>
      <c r="D1" s="1811"/>
      <c r="E1" s="1811"/>
      <c r="F1" s="1811"/>
      <c r="G1" s="1811"/>
      <c r="H1" s="11">
        <v>1</v>
      </c>
      <c r="K1" s="1811" t="s">
        <v>181</v>
      </c>
      <c r="L1" s="1811"/>
      <c r="M1" s="1811"/>
      <c r="N1" s="1811"/>
      <c r="O1" s="1811"/>
      <c r="P1" s="1811"/>
      <c r="Q1" s="1811"/>
      <c r="R1" s="11">
        <v>2</v>
      </c>
      <c r="U1" s="1792" t="s">
        <v>314</v>
      </c>
      <c r="V1" s="1792"/>
      <c r="W1" s="1792"/>
      <c r="X1" s="1792"/>
      <c r="Y1" s="1792"/>
      <c r="Z1" s="1792"/>
      <c r="AA1" s="1792"/>
      <c r="AB1" s="11">
        <v>3</v>
      </c>
      <c r="AE1" s="1792" t="s">
        <v>320</v>
      </c>
      <c r="AF1" s="1792"/>
      <c r="AG1" s="1792"/>
      <c r="AH1" s="1792"/>
      <c r="AI1" s="1792"/>
      <c r="AJ1" s="1792"/>
      <c r="AK1" s="1792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40" ht="22.5" customHeight="1" x14ac:dyDescent="0.25">
      <c r="A5" s="1846" t="s">
        <v>92</v>
      </c>
      <c r="B5" s="1865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846" t="s">
        <v>92</v>
      </c>
      <c r="L5" s="1867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846" t="s">
        <v>92</v>
      </c>
      <c r="V5" s="1867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  <c r="AE5" s="1846" t="s">
        <v>92</v>
      </c>
      <c r="AF5" s="1865" t="s">
        <v>63</v>
      </c>
      <c r="AG5" s="359">
        <v>85</v>
      </c>
      <c r="AH5" s="130">
        <v>45194</v>
      </c>
      <c r="AI5" s="197">
        <v>150</v>
      </c>
      <c r="AJ5" s="61">
        <v>15</v>
      </c>
      <c r="AK5" s="5"/>
    </row>
    <row r="6" spans="1:40" ht="22.5" customHeight="1" thickBot="1" x14ac:dyDescent="0.3">
      <c r="A6" s="1846"/>
      <c r="B6" s="1866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846"/>
      <c r="L6" s="1867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846"/>
      <c r="V6" s="1867"/>
      <c r="W6" s="359">
        <v>70</v>
      </c>
      <c r="X6" s="130">
        <v>45194</v>
      </c>
      <c r="Y6" s="197">
        <v>50</v>
      </c>
      <c r="Z6" s="61">
        <v>4</v>
      </c>
      <c r="AA6" s="47">
        <f>Z78</f>
        <v>0</v>
      </c>
      <c r="AB6" s="7">
        <f>Y6-AA6+Y7+Y5-AA5+Y4</f>
        <v>100</v>
      </c>
      <c r="AE6" s="1846"/>
      <c r="AF6" s="1866"/>
      <c r="AG6" s="359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40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376">
        <f>Z6-W9+Z5+Z7+Z4</f>
        <v>9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100</v>
      </c>
      <c r="AE9" s="79" t="s">
        <v>32</v>
      </c>
      <c r="AF9" s="82">
        <f>AJ6-AG9+AJ5+AJ7+AJ4</f>
        <v>15</v>
      </c>
      <c r="AG9" s="611"/>
      <c r="AH9" s="553"/>
      <c r="AI9" s="580"/>
      <c r="AJ9" s="553">
        <f t="shared" ref="AJ9:AJ72" si="3">AH9</f>
        <v>0</v>
      </c>
      <c r="AK9" s="551"/>
      <c r="AL9" s="552"/>
      <c r="AM9" s="102">
        <f>AI6-AJ9+AI5+AI7+AI4</f>
        <v>150</v>
      </c>
    </row>
    <row r="10" spans="1:40" ht="15.75" x14ac:dyDescent="0.25">
      <c r="A10" s="185"/>
      <c r="B10" s="663">
        <f t="shared" ref="B10:B73" si="4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5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377">
        <f t="shared" ref="V10:V73" si="6">V9-W10</f>
        <v>9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100</v>
      </c>
      <c r="AE10" s="185"/>
      <c r="AF10" s="663">
        <f t="shared" ref="AF10:AF73" si="7">AF9-AG10</f>
        <v>15</v>
      </c>
      <c r="AG10" s="611"/>
      <c r="AH10" s="553"/>
      <c r="AI10" s="580"/>
      <c r="AJ10" s="553">
        <f t="shared" si="3"/>
        <v>0</v>
      </c>
      <c r="AK10" s="551"/>
      <c r="AL10" s="552"/>
      <c r="AM10" s="584">
        <f>AM9-AJ10</f>
        <v>150</v>
      </c>
      <c r="AN10" s="582"/>
    </row>
    <row r="11" spans="1:40" ht="15.75" x14ac:dyDescent="0.25">
      <c r="A11" s="174"/>
      <c r="B11" s="663">
        <f t="shared" si="4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8">I10-F11</f>
        <v>170</v>
      </c>
      <c r="K11" s="174"/>
      <c r="L11" s="663">
        <f t="shared" si="5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9">S10-P11</f>
        <v>120</v>
      </c>
      <c r="U11" s="174"/>
      <c r="V11" s="1377">
        <f t="shared" si="6"/>
        <v>9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10">AC10-Z11</f>
        <v>100</v>
      </c>
      <c r="AE11" s="174"/>
      <c r="AF11" s="663">
        <f t="shared" si="7"/>
        <v>15</v>
      </c>
      <c r="AG11" s="564"/>
      <c r="AH11" s="553"/>
      <c r="AI11" s="580"/>
      <c r="AJ11" s="553">
        <f t="shared" si="3"/>
        <v>0</v>
      </c>
      <c r="AK11" s="551"/>
      <c r="AL11" s="552"/>
      <c r="AM11" s="584">
        <f t="shared" ref="AM11:AM74" si="11">AM10-AJ11</f>
        <v>150</v>
      </c>
      <c r="AN11" s="582"/>
    </row>
    <row r="12" spans="1:40" ht="15.75" x14ac:dyDescent="0.25">
      <c r="A12" s="174"/>
      <c r="B12" s="613">
        <f t="shared" si="4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8"/>
        <v>170</v>
      </c>
      <c r="K12" s="174"/>
      <c r="L12" s="663">
        <f t="shared" si="5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9"/>
        <v>110</v>
      </c>
      <c r="U12" s="174"/>
      <c r="V12" s="1377">
        <f t="shared" si="6"/>
        <v>9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10"/>
        <v>100</v>
      </c>
      <c r="AE12" s="174"/>
      <c r="AF12" s="663">
        <f t="shared" si="7"/>
        <v>15</v>
      </c>
      <c r="AG12" s="611"/>
      <c r="AH12" s="553"/>
      <c r="AI12" s="580"/>
      <c r="AJ12" s="553">
        <f t="shared" si="3"/>
        <v>0</v>
      </c>
      <c r="AK12" s="551"/>
      <c r="AL12" s="552"/>
      <c r="AM12" s="584">
        <f t="shared" si="11"/>
        <v>150</v>
      </c>
      <c r="AN12" s="582"/>
    </row>
    <row r="13" spans="1:40" ht="15.75" x14ac:dyDescent="0.25">
      <c r="A13" s="81" t="s">
        <v>33</v>
      </c>
      <c r="B13" s="663">
        <f t="shared" si="4"/>
        <v>17</v>
      </c>
      <c r="C13" s="611"/>
      <c r="D13" s="1331"/>
      <c r="E13" s="1332"/>
      <c r="F13" s="1331">
        <f t="shared" si="0"/>
        <v>0</v>
      </c>
      <c r="G13" s="1064"/>
      <c r="H13" s="1065"/>
      <c r="I13" s="584">
        <f t="shared" si="8"/>
        <v>170</v>
      </c>
      <c r="K13" s="81" t="s">
        <v>33</v>
      </c>
      <c r="L13" s="613">
        <f t="shared" si="5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9"/>
        <v>110</v>
      </c>
      <c r="U13" s="81" t="s">
        <v>33</v>
      </c>
      <c r="V13" s="1377">
        <f t="shared" si="6"/>
        <v>9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10"/>
        <v>100</v>
      </c>
      <c r="AE13" s="81" t="s">
        <v>33</v>
      </c>
      <c r="AF13" s="663">
        <f t="shared" si="7"/>
        <v>15</v>
      </c>
      <c r="AG13" s="611"/>
      <c r="AH13" s="553"/>
      <c r="AI13" s="580"/>
      <c r="AJ13" s="553">
        <f t="shared" si="3"/>
        <v>0</v>
      </c>
      <c r="AK13" s="551"/>
      <c r="AL13" s="552"/>
      <c r="AM13" s="584">
        <f t="shared" si="11"/>
        <v>150</v>
      </c>
      <c r="AN13" s="582"/>
    </row>
    <row r="14" spans="1:40" ht="15.75" x14ac:dyDescent="0.25">
      <c r="A14" s="1187"/>
      <c r="B14" s="663">
        <f t="shared" si="4"/>
        <v>17</v>
      </c>
      <c r="C14" s="611"/>
      <c r="D14" s="1331"/>
      <c r="E14" s="1332"/>
      <c r="F14" s="1331">
        <f t="shared" si="0"/>
        <v>0</v>
      </c>
      <c r="G14" s="1064"/>
      <c r="H14" s="1065"/>
      <c r="I14" s="584">
        <f t="shared" si="8"/>
        <v>170</v>
      </c>
      <c r="K14" s="1106"/>
      <c r="L14" s="663">
        <f t="shared" si="5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9"/>
        <v>110</v>
      </c>
      <c r="U14" s="1187"/>
      <c r="V14" s="1377">
        <f t="shared" si="6"/>
        <v>9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10"/>
        <v>100</v>
      </c>
      <c r="AE14" s="1187"/>
      <c r="AF14" s="663">
        <f t="shared" si="7"/>
        <v>15</v>
      </c>
      <c r="AG14" s="611"/>
      <c r="AH14" s="553"/>
      <c r="AI14" s="580"/>
      <c r="AJ14" s="553">
        <f t="shared" si="3"/>
        <v>0</v>
      </c>
      <c r="AK14" s="551"/>
      <c r="AL14" s="552"/>
      <c r="AM14" s="584">
        <f t="shared" si="11"/>
        <v>150</v>
      </c>
      <c r="AN14" s="582"/>
    </row>
    <row r="15" spans="1:40" ht="15.75" x14ac:dyDescent="0.25">
      <c r="A15" s="1187" t="s">
        <v>22</v>
      </c>
      <c r="B15" s="663">
        <f t="shared" si="4"/>
        <v>17</v>
      </c>
      <c r="C15" s="611"/>
      <c r="D15" s="1331"/>
      <c r="E15" s="1332"/>
      <c r="F15" s="1331">
        <f t="shared" si="0"/>
        <v>0</v>
      </c>
      <c r="G15" s="1064"/>
      <c r="H15" s="1065"/>
      <c r="I15" s="584">
        <f t="shared" si="8"/>
        <v>170</v>
      </c>
      <c r="K15" s="1106" t="s">
        <v>22</v>
      </c>
      <c r="L15" s="663">
        <f t="shared" si="5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9"/>
        <v>110</v>
      </c>
      <c r="U15" s="1187" t="s">
        <v>22</v>
      </c>
      <c r="V15" s="1377">
        <f t="shared" si="6"/>
        <v>9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10"/>
        <v>100</v>
      </c>
      <c r="AE15" s="1187" t="s">
        <v>22</v>
      </c>
      <c r="AF15" s="663">
        <f t="shared" si="7"/>
        <v>15</v>
      </c>
      <c r="AG15" s="611"/>
      <c r="AH15" s="553"/>
      <c r="AI15" s="580"/>
      <c r="AJ15" s="553">
        <f t="shared" si="3"/>
        <v>0</v>
      </c>
      <c r="AK15" s="551"/>
      <c r="AL15" s="552"/>
      <c r="AM15" s="584">
        <f t="shared" si="11"/>
        <v>150</v>
      </c>
      <c r="AN15" s="582"/>
    </row>
    <row r="16" spans="1:40" ht="15.75" x14ac:dyDescent="0.25">
      <c r="B16" s="663">
        <f t="shared" si="4"/>
        <v>17</v>
      </c>
      <c r="C16" s="611"/>
      <c r="D16" s="1331"/>
      <c r="E16" s="1332"/>
      <c r="F16" s="1331">
        <f t="shared" si="0"/>
        <v>0</v>
      </c>
      <c r="G16" s="1064"/>
      <c r="H16" s="1065"/>
      <c r="I16" s="584">
        <f t="shared" si="8"/>
        <v>170</v>
      </c>
      <c r="L16" s="663">
        <f t="shared" si="5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9"/>
        <v>110</v>
      </c>
      <c r="V16" s="1377">
        <f t="shared" si="6"/>
        <v>9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10"/>
        <v>100</v>
      </c>
      <c r="AF16" s="663">
        <f t="shared" si="7"/>
        <v>15</v>
      </c>
      <c r="AG16" s="611"/>
      <c r="AH16" s="553"/>
      <c r="AI16" s="580"/>
      <c r="AJ16" s="553">
        <f t="shared" si="3"/>
        <v>0</v>
      </c>
      <c r="AK16" s="551"/>
      <c r="AL16" s="552"/>
      <c r="AM16" s="584">
        <f t="shared" si="11"/>
        <v>150</v>
      </c>
    </row>
    <row r="17" spans="1:39" ht="15.75" x14ac:dyDescent="0.25">
      <c r="B17" s="663">
        <f t="shared" si="4"/>
        <v>17</v>
      </c>
      <c r="C17" s="611"/>
      <c r="D17" s="1331"/>
      <c r="E17" s="1332"/>
      <c r="F17" s="1331">
        <f t="shared" si="0"/>
        <v>0</v>
      </c>
      <c r="G17" s="1064"/>
      <c r="H17" s="1065"/>
      <c r="I17" s="584">
        <f t="shared" si="8"/>
        <v>170</v>
      </c>
      <c r="L17" s="663">
        <f t="shared" si="5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9"/>
        <v>110</v>
      </c>
      <c r="V17" s="1377">
        <f t="shared" si="6"/>
        <v>9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10"/>
        <v>100</v>
      </c>
      <c r="AF17" s="663">
        <f t="shared" si="7"/>
        <v>15</v>
      </c>
      <c r="AG17" s="611"/>
      <c r="AH17" s="553"/>
      <c r="AI17" s="580"/>
      <c r="AJ17" s="553">
        <f t="shared" si="3"/>
        <v>0</v>
      </c>
      <c r="AK17" s="551"/>
      <c r="AL17" s="552"/>
      <c r="AM17" s="584">
        <f t="shared" si="11"/>
        <v>150</v>
      </c>
    </row>
    <row r="18" spans="1:39" ht="15.75" x14ac:dyDescent="0.25">
      <c r="A18" s="118"/>
      <c r="B18" s="663">
        <f t="shared" si="4"/>
        <v>17</v>
      </c>
      <c r="C18" s="611"/>
      <c r="D18" s="1331"/>
      <c r="E18" s="1332"/>
      <c r="F18" s="1331">
        <f t="shared" si="0"/>
        <v>0</v>
      </c>
      <c r="G18" s="1064"/>
      <c r="H18" s="1065"/>
      <c r="I18" s="584">
        <f t="shared" si="8"/>
        <v>170</v>
      </c>
      <c r="K18" s="118"/>
      <c r="L18" s="663">
        <f t="shared" si="5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9"/>
        <v>110</v>
      </c>
      <c r="U18" s="118"/>
      <c r="V18" s="1377">
        <f t="shared" si="6"/>
        <v>9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10"/>
        <v>100</v>
      </c>
      <c r="AE18" s="118"/>
      <c r="AF18" s="663">
        <f t="shared" si="7"/>
        <v>15</v>
      </c>
      <c r="AG18" s="611"/>
      <c r="AH18" s="553"/>
      <c r="AI18" s="580"/>
      <c r="AJ18" s="553">
        <f t="shared" si="3"/>
        <v>0</v>
      </c>
      <c r="AK18" s="551"/>
      <c r="AL18" s="552"/>
      <c r="AM18" s="584">
        <f t="shared" si="11"/>
        <v>150</v>
      </c>
    </row>
    <row r="19" spans="1:39" ht="15.75" x14ac:dyDescent="0.25">
      <c r="A19" s="118"/>
      <c r="B19" s="663">
        <f t="shared" si="4"/>
        <v>17</v>
      </c>
      <c r="C19" s="611"/>
      <c r="D19" s="1331"/>
      <c r="E19" s="1332"/>
      <c r="F19" s="1331">
        <f t="shared" si="0"/>
        <v>0</v>
      </c>
      <c r="G19" s="1064"/>
      <c r="H19" s="1065"/>
      <c r="I19" s="584">
        <f t="shared" si="8"/>
        <v>170</v>
      </c>
      <c r="K19" s="118"/>
      <c r="L19" s="663">
        <f t="shared" si="5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9"/>
        <v>110</v>
      </c>
      <c r="U19" s="118"/>
      <c r="V19" s="1377">
        <f t="shared" si="6"/>
        <v>9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10"/>
        <v>100</v>
      </c>
      <c r="AE19" s="118"/>
      <c r="AF19" s="663">
        <f t="shared" si="7"/>
        <v>15</v>
      </c>
      <c r="AG19" s="611"/>
      <c r="AH19" s="553"/>
      <c r="AI19" s="580"/>
      <c r="AJ19" s="553">
        <f t="shared" si="3"/>
        <v>0</v>
      </c>
      <c r="AK19" s="551"/>
      <c r="AL19" s="552"/>
      <c r="AM19" s="584">
        <f t="shared" si="11"/>
        <v>150</v>
      </c>
    </row>
    <row r="20" spans="1:39" ht="15.75" x14ac:dyDescent="0.25">
      <c r="A20" s="118"/>
      <c r="B20" s="663">
        <f t="shared" si="4"/>
        <v>17</v>
      </c>
      <c r="C20" s="611"/>
      <c r="D20" s="1331"/>
      <c r="E20" s="1332"/>
      <c r="F20" s="1331">
        <f t="shared" si="0"/>
        <v>0</v>
      </c>
      <c r="G20" s="1064"/>
      <c r="H20" s="1065"/>
      <c r="I20" s="584">
        <f t="shared" si="8"/>
        <v>170</v>
      </c>
      <c r="K20" s="118"/>
      <c r="L20" s="663">
        <f t="shared" si="5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9"/>
        <v>110</v>
      </c>
      <c r="U20" s="118"/>
      <c r="V20" s="1377">
        <f t="shared" si="6"/>
        <v>9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10"/>
        <v>100</v>
      </c>
      <c r="AE20" s="118"/>
      <c r="AF20" s="663">
        <f t="shared" si="7"/>
        <v>15</v>
      </c>
      <c r="AG20" s="611"/>
      <c r="AH20" s="553"/>
      <c r="AI20" s="580"/>
      <c r="AJ20" s="553">
        <f t="shared" si="3"/>
        <v>0</v>
      </c>
      <c r="AK20" s="551"/>
      <c r="AL20" s="552"/>
      <c r="AM20" s="584">
        <f t="shared" si="11"/>
        <v>150</v>
      </c>
    </row>
    <row r="21" spans="1:39" ht="15.75" x14ac:dyDescent="0.25">
      <c r="A21" s="118"/>
      <c r="B21" s="663">
        <f t="shared" si="4"/>
        <v>17</v>
      </c>
      <c r="C21" s="611"/>
      <c r="D21" s="1331"/>
      <c r="E21" s="1332"/>
      <c r="F21" s="1331">
        <f t="shared" si="0"/>
        <v>0</v>
      </c>
      <c r="G21" s="1064"/>
      <c r="H21" s="1065"/>
      <c r="I21" s="584">
        <f t="shared" si="8"/>
        <v>170</v>
      </c>
      <c r="K21" s="118"/>
      <c r="L21" s="663">
        <f t="shared" si="5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9"/>
        <v>110</v>
      </c>
      <c r="U21" s="118"/>
      <c r="V21" s="1377">
        <f t="shared" si="6"/>
        <v>9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10"/>
        <v>100</v>
      </c>
      <c r="AE21" s="118"/>
      <c r="AF21" s="663">
        <f t="shared" si="7"/>
        <v>15</v>
      </c>
      <c r="AG21" s="611"/>
      <c r="AH21" s="553"/>
      <c r="AI21" s="580"/>
      <c r="AJ21" s="553">
        <f t="shared" si="3"/>
        <v>0</v>
      </c>
      <c r="AK21" s="551"/>
      <c r="AL21" s="552"/>
      <c r="AM21" s="584">
        <f t="shared" si="11"/>
        <v>150</v>
      </c>
    </row>
    <row r="22" spans="1:39" ht="15.75" x14ac:dyDescent="0.25">
      <c r="A22" s="118"/>
      <c r="B22" s="701">
        <f t="shared" si="4"/>
        <v>17</v>
      </c>
      <c r="C22" s="611"/>
      <c r="D22" s="1331"/>
      <c r="E22" s="1332"/>
      <c r="F22" s="1331">
        <f t="shared" si="0"/>
        <v>0</v>
      </c>
      <c r="G22" s="1064"/>
      <c r="H22" s="1065"/>
      <c r="I22" s="584">
        <f t="shared" si="8"/>
        <v>170</v>
      </c>
      <c r="K22" s="118"/>
      <c r="L22" s="701">
        <f t="shared" si="5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9"/>
        <v>110</v>
      </c>
      <c r="U22" s="118"/>
      <c r="V22" s="1377">
        <f t="shared" si="6"/>
        <v>9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10"/>
        <v>100</v>
      </c>
      <c r="AE22" s="118"/>
      <c r="AF22" s="701">
        <f t="shared" si="7"/>
        <v>15</v>
      </c>
      <c r="AG22" s="611"/>
      <c r="AH22" s="553"/>
      <c r="AI22" s="580"/>
      <c r="AJ22" s="553">
        <f t="shared" si="3"/>
        <v>0</v>
      </c>
      <c r="AK22" s="551"/>
      <c r="AL22" s="552"/>
      <c r="AM22" s="584">
        <f t="shared" si="11"/>
        <v>150</v>
      </c>
    </row>
    <row r="23" spans="1:39" ht="15.75" x14ac:dyDescent="0.25">
      <c r="A23" s="119"/>
      <c r="B23" s="701">
        <f t="shared" si="4"/>
        <v>17</v>
      </c>
      <c r="C23" s="564"/>
      <c r="D23" s="1331"/>
      <c r="E23" s="1332"/>
      <c r="F23" s="1331">
        <f t="shared" si="0"/>
        <v>0</v>
      </c>
      <c r="G23" s="1064"/>
      <c r="H23" s="1065"/>
      <c r="I23" s="584">
        <f t="shared" si="8"/>
        <v>170</v>
      </c>
      <c r="K23" s="119"/>
      <c r="L23" s="701">
        <f t="shared" si="5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9"/>
        <v>110</v>
      </c>
      <c r="U23" s="119"/>
      <c r="V23" s="1377">
        <f t="shared" si="6"/>
        <v>9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10"/>
        <v>100</v>
      </c>
      <c r="AE23" s="119"/>
      <c r="AF23" s="701">
        <f t="shared" si="7"/>
        <v>15</v>
      </c>
      <c r="AG23" s="564"/>
      <c r="AH23" s="553"/>
      <c r="AI23" s="580"/>
      <c r="AJ23" s="553">
        <f t="shared" si="3"/>
        <v>0</v>
      </c>
      <c r="AK23" s="551"/>
      <c r="AL23" s="552"/>
      <c r="AM23" s="584">
        <f t="shared" si="11"/>
        <v>150</v>
      </c>
    </row>
    <row r="24" spans="1:39" ht="15.75" x14ac:dyDescent="0.25">
      <c r="A24" s="118"/>
      <c r="B24" s="701">
        <f t="shared" si="4"/>
        <v>17</v>
      </c>
      <c r="C24" s="611"/>
      <c r="D24" s="1331"/>
      <c r="E24" s="1332"/>
      <c r="F24" s="1331">
        <f t="shared" si="0"/>
        <v>0</v>
      </c>
      <c r="G24" s="1064"/>
      <c r="H24" s="1065"/>
      <c r="I24" s="584">
        <f t="shared" si="8"/>
        <v>170</v>
      </c>
      <c r="K24" s="118"/>
      <c r="L24" s="701">
        <f t="shared" si="5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9"/>
        <v>110</v>
      </c>
      <c r="U24" s="118"/>
      <c r="V24" s="1377">
        <f t="shared" si="6"/>
        <v>9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10"/>
        <v>100</v>
      </c>
      <c r="AE24" s="118"/>
      <c r="AF24" s="701">
        <f t="shared" si="7"/>
        <v>15</v>
      </c>
      <c r="AG24" s="611"/>
      <c r="AH24" s="553"/>
      <c r="AI24" s="580"/>
      <c r="AJ24" s="553">
        <f t="shared" si="3"/>
        <v>0</v>
      </c>
      <c r="AK24" s="551"/>
      <c r="AL24" s="552"/>
      <c r="AM24" s="584">
        <f t="shared" si="11"/>
        <v>150</v>
      </c>
    </row>
    <row r="25" spans="1:39" ht="15.75" x14ac:dyDescent="0.25">
      <c r="A25" s="118"/>
      <c r="B25" s="701">
        <f t="shared" si="4"/>
        <v>17</v>
      </c>
      <c r="C25" s="611"/>
      <c r="D25" s="1331"/>
      <c r="E25" s="1332"/>
      <c r="F25" s="1331">
        <f t="shared" si="0"/>
        <v>0</v>
      </c>
      <c r="G25" s="1064"/>
      <c r="H25" s="1065"/>
      <c r="I25" s="584">
        <f t="shared" si="8"/>
        <v>170</v>
      </c>
      <c r="K25" s="118"/>
      <c r="L25" s="701">
        <f t="shared" si="5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9"/>
        <v>110</v>
      </c>
      <c r="U25" s="118"/>
      <c r="V25" s="1377">
        <f t="shared" si="6"/>
        <v>9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10"/>
        <v>100</v>
      </c>
      <c r="AE25" s="118"/>
      <c r="AF25" s="701">
        <f t="shared" si="7"/>
        <v>15</v>
      </c>
      <c r="AG25" s="611"/>
      <c r="AH25" s="553"/>
      <c r="AI25" s="580"/>
      <c r="AJ25" s="553">
        <f t="shared" si="3"/>
        <v>0</v>
      </c>
      <c r="AK25" s="551"/>
      <c r="AL25" s="552"/>
      <c r="AM25" s="584">
        <f t="shared" si="11"/>
        <v>150</v>
      </c>
    </row>
    <row r="26" spans="1:39" ht="15.75" x14ac:dyDescent="0.25">
      <c r="A26" s="118"/>
      <c r="B26" s="657">
        <f t="shared" si="4"/>
        <v>17</v>
      </c>
      <c r="C26" s="611"/>
      <c r="D26" s="1331"/>
      <c r="E26" s="1332"/>
      <c r="F26" s="1331">
        <f t="shared" si="0"/>
        <v>0</v>
      </c>
      <c r="G26" s="1064"/>
      <c r="H26" s="1065"/>
      <c r="I26" s="584">
        <f t="shared" si="8"/>
        <v>170</v>
      </c>
      <c r="K26" s="118"/>
      <c r="L26" s="657">
        <f t="shared" si="5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9"/>
        <v>110</v>
      </c>
      <c r="U26" s="118"/>
      <c r="V26" s="1377">
        <f t="shared" si="6"/>
        <v>9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10"/>
        <v>100</v>
      </c>
      <c r="AE26" s="118"/>
      <c r="AF26" s="657">
        <f t="shared" si="7"/>
        <v>15</v>
      </c>
      <c r="AG26" s="611"/>
      <c r="AH26" s="553"/>
      <c r="AI26" s="580"/>
      <c r="AJ26" s="553">
        <f t="shared" si="3"/>
        <v>0</v>
      </c>
      <c r="AK26" s="551"/>
      <c r="AL26" s="552"/>
      <c r="AM26" s="584">
        <f t="shared" si="11"/>
        <v>150</v>
      </c>
    </row>
    <row r="27" spans="1:39" ht="15.75" x14ac:dyDescent="0.25">
      <c r="A27" s="118"/>
      <c r="B27" s="701">
        <f t="shared" si="4"/>
        <v>17</v>
      </c>
      <c r="C27" s="611"/>
      <c r="D27" s="1331"/>
      <c r="E27" s="1332"/>
      <c r="F27" s="1331">
        <f t="shared" si="0"/>
        <v>0</v>
      </c>
      <c r="G27" s="1064"/>
      <c r="H27" s="1065"/>
      <c r="I27" s="584">
        <f t="shared" si="8"/>
        <v>170</v>
      </c>
      <c r="K27" s="118"/>
      <c r="L27" s="701">
        <f t="shared" si="5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9"/>
        <v>110</v>
      </c>
      <c r="U27" s="118"/>
      <c r="V27" s="1377">
        <f t="shared" si="6"/>
        <v>9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10"/>
        <v>100</v>
      </c>
      <c r="AE27" s="118"/>
      <c r="AF27" s="701">
        <f t="shared" si="7"/>
        <v>15</v>
      </c>
      <c r="AG27" s="611"/>
      <c r="AH27" s="553"/>
      <c r="AI27" s="580"/>
      <c r="AJ27" s="553">
        <f t="shared" si="3"/>
        <v>0</v>
      </c>
      <c r="AK27" s="551"/>
      <c r="AL27" s="552"/>
      <c r="AM27" s="584">
        <f t="shared" si="11"/>
        <v>150</v>
      </c>
    </row>
    <row r="28" spans="1:39" ht="15.75" x14ac:dyDescent="0.25">
      <c r="A28" s="118"/>
      <c r="B28" s="657">
        <f t="shared" si="4"/>
        <v>17</v>
      </c>
      <c r="C28" s="611"/>
      <c r="D28" s="1331"/>
      <c r="E28" s="1332"/>
      <c r="F28" s="1331">
        <f t="shared" si="0"/>
        <v>0</v>
      </c>
      <c r="G28" s="1064"/>
      <c r="H28" s="1065"/>
      <c r="I28" s="584">
        <f t="shared" si="8"/>
        <v>170</v>
      </c>
      <c r="K28" s="118"/>
      <c r="L28" s="657">
        <f t="shared" si="5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9"/>
        <v>110</v>
      </c>
      <c r="U28" s="118"/>
      <c r="V28" s="1377">
        <f t="shared" si="6"/>
        <v>9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10"/>
        <v>100</v>
      </c>
      <c r="AE28" s="118"/>
      <c r="AF28" s="657">
        <f t="shared" si="7"/>
        <v>15</v>
      </c>
      <c r="AG28" s="611"/>
      <c r="AH28" s="553"/>
      <c r="AI28" s="580"/>
      <c r="AJ28" s="553">
        <f t="shared" si="3"/>
        <v>0</v>
      </c>
      <c r="AK28" s="551"/>
      <c r="AL28" s="552"/>
      <c r="AM28" s="584">
        <f t="shared" si="11"/>
        <v>150</v>
      </c>
    </row>
    <row r="29" spans="1:39" ht="15.75" x14ac:dyDescent="0.25">
      <c r="A29" s="118"/>
      <c r="B29" s="701">
        <f t="shared" si="4"/>
        <v>17</v>
      </c>
      <c r="C29" s="611"/>
      <c r="D29" s="1331"/>
      <c r="E29" s="1332"/>
      <c r="F29" s="1331">
        <f t="shared" si="0"/>
        <v>0</v>
      </c>
      <c r="G29" s="1064"/>
      <c r="H29" s="1065"/>
      <c r="I29" s="584">
        <f t="shared" si="8"/>
        <v>170</v>
      </c>
      <c r="K29" s="118"/>
      <c r="L29" s="219">
        <f t="shared" si="5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9"/>
        <v>110</v>
      </c>
      <c r="U29" s="118"/>
      <c r="V29" s="1378">
        <f t="shared" si="6"/>
        <v>9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10"/>
        <v>100</v>
      </c>
      <c r="AE29" s="118"/>
      <c r="AF29" s="701">
        <f t="shared" si="7"/>
        <v>15</v>
      </c>
      <c r="AG29" s="611"/>
      <c r="AH29" s="553"/>
      <c r="AI29" s="580"/>
      <c r="AJ29" s="553">
        <f t="shared" si="3"/>
        <v>0</v>
      </c>
      <c r="AK29" s="551"/>
      <c r="AL29" s="552"/>
      <c r="AM29" s="584">
        <f t="shared" si="11"/>
        <v>150</v>
      </c>
    </row>
    <row r="30" spans="1:39" ht="15.75" x14ac:dyDescent="0.25">
      <c r="A30" s="118"/>
      <c r="B30" s="701">
        <f t="shared" si="4"/>
        <v>17</v>
      </c>
      <c r="C30" s="611"/>
      <c r="D30" s="1331"/>
      <c r="E30" s="1332"/>
      <c r="F30" s="1331">
        <f t="shared" si="0"/>
        <v>0</v>
      </c>
      <c r="G30" s="1064"/>
      <c r="H30" s="1065"/>
      <c r="I30" s="584">
        <f t="shared" si="8"/>
        <v>170</v>
      </c>
      <c r="K30" s="118"/>
      <c r="L30" s="219">
        <f t="shared" si="5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9"/>
        <v>110</v>
      </c>
      <c r="U30" s="118"/>
      <c r="V30" s="1378">
        <f t="shared" si="6"/>
        <v>9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10"/>
        <v>100</v>
      </c>
      <c r="AE30" s="118"/>
      <c r="AF30" s="701">
        <f t="shared" si="7"/>
        <v>15</v>
      </c>
      <c r="AG30" s="611"/>
      <c r="AH30" s="553"/>
      <c r="AI30" s="580"/>
      <c r="AJ30" s="553">
        <f t="shared" si="3"/>
        <v>0</v>
      </c>
      <c r="AK30" s="551"/>
      <c r="AL30" s="552"/>
      <c r="AM30" s="584">
        <f t="shared" si="11"/>
        <v>150</v>
      </c>
    </row>
    <row r="31" spans="1:39" ht="15.75" x14ac:dyDescent="0.25">
      <c r="A31" s="118"/>
      <c r="B31" s="701">
        <f t="shared" si="4"/>
        <v>17</v>
      </c>
      <c r="C31" s="611"/>
      <c r="D31" s="1331"/>
      <c r="E31" s="1332"/>
      <c r="F31" s="1331">
        <f t="shared" si="0"/>
        <v>0</v>
      </c>
      <c r="G31" s="1064"/>
      <c r="H31" s="1065"/>
      <c r="I31" s="584">
        <f t="shared" si="8"/>
        <v>170</v>
      </c>
      <c r="K31" s="118"/>
      <c r="L31" s="219">
        <f t="shared" si="5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110</v>
      </c>
      <c r="U31" s="118"/>
      <c r="V31" s="1378">
        <f t="shared" si="6"/>
        <v>9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100</v>
      </c>
      <c r="AE31" s="118"/>
      <c r="AF31" s="701">
        <f t="shared" si="7"/>
        <v>15</v>
      </c>
      <c r="AG31" s="611"/>
      <c r="AH31" s="553"/>
      <c r="AI31" s="580"/>
      <c r="AJ31" s="553">
        <f t="shared" si="3"/>
        <v>0</v>
      </c>
      <c r="AK31" s="551"/>
      <c r="AL31" s="552"/>
      <c r="AM31" s="584">
        <f t="shared" si="11"/>
        <v>150</v>
      </c>
    </row>
    <row r="32" spans="1:39" ht="15.75" x14ac:dyDescent="0.25">
      <c r="A32" s="118"/>
      <c r="B32" s="701">
        <f t="shared" si="4"/>
        <v>17</v>
      </c>
      <c r="C32" s="611"/>
      <c r="D32" s="1331"/>
      <c r="E32" s="1332"/>
      <c r="F32" s="1331">
        <f t="shared" si="0"/>
        <v>0</v>
      </c>
      <c r="G32" s="1064"/>
      <c r="H32" s="1065"/>
      <c r="I32" s="584">
        <f t="shared" si="8"/>
        <v>170</v>
      </c>
      <c r="K32" s="118"/>
      <c r="L32" s="219">
        <f t="shared" si="5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110</v>
      </c>
      <c r="U32" s="118"/>
      <c r="V32" s="1378">
        <f t="shared" si="6"/>
        <v>9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100</v>
      </c>
      <c r="AE32" s="118"/>
      <c r="AF32" s="701">
        <f t="shared" si="7"/>
        <v>15</v>
      </c>
      <c r="AG32" s="611"/>
      <c r="AH32" s="553"/>
      <c r="AI32" s="580"/>
      <c r="AJ32" s="553">
        <f t="shared" si="3"/>
        <v>0</v>
      </c>
      <c r="AK32" s="551"/>
      <c r="AL32" s="552"/>
      <c r="AM32" s="584">
        <f t="shared" si="11"/>
        <v>150</v>
      </c>
    </row>
    <row r="33" spans="1:39" ht="15.75" x14ac:dyDescent="0.25">
      <c r="A33" s="118"/>
      <c r="B33" s="701">
        <f t="shared" si="4"/>
        <v>17</v>
      </c>
      <c r="C33" s="611"/>
      <c r="D33" s="1331"/>
      <c r="E33" s="1332"/>
      <c r="F33" s="1331">
        <f t="shared" si="0"/>
        <v>0</v>
      </c>
      <c r="G33" s="1064"/>
      <c r="H33" s="1065"/>
      <c r="I33" s="584">
        <f t="shared" si="8"/>
        <v>170</v>
      </c>
      <c r="K33" s="118"/>
      <c r="L33" s="219">
        <f t="shared" si="5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110</v>
      </c>
      <c r="U33" s="118"/>
      <c r="V33" s="1378">
        <f t="shared" si="6"/>
        <v>9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100</v>
      </c>
      <c r="AE33" s="118"/>
      <c r="AF33" s="701">
        <f t="shared" si="7"/>
        <v>15</v>
      </c>
      <c r="AG33" s="611"/>
      <c r="AH33" s="553"/>
      <c r="AI33" s="580"/>
      <c r="AJ33" s="553">
        <f t="shared" si="3"/>
        <v>0</v>
      </c>
      <c r="AK33" s="551"/>
      <c r="AL33" s="552"/>
      <c r="AM33" s="584">
        <f t="shared" si="11"/>
        <v>150</v>
      </c>
    </row>
    <row r="34" spans="1:39" ht="15.75" x14ac:dyDescent="0.25">
      <c r="A34" s="118"/>
      <c r="B34" s="701">
        <f t="shared" si="4"/>
        <v>17</v>
      </c>
      <c r="C34" s="611"/>
      <c r="D34" s="1331"/>
      <c r="E34" s="1332"/>
      <c r="F34" s="1331">
        <f t="shared" si="0"/>
        <v>0</v>
      </c>
      <c r="G34" s="1064"/>
      <c r="H34" s="1065"/>
      <c r="I34" s="584">
        <f t="shared" si="8"/>
        <v>170</v>
      </c>
      <c r="K34" s="118"/>
      <c r="L34" s="219">
        <f t="shared" si="5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110</v>
      </c>
      <c r="U34" s="118"/>
      <c r="V34" s="1378">
        <f t="shared" si="6"/>
        <v>9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100</v>
      </c>
      <c r="AE34" s="118"/>
      <c r="AF34" s="701">
        <f t="shared" si="7"/>
        <v>15</v>
      </c>
      <c r="AG34" s="611"/>
      <c r="AH34" s="553"/>
      <c r="AI34" s="580"/>
      <c r="AJ34" s="553">
        <f t="shared" si="3"/>
        <v>0</v>
      </c>
      <c r="AK34" s="551"/>
      <c r="AL34" s="552"/>
      <c r="AM34" s="584">
        <f t="shared" si="11"/>
        <v>150</v>
      </c>
    </row>
    <row r="35" spans="1:39" ht="15.75" x14ac:dyDescent="0.25">
      <c r="A35" s="118"/>
      <c r="B35" s="701">
        <f t="shared" si="4"/>
        <v>17</v>
      </c>
      <c r="C35" s="611"/>
      <c r="D35" s="1331"/>
      <c r="E35" s="1332"/>
      <c r="F35" s="1331">
        <f t="shared" si="0"/>
        <v>0</v>
      </c>
      <c r="G35" s="1064"/>
      <c r="H35" s="1065"/>
      <c r="I35" s="584">
        <f t="shared" si="8"/>
        <v>170</v>
      </c>
      <c r="K35" s="118"/>
      <c r="L35" s="219">
        <f t="shared" si="5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110</v>
      </c>
      <c r="U35" s="118"/>
      <c r="V35" s="1378">
        <f t="shared" si="6"/>
        <v>9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100</v>
      </c>
      <c r="AE35" s="118"/>
      <c r="AF35" s="701">
        <f t="shared" si="7"/>
        <v>15</v>
      </c>
      <c r="AG35" s="611"/>
      <c r="AH35" s="553"/>
      <c r="AI35" s="580"/>
      <c r="AJ35" s="553">
        <f t="shared" si="3"/>
        <v>0</v>
      </c>
      <c r="AK35" s="551"/>
      <c r="AL35" s="552"/>
      <c r="AM35" s="584">
        <f t="shared" si="11"/>
        <v>150</v>
      </c>
    </row>
    <row r="36" spans="1:39" ht="15.75" x14ac:dyDescent="0.25">
      <c r="A36" s="118" t="s">
        <v>22</v>
      </c>
      <c r="B36" s="701">
        <f t="shared" si="4"/>
        <v>17</v>
      </c>
      <c r="C36" s="611"/>
      <c r="D36" s="1331"/>
      <c r="E36" s="1332"/>
      <c r="F36" s="1331">
        <f t="shared" si="0"/>
        <v>0</v>
      </c>
      <c r="G36" s="1064"/>
      <c r="H36" s="1065"/>
      <c r="I36" s="584">
        <f t="shared" si="8"/>
        <v>170</v>
      </c>
      <c r="K36" s="118" t="s">
        <v>22</v>
      </c>
      <c r="L36" s="219">
        <f t="shared" si="5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110</v>
      </c>
      <c r="U36" s="118" t="s">
        <v>22</v>
      </c>
      <c r="V36" s="1378">
        <f t="shared" si="6"/>
        <v>9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100</v>
      </c>
      <c r="AE36" s="118" t="s">
        <v>22</v>
      </c>
      <c r="AF36" s="701">
        <f t="shared" si="7"/>
        <v>15</v>
      </c>
      <c r="AG36" s="611"/>
      <c r="AH36" s="553"/>
      <c r="AI36" s="580"/>
      <c r="AJ36" s="553">
        <f t="shared" si="3"/>
        <v>0</v>
      </c>
      <c r="AK36" s="551"/>
      <c r="AL36" s="552"/>
      <c r="AM36" s="584">
        <f t="shared" si="11"/>
        <v>150</v>
      </c>
    </row>
    <row r="37" spans="1:39" ht="15.75" x14ac:dyDescent="0.25">
      <c r="A37" s="119"/>
      <c r="B37" s="701">
        <f t="shared" si="4"/>
        <v>17</v>
      </c>
      <c r="C37" s="611"/>
      <c r="D37" s="1331"/>
      <c r="E37" s="1332"/>
      <c r="F37" s="1331">
        <f t="shared" si="0"/>
        <v>0</v>
      </c>
      <c r="G37" s="1064"/>
      <c r="H37" s="1065"/>
      <c r="I37" s="584">
        <f t="shared" si="8"/>
        <v>170</v>
      </c>
      <c r="K37" s="119"/>
      <c r="L37" s="219">
        <f t="shared" si="5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110</v>
      </c>
      <c r="U37" s="119"/>
      <c r="V37" s="1378">
        <f t="shared" si="6"/>
        <v>9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100</v>
      </c>
      <c r="AE37" s="119"/>
      <c r="AF37" s="701">
        <f t="shared" si="7"/>
        <v>15</v>
      </c>
      <c r="AG37" s="611"/>
      <c r="AH37" s="553"/>
      <c r="AI37" s="580"/>
      <c r="AJ37" s="553">
        <f t="shared" si="3"/>
        <v>0</v>
      </c>
      <c r="AK37" s="551"/>
      <c r="AL37" s="552"/>
      <c r="AM37" s="584">
        <f t="shared" si="11"/>
        <v>150</v>
      </c>
    </row>
    <row r="38" spans="1:39" ht="15.75" x14ac:dyDescent="0.25">
      <c r="A38" s="118"/>
      <c r="B38" s="701">
        <f t="shared" si="4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8"/>
        <v>170</v>
      </c>
      <c r="K38" s="118"/>
      <c r="L38" s="219">
        <f t="shared" si="5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110</v>
      </c>
      <c r="U38" s="118"/>
      <c r="V38" s="1378">
        <f t="shared" si="6"/>
        <v>9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100</v>
      </c>
      <c r="AE38" s="118"/>
      <c r="AF38" s="701">
        <f t="shared" si="7"/>
        <v>15</v>
      </c>
      <c r="AG38" s="611"/>
      <c r="AH38" s="553"/>
      <c r="AI38" s="580"/>
      <c r="AJ38" s="553">
        <f t="shared" si="3"/>
        <v>0</v>
      </c>
      <c r="AK38" s="551"/>
      <c r="AL38" s="552"/>
      <c r="AM38" s="584">
        <f t="shared" si="11"/>
        <v>150</v>
      </c>
    </row>
    <row r="39" spans="1:39" ht="15.75" x14ac:dyDescent="0.25">
      <c r="A39" s="118"/>
      <c r="B39" s="82">
        <f t="shared" si="4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170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1378">
        <f t="shared" si="6"/>
        <v>9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100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170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1378">
        <f t="shared" si="6"/>
        <v>9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100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170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1378">
        <f t="shared" si="6"/>
        <v>9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100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170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1378">
        <f t="shared" si="6"/>
        <v>9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100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170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1378">
        <f t="shared" si="6"/>
        <v>9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100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170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1378">
        <f t="shared" si="6"/>
        <v>9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100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170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1378">
        <f t="shared" si="6"/>
        <v>9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100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170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1378">
        <f t="shared" si="6"/>
        <v>9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100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170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1378">
        <f t="shared" si="6"/>
        <v>9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100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170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1378">
        <f t="shared" si="6"/>
        <v>9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100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170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1378">
        <f t="shared" si="6"/>
        <v>9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100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170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1378">
        <f t="shared" si="6"/>
        <v>9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100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170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1378">
        <f t="shared" si="6"/>
        <v>9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100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170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1378">
        <f t="shared" si="6"/>
        <v>9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100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170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1378">
        <f t="shared" si="6"/>
        <v>9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100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170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1378">
        <f t="shared" si="6"/>
        <v>9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100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170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33">
        <f t="shared" si="6"/>
        <v>9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100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170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33">
        <f t="shared" si="6"/>
        <v>9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100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170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33">
        <f t="shared" si="6"/>
        <v>9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100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170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33">
        <f t="shared" si="6"/>
        <v>9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100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170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33">
        <f t="shared" si="6"/>
        <v>9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100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170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33">
        <f t="shared" si="6"/>
        <v>9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100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170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33">
        <f t="shared" si="6"/>
        <v>9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100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170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33">
        <f t="shared" si="6"/>
        <v>9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100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170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33">
        <f t="shared" si="6"/>
        <v>9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100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170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33">
        <f t="shared" si="6"/>
        <v>9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100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170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33">
        <f t="shared" si="6"/>
        <v>9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100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170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33">
        <f t="shared" si="6"/>
        <v>9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100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170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33">
        <f t="shared" si="6"/>
        <v>9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100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170</v>
      </c>
      <c r="K68" s="118"/>
      <c r="L68" s="12">
        <f t="shared" si="5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110</v>
      </c>
      <c r="U68" s="118"/>
      <c r="V68" s="133">
        <f t="shared" si="6"/>
        <v>9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100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170</v>
      </c>
      <c r="K69" s="118"/>
      <c r="L69" s="12">
        <f t="shared" si="5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110</v>
      </c>
      <c r="U69" s="118"/>
      <c r="V69" s="133">
        <f t="shared" si="6"/>
        <v>9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100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170</v>
      </c>
      <c r="K70" s="118"/>
      <c r="L70" s="12">
        <f t="shared" si="5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110</v>
      </c>
      <c r="U70" s="118"/>
      <c r="V70" s="133">
        <f t="shared" si="6"/>
        <v>9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100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170</v>
      </c>
      <c r="K71" s="118"/>
      <c r="L71" s="12">
        <f t="shared" si="5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110</v>
      </c>
      <c r="U71" s="118"/>
      <c r="V71" s="133">
        <f t="shared" si="6"/>
        <v>9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100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170</v>
      </c>
      <c r="K72" s="118"/>
      <c r="L72" s="12">
        <f t="shared" si="5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110</v>
      </c>
      <c r="U72" s="118"/>
      <c r="V72" s="133">
        <f t="shared" si="6"/>
        <v>9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100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17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170</v>
      </c>
      <c r="K73" s="118"/>
      <c r="L73" s="12">
        <f t="shared" si="5"/>
        <v>11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33">
        <f t="shared" si="6"/>
        <v>9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100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17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170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33">
        <f t="shared" ref="V74:V75" si="18">V73-W74</f>
        <v>9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100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17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170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33">
        <f t="shared" si="18"/>
        <v>9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100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170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100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9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794" t="s">
        <v>11</v>
      </c>
      <c r="D83" s="1795"/>
      <c r="E83" s="56">
        <f>E5+E6-F78+E7</f>
        <v>170</v>
      </c>
      <c r="F83" s="1187"/>
      <c r="M83" s="1794" t="s">
        <v>11</v>
      </c>
      <c r="N83" s="1795"/>
      <c r="O83" s="56">
        <f>O5+O6-P78+O7</f>
        <v>110</v>
      </c>
      <c r="P83" s="1106"/>
      <c r="W83" s="1794" t="s">
        <v>11</v>
      </c>
      <c r="X83" s="1795"/>
      <c r="Y83" s="56">
        <f>Y5+Y6-Z78+Y7</f>
        <v>100</v>
      </c>
      <c r="Z83" s="1187"/>
      <c r="AG83" s="1794" t="s">
        <v>11</v>
      </c>
      <c r="AH83" s="1795"/>
      <c r="AI83" s="56">
        <f>AI5+AI6-AJ78+AI7</f>
        <v>150</v>
      </c>
      <c r="AJ83" s="1187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801"/>
      <c r="B5" s="1813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801"/>
      <c r="B6" s="181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8"/>
      <c r="E14" s="739"/>
      <c r="F14" s="732">
        <f t="shared" si="0"/>
        <v>0</v>
      </c>
      <c r="G14" s="733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8"/>
      <c r="E15" s="739"/>
      <c r="F15" s="732">
        <f t="shared" si="0"/>
        <v>0</v>
      </c>
      <c r="G15" s="733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8"/>
      <c r="E16" s="739"/>
      <c r="F16" s="732">
        <f t="shared" si="0"/>
        <v>0</v>
      </c>
      <c r="G16" s="733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8"/>
      <c r="E17" s="739"/>
      <c r="F17" s="732">
        <f t="shared" si="0"/>
        <v>0</v>
      </c>
      <c r="G17" s="733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7"/>
      <c r="E18" s="787"/>
      <c r="F18" s="784">
        <f t="shared" si="0"/>
        <v>0</v>
      </c>
      <c r="G18" s="785"/>
      <c r="H18" s="786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7"/>
      <c r="E19" s="787"/>
      <c r="F19" s="784">
        <f t="shared" si="0"/>
        <v>0</v>
      </c>
      <c r="G19" s="785"/>
      <c r="H19" s="786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7"/>
      <c r="E20" s="787"/>
      <c r="F20" s="784">
        <f t="shared" si="0"/>
        <v>0</v>
      </c>
      <c r="G20" s="785"/>
      <c r="H20" s="786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7"/>
      <c r="E21" s="787"/>
      <c r="F21" s="784">
        <f t="shared" si="0"/>
        <v>0</v>
      </c>
      <c r="G21" s="785"/>
      <c r="H21" s="786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7"/>
      <c r="E22" s="787"/>
      <c r="F22" s="784">
        <f t="shared" si="0"/>
        <v>0</v>
      </c>
      <c r="G22" s="785"/>
      <c r="H22" s="786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89"/>
      <c r="E23" s="899"/>
      <c r="F23" s="690">
        <f t="shared" si="0"/>
        <v>0</v>
      </c>
      <c r="G23" s="691"/>
      <c r="H23" s="692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89"/>
      <c r="E24" s="899"/>
      <c r="F24" s="690">
        <f t="shared" si="0"/>
        <v>0</v>
      </c>
      <c r="G24" s="691"/>
      <c r="H24" s="692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89"/>
      <c r="E25" s="899"/>
      <c r="F25" s="690">
        <f t="shared" si="0"/>
        <v>0</v>
      </c>
      <c r="G25" s="691"/>
      <c r="H25" s="692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08"/>
      <c r="E26" s="906"/>
      <c r="F26" s="905">
        <f t="shared" si="0"/>
        <v>0</v>
      </c>
      <c r="G26" s="907"/>
      <c r="H26" s="904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08"/>
      <c r="E27" s="906"/>
      <c r="F27" s="905">
        <f t="shared" si="0"/>
        <v>0</v>
      </c>
      <c r="G27" s="907"/>
      <c r="H27" s="904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5"/>
      <c r="E28" s="906"/>
      <c r="F28" s="905">
        <f t="shared" si="0"/>
        <v>0</v>
      </c>
      <c r="G28" s="907"/>
      <c r="H28" s="904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5"/>
      <c r="E29" s="906"/>
      <c r="F29" s="905">
        <f t="shared" si="0"/>
        <v>0</v>
      </c>
      <c r="G29" s="907"/>
      <c r="H29" s="904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5"/>
      <c r="E30" s="906"/>
      <c r="F30" s="905">
        <f t="shared" si="0"/>
        <v>0</v>
      </c>
      <c r="G30" s="907"/>
      <c r="H30" s="904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5"/>
      <c r="E31" s="906"/>
      <c r="F31" s="905">
        <f t="shared" si="0"/>
        <v>0</v>
      </c>
      <c r="G31" s="907"/>
      <c r="H31" s="904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5"/>
      <c r="E32" s="906"/>
      <c r="F32" s="905">
        <f t="shared" si="0"/>
        <v>0</v>
      </c>
      <c r="G32" s="907"/>
      <c r="H32" s="904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5"/>
      <c r="E33" s="906"/>
      <c r="F33" s="905">
        <f t="shared" si="0"/>
        <v>0</v>
      </c>
      <c r="G33" s="907"/>
      <c r="H33" s="904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5"/>
      <c r="E34" s="906"/>
      <c r="F34" s="905">
        <f t="shared" si="0"/>
        <v>0</v>
      </c>
      <c r="G34" s="907"/>
      <c r="H34" s="904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5"/>
      <c r="E35" s="906"/>
      <c r="F35" s="905">
        <f t="shared" si="0"/>
        <v>0</v>
      </c>
      <c r="G35" s="907"/>
      <c r="H35" s="904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5"/>
      <c r="E36" s="906"/>
      <c r="F36" s="905">
        <f t="shared" si="0"/>
        <v>0</v>
      </c>
      <c r="G36" s="907"/>
      <c r="H36" s="904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7">
        <f t="shared" ref="D37" si="7">C37*B37</f>
        <v>0</v>
      </c>
      <c r="E37" s="708"/>
      <c r="F37" s="707">
        <f t="shared" si="0"/>
        <v>0</v>
      </c>
      <c r="G37" s="709"/>
      <c r="H37" s="957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868" t="s">
        <v>19</v>
      </c>
      <c r="D41" s="1869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92" t="s">
        <v>335</v>
      </c>
      <c r="B1" s="1792"/>
      <c r="C1" s="1792"/>
      <c r="D1" s="1792"/>
      <c r="E1" s="1792"/>
      <c r="F1" s="1792"/>
      <c r="G1" s="179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095"/>
      <c r="B4" s="140"/>
      <c r="C4" s="503"/>
      <c r="D4" s="130"/>
      <c r="E4" s="1034"/>
      <c r="F4" s="651"/>
    </row>
    <row r="5" spans="1:10" ht="20.25" customHeight="1" x14ac:dyDescent="0.25">
      <c r="A5" s="1877" t="s">
        <v>52</v>
      </c>
      <c r="B5" s="1872" t="s">
        <v>100</v>
      </c>
      <c r="C5" s="901">
        <v>59</v>
      </c>
      <c r="D5" s="588">
        <v>45180</v>
      </c>
      <c r="E5" s="1033">
        <v>14666.78</v>
      </c>
      <c r="F5" s="827">
        <v>515</v>
      </c>
      <c r="G5" s="143">
        <f>F62</f>
        <v>0</v>
      </c>
      <c r="H5" s="57">
        <f>E4+E5+E8-G5+E6</f>
        <v>19067.14</v>
      </c>
    </row>
    <row r="6" spans="1:10" ht="20.25" customHeight="1" x14ac:dyDescent="0.25">
      <c r="A6" s="1877"/>
      <c r="B6" s="1873"/>
      <c r="C6" s="212">
        <v>59</v>
      </c>
      <c r="D6" s="130">
        <v>45184</v>
      </c>
      <c r="E6" s="1034">
        <v>4400.3599999999997</v>
      </c>
      <c r="F6" s="226">
        <v>151</v>
      </c>
      <c r="G6" s="143"/>
      <c r="H6" s="57"/>
    </row>
    <row r="7" spans="1:10" ht="20.25" customHeight="1" thickBot="1" x14ac:dyDescent="0.3">
      <c r="A7" s="1877"/>
      <c r="B7" s="1873"/>
      <c r="C7" s="484"/>
      <c r="D7" s="324"/>
      <c r="E7" s="1035"/>
      <c r="F7" s="227"/>
      <c r="G7" s="143"/>
      <c r="H7" s="57"/>
    </row>
    <row r="8" spans="1:10" ht="21" customHeight="1" thickTop="1" thickBot="1" x14ac:dyDescent="0.3">
      <c r="A8" s="1096"/>
      <c r="B8" s="1874"/>
      <c r="C8" s="484"/>
      <c r="D8" s="130"/>
      <c r="E8" s="1034"/>
      <c r="F8" s="226"/>
      <c r="I8" s="1875" t="s">
        <v>3</v>
      </c>
      <c r="J8" s="187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76"/>
      <c r="J9" s="187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5">
        <f>E5+E4-F10+E8+E6+E7</f>
        <v>19067.14</v>
      </c>
      <c r="J10" s="705">
        <f>F4+F5+F8-C10+F6+F7</f>
        <v>666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5">
        <f>I10-F11</f>
        <v>19067.14</v>
      </c>
      <c r="J11" s="705">
        <f>J10-C11</f>
        <v>666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5">
        <f t="shared" ref="I12:I42" si="1">I11-F12</f>
        <v>19067.14</v>
      </c>
      <c r="J12" s="705">
        <f t="shared" ref="J12:J60" si="2">J11-C12</f>
        <v>666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5">
        <f t="shared" si="1"/>
        <v>19067.14</v>
      </c>
      <c r="J13" s="705">
        <f t="shared" si="2"/>
        <v>666</v>
      </c>
    </row>
    <row r="14" spans="1:10" x14ac:dyDescent="0.25">
      <c r="A14" s="1030"/>
      <c r="B14" s="82"/>
      <c r="C14" s="15"/>
      <c r="D14" s="1086"/>
      <c r="E14" s="630"/>
      <c r="F14" s="553">
        <f t="shared" si="0"/>
        <v>0</v>
      </c>
      <c r="G14" s="551"/>
      <c r="H14" s="565"/>
      <c r="I14" s="695">
        <f t="shared" si="1"/>
        <v>19067.14</v>
      </c>
      <c r="J14" s="705">
        <f t="shared" si="2"/>
        <v>666</v>
      </c>
    </row>
    <row r="15" spans="1:10" x14ac:dyDescent="0.25">
      <c r="A15" s="1030"/>
      <c r="B15" s="82"/>
      <c r="C15" s="15"/>
      <c r="D15" s="1086"/>
      <c r="E15" s="627"/>
      <c r="F15" s="553">
        <f t="shared" si="0"/>
        <v>0</v>
      </c>
      <c r="G15" s="551"/>
      <c r="H15" s="565"/>
      <c r="I15" s="695">
        <f t="shared" si="1"/>
        <v>19067.14</v>
      </c>
      <c r="J15" s="705">
        <f t="shared" si="2"/>
        <v>666</v>
      </c>
    </row>
    <row r="16" spans="1:10" x14ac:dyDescent="0.25">
      <c r="B16" s="82"/>
      <c r="C16" s="15"/>
      <c r="D16" s="1086"/>
      <c r="E16" s="627"/>
      <c r="F16" s="553">
        <f>D16</f>
        <v>0</v>
      </c>
      <c r="G16" s="551"/>
      <c r="H16" s="565"/>
      <c r="I16" s="695">
        <f t="shared" si="1"/>
        <v>19067.14</v>
      </c>
      <c r="J16" s="705">
        <f t="shared" si="2"/>
        <v>666</v>
      </c>
    </row>
    <row r="17" spans="1:10" x14ac:dyDescent="0.25">
      <c r="B17" s="82"/>
      <c r="C17" s="15"/>
      <c r="D17" s="1086"/>
      <c r="E17" s="627"/>
      <c r="F17" s="553">
        <f>D17</f>
        <v>0</v>
      </c>
      <c r="G17" s="551"/>
      <c r="H17" s="565"/>
      <c r="I17" s="695">
        <f t="shared" si="1"/>
        <v>19067.14</v>
      </c>
      <c r="J17" s="705">
        <f t="shared" si="2"/>
        <v>666</v>
      </c>
    </row>
    <row r="18" spans="1:10" x14ac:dyDescent="0.25">
      <c r="A18" s="80"/>
      <c r="B18" s="82"/>
      <c r="C18" s="15"/>
      <c r="D18" s="1086"/>
      <c r="E18" s="633"/>
      <c r="F18" s="553">
        <f>D18</f>
        <v>0</v>
      </c>
      <c r="G18" s="551"/>
      <c r="H18" s="565"/>
      <c r="I18" s="695">
        <f t="shared" si="1"/>
        <v>19067.14</v>
      </c>
      <c r="J18" s="705">
        <f t="shared" si="2"/>
        <v>666</v>
      </c>
    </row>
    <row r="19" spans="1:10" x14ac:dyDescent="0.25">
      <c r="A19" s="82"/>
      <c r="B19" s="82"/>
      <c r="C19" s="15"/>
      <c r="D19" s="1086"/>
      <c r="E19" s="633"/>
      <c r="F19" s="553">
        <f t="shared" ref="F19:F60" si="3">D19</f>
        <v>0</v>
      </c>
      <c r="G19" s="816"/>
      <c r="H19" s="565"/>
      <c r="I19" s="695">
        <f t="shared" si="1"/>
        <v>19067.14</v>
      </c>
      <c r="J19" s="705">
        <f t="shared" si="2"/>
        <v>666</v>
      </c>
    </row>
    <row r="20" spans="1:10" x14ac:dyDescent="0.25">
      <c r="A20" s="2"/>
      <c r="B20" s="82"/>
      <c r="C20" s="15"/>
      <c r="D20" s="1086"/>
      <c r="E20" s="633"/>
      <c r="F20" s="553">
        <f t="shared" si="3"/>
        <v>0</v>
      </c>
      <c r="G20" s="551"/>
      <c r="H20" s="565"/>
      <c r="I20" s="695">
        <f t="shared" si="1"/>
        <v>19067.14</v>
      </c>
      <c r="J20" s="705">
        <f t="shared" si="2"/>
        <v>666</v>
      </c>
    </row>
    <row r="21" spans="1:10" x14ac:dyDescent="0.25">
      <c r="A21" s="2"/>
      <c r="B21" s="82"/>
      <c r="C21" s="15"/>
      <c r="D21" s="1086"/>
      <c r="E21" s="633"/>
      <c r="F21" s="553">
        <f t="shared" si="3"/>
        <v>0</v>
      </c>
      <c r="G21" s="551"/>
      <c r="H21" s="565"/>
      <c r="I21" s="695">
        <f t="shared" si="1"/>
        <v>19067.14</v>
      </c>
      <c r="J21" s="705">
        <f t="shared" si="2"/>
        <v>666</v>
      </c>
    </row>
    <row r="22" spans="1:10" x14ac:dyDescent="0.25">
      <c r="A22" s="2"/>
      <c r="B22" s="82"/>
      <c r="C22" s="15"/>
      <c r="D22" s="1086"/>
      <c r="E22" s="627"/>
      <c r="F22" s="553">
        <f t="shared" si="3"/>
        <v>0</v>
      </c>
      <c r="G22" s="551"/>
      <c r="H22" s="565"/>
      <c r="I22" s="695">
        <f t="shared" si="1"/>
        <v>19067.14</v>
      </c>
      <c r="J22" s="705">
        <f t="shared" si="2"/>
        <v>666</v>
      </c>
    </row>
    <row r="23" spans="1:10" x14ac:dyDescent="0.25">
      <c r="A23" s="2"/>
      <c r="B23" s="82"/>
      <c r="C23" s="15"/>
      <c r="D23" s="1086"/>
      <c r="E23" s="627"/>
      <c r="F23" s="553">
        <f t="shared" si="3"/>
        <v>0</v>
      </c>
      <c r="G23" s="551"/>
      <c r="H23" s="565"/>
      <c r="I23" s="695">
        <f t="shared" si="1"/>
        <v>19067.14</v>
      </c>
      <c r="J23" s="705">
        <f t="shared" si="2"/>
        <v>666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5">
        <f t="shared" si="1"/>
        <v>19067.14</v>
      </c>
      <c r="J24" s="705">
        <f t="shared" si="2"/>
        <v>666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19067.14</v>
      </c>
      <c r="J25" s="123">
        <f t="shared" si="2"/>
        <v>666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19067.14</v>
      </c>
      <c r="J26" s="123">
        <f t="shared" si="2"/>
        <v>666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19067.14</v>
      </c>
      <c r="J27" s="123">
        <f t="shared" si="2"/>
        <v>666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19067.14</v>
      </c>
      <c r="J28" s="123">
        <f t="shared" si="2"/>
        <v>666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19067.14</v>
      </c>
      <c r="J29" s="123">
        <f t="shared" si="2"/>
        <v>666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19067.14</v>
      </c>
      <c r="J30" s="123">
        <f t="shared" si="2"/>
        <v>666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19067.14</v>
      </c>
      <c r="J31" s="123">
        <f t="shared" si="2"/>
        <v>666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19067.14</v>
      </c>
      <c r="J32" s="123">
        <f t="shared" si="2"/>
        <v>666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19067.14</v>
      </c>
      <c r="J33" s="123">
        <f t="shared" si="2"/>
        <v>666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19067.14</v>
      </c>
      <c r="J34" s="123">
        <f t="shared" si="2"/>
        <v>666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19067.14</v>
      </c>
      <c r="J35" s="123">
        <f t="shared" si="2"/>
        <v>666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19067.14</v>
      </c>
      <c r="J36" s="123">
        <f t="shared" si="2"/>
        <v>666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19067.14</v>
      </c>
      <c r="J37" s="123">
        <f t="shared" si="2"/>
        <v>666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19067.14</v>
      </c>
      <c r="J38" s="123">
        <f t="shared" si="2"/>
        <v>666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19067.14</v>
      </c>
      <c r="J39" s="123">
        <f t="shared" si="2"/>
        <v>666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19067.14</v>
      </c>
      <c r="J40" s="123">
        <f t="shared" si="2"/>
        <v>666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19067.14</v>
      </c>
      <c r="J41" s="123">
        <f t="shared" si="2"/>
        <v>666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19067.14</v>
      </c>
      <c r="J42" s="123">
        <f t="shared" si="2"/>
        <v>666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19067.14</v>
      </c>
      <c r="J43" s="123">
        <f t="shared" si="2"/>
        <v>666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19067.14</v>
      </c>
      <c r="J44" s="123">
        <f t="shared" si="2"/>
        <v>666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19067.14</v>
      </c>
      <c r="J45" s="123">
        <f t="shared" si="2"/>
        <v>666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19067.14</v>
      </c>
      <c r="J46" s="123">
        <f t="shared" si="2"/>
        <v>666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19067.14</v>
      </c>
      <c r="J47" s="123">
        <f t="shared" si="2"/>
        <v>666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19067.14</v>
      </c>
      <c r="J48" s="123">
        <f t="shared" si="2"/>
        <v>666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19067.14</v>
      </c>
      <c r="J49" s="123">
        <f t="shared" si="2"/>
        <v>666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19067.14</v>
      </c>
      <c r="J50" s="123">
        <f t="shared" si="2"/>
        <v>666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19067.14</v>
      </c>
      <c r="J51" s="123">
        <f t="shared" si="2"/>
        <v>666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19067.14</v>
      </c>
      <c r="J52" s="123">
        <f t="shared" si="2"/>
        <v>666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19067.14</v>
      </c>
      <c r="J53" s="123">
        <f t="shared" si="2"/>
        <v>666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19067.14</v>
      </c>
      <c r="J54" s="123">
        <f t="shared" si="2"/>
        <v>666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19067.14</v>
      </c>
      <c r="J55" s="123">
        <f t="shared" si="2"/>
        <v>666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19067.14</v>
      </c>
      <c r="J56" s="123">
        <f t="shared" si="2"/>
        <v>666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19067.14</v>
      </c>
      <c r="J57" s="123">
        <f t="shared" si="2"/>
        <v>666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19067.14</v>
      </c>
      <c r="J58" s="123">
        <f t="shared" si="2"/>
        <v>666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19067.14</v>
      </c>
      <c r="J59" s="123">
        <f t="shared" si="2"/>
        <v>666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19067.14</v>
      </c>
      <c r="J60" s="123">
        <f t="shared" si="2"/>
        <v>666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1030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1030"/>
    </row>
    <row r="63" spans="1:10" ht="15.75" thickBot="1" x14ac:dyDescent="0.3">
      <c r="A63" s="51"/>
      <c r="D63" s="110" t="s">
        <v>4</v>
      </c>
      <c r="E63" s="67">
        <f>F4+F5+F8-+C62</f>
        <v>515</v>
      </c>
      <c r="J63" s="1030"/>
    </row>
    <row r="64" spans="1:10" ht="15.75" thickBot="1" x14ac:dyDescent="0.3">
      <c r="A64" s="115"/>
    </row>
    <row r="65" spans="1:5" ht="16.5" thickTop="1" thickBot="1" x14ac:dyDescent="0.3">
      <c r="A65" s="47"/>
      <c r="C65" s="1850" t="s">
        <v>11</v>
      </c>
      <c r="D65" s="1851"/>
      <c r="E65" s="141">
        <f>E5+E4+E8+-F62</f>
        <v>14666.78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80"/>
      <c r="B1" s="1880"/>
      <c r="C1" s="1880"/>
      <c r="D1" s="1880"/>
      <c r="E1" s="1880"/>
      <c r="F1" s="1880"/>
      <c r="G1" s="1880"/>
      <c r="H1" s="1880"/>
      <c r="I1" s="188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0"/>
      <c r="F4" s="971"/>
      <c r="G4" s="962"/>
    </row>
    <row r="5" spans="1:10" ht="15" customHeight="1" x14ac:dyDescent="0.25">
      <c r="A5" s="1881"/>
      <c r="B5" s="1643" t="s">
        <v>76</v>
      </c>
      <c r="C5" s="652"/>
      <c r="D5" s="566"/>
      <c r="E5" s="970"/>
      <c r="F5" s="971"/>
      <c r="G5" s="1379">
        <f>F102</f>
        <v>0</v>
      </c>
      <c r="H5" s="57">
        <f>E4+E5+E6-G5+E7+E8</f>
        <v>0</v>
      </c>
    </row>
    <row r="6" spans="1:10" ht="16.5" customHeight="1" x14ac:dyDescent="0.25">
      <c r="A6" s="1881"/>
      <c r="B6" s="1644"/>
      <c r="C6" s="652"/>
      <c r="D6" s="566"/>
      <c r="E6" s="970"/>
      <c r="F6" s="971"/>
      <c r="G6" s="564"/>
    </row>
    <row r="7" spans="1:10" ht="15.75" customHeight="1" thickBot="1" x14ac:dyDescent="0.35">
      <c r="A7" s="1881"/>
      <c r="B7" s="1645"/>
      <c r="C7" s="652"/>
      <c r="D7" s="566"/>
      <c r="E7" s="970"/>
      <c r="F7" s="971"/>
      <c r="G7" s="564"/>
      <c r="I7" s="347"/>
      <c r="J7" s="347"/>
    </row>
    <row r="8" spans="1:10" ht="16.5" customHeight="1" thickTop="1" thickBot="1" x14ac:dyDescent="0.3">
      <c r="A8" s="887"/>
      <c r="B8" s="888"/>
      <c r="C8" s="652"/>
      <c r="D8" s="566"/>
      <c r="E8" s="972"/>
      <c r="F8" s="705"/>
      <c r="G8" s="564"/>
      <c r="H8" s="582"/>
      <c r="I8" s="1882" t="s">
        <v>47</v>
      </c>
      <c r="J8" s="1878" t="s">
        <v>4</v>
      </c>
    </row>
    <row r="9" spans="1:10" ht="16.5" customHeight="1" thickTop="1" thickBot="1" x14ac:dyDescent="0.3">
      <c r="A9" s="889"/>
      <c r="B9" s="772" t="s">
        <v>7</v>
      </c>
      <c r="C9" s="890" t="s">
        <v>8</v>
      </c>
      <c r="D9" s="891" t="s">
        <v>3</v>
      </c>
      <c r="E9" s="892" t="s">
        <v>2</v>
      </c>
      <c r="F9" s="893" t="s">
        <v>9</v>
      </c>
      <c r="G9" s="894" t="s">
        <v>15</v>
      </c>
      <c r="H9" s="895"/>
      <c r="I9" s="1883"/>
      <c r="J9" s="1879"/>
    </row>
    <row r="10" spans="1:10" ht="15.75" thickTop="1" x14ac:dyDescent="0.25">
      <c r="A10" s="818"/>
      <c r="B10" s="663"/>
      <c r="C10" s="611"/>
      <c r="D10" s="815"/>
      <c r="E10" s="630"/>
      <c r="F10" s="553">
        <f t="shared" ref="F10" si="0">D10</f>
        <v>0</v>
      </c>
      <c r="G10" s="1256"/>
      <c r="H10" s="552"/>
      <c r="I10" s="695">
        <f>E4+E5+E6-F10+E7+E8</f>
        <v>0</v>
      </c>
      <c r="J10" s="705">
        <f>F4+F5+F6+F7-C10+F8</f>
        <v>0</v>
      </c>
    </row>
    <row r="11" spans="1:10" x14ac:dyDescent="0.25">
      <c r="A11" s="818"/>
      <c r="B11" s="663"/>
      <c r="C11" s="611"/>
      <c r="D11" s="815"/>
      <c r="E11" s="630"/>
      <c r="F11" s="553">
        <f>D11</f>
        <v>0</v>
      </c>
      <c r="G11" s="551"/>
      <c r="H11" s="552"/>
      <c r="I11" s="695">
        <f>I10-F11</f>
        <v>0</v>
      </c>
      <c r="J11" s="705">
        <f>J10-C11</f>
        <v>0</v>
      </c>
    </row>
    <row r="12" spans="1:10" x14ac:dyDescent="0.25">
      <c r="A12" s="896" t="s">
        <v>32</v>
      </c>
      <c r="B12" s="663"/>
      <c r="C12" s="611"/>
      <c r="D12" s="815"/>
      <c r="E12" s="627"/>
      <c r="F12" s="553">
        <f>D12</f>
        <v>0</v>
      </c>
      <c r="G12" s="551"/>
      <c r="H12" s="552"/>
      <c r="I12" s="695">
        <f t="shared" ref="I12:I75" si="1">I11-F12</f>
        <v>0</v>
      </c>
      <c r="J12" s="705">
        <f t="shared" ref="J12:J75" si="2">J11-C12</f>
        <v>0</v>
      </c>
    </row>
    <row r="13" spans="1:10" x14ac:dyDescent="0.25">
      <c r="A13" s="897"/>
      <c r="B13" s="663"/>
      <c r="C13" s="611"/>
      <c r="D13" s="815"/>
      <c r="E13" s="633"/>
      <c r="F13" s="553">
        <f t="shared" ref="F13:F76" si="3">D13</f>
        <v>0</v>
      </c>
      <c r="G13" s="551"/>
      <c r="H13" s="552"/>
      <c r="I13" s="695">
        <f t="shared" si="1"/>
        <v>0</v>
      </c>
      <c r="J13" s="705">
        <f t="shared" si="2"/>
        <v>0</v>
      </c>
    </row>
    <row r="14" spans="1:10" x14ac:dyDescent="0.25">
      <c r="A14" s="663"/>
      <c r="B14" s="663"/>
      <c r="C14" s="611"/>
      <c r="D14" s="815"/>
      <c r="E14" s="633"/>
      <c r="F14" s="553">
        <f t="shared" si="3"/>
        <v>0</v>
      </c>
      <c r="G14" s="551"/>
      <c r="H14" s="552"/>
      <c r="I14" s="695">
        <f t="shared" si="1"/>
        <v>0</v>
      </c>
      <c r="J14" s="705">
        <f t="shared" si="2"/>
        <v>0</v>
      </c>
    </row>
    <row r="15" spans="1:10" x14ac:dyDescent="0.25">
      <c r="A15" s="898" t="s">
        <v>33</v>
      </c>
      <c r="B15" s="663"/>
      <c r="C15" s="611"/>
      <c r="D15" s="815"/>
      <c r="E15" s="633"/>
      <c r="F15" s="553">
        <f t="shared" si="3"/>
        <v>0</v>
      </c>
      <c r="G15" s="551"/>
      <c r="H15" s="552"/>
      <c r="I15" s="695">
        <f t="shared" si="1"/>
        <v>0</v>
      </c>
      <c r="J15" s="705">
        <f t="shared" si="2"/>
        <v>0</v>
      </c>
    </row>
    <row r="16" spans="1:10" x14ac:dyDescent="0.25">
      <c r="A16" s="897"/>
      <c r="B16" s="663"/>
      <c r="C16" s="611"/>
      <c r="D16" s="815"/>
      <c r="E16" s="627"/>
      <c r="F16" s="553">
        <f t="shared" si="3"/>
        <v>0</v>
      </c>
      <c r="G16" s="551"/>
      <c r="H16" s="552"/>
      <c r="I16" s="695">
        <f t="shared" si="1"/>
        <v>0</v>
      </c>
      <c r="J16" s="705">
        <f t="shared" si="2"/>
        <v>0</v>
      </c>
    </row>
    <row r="17" spans="1:10" x14ac:dyDescent="0.25">
      <c r="A17" s="663"/>
      <c r="B17" s="663"/>
      <c r="C17" s="611"/>
      <c r="D17" s="815"/>
      <c r="E17" s="633"/>
      <c r="F17" s="553">
        <f t="shared" si="3"/>
        <v>0</v>
      </c>
      <c r="G17" s="551"/>
      <c r="H17" s="552"/>
      <c r="I17" s="695">
        <f t="shared" si="1"/>
        <v>0</v>
      </c>
      <c r="J17" s="705">
        <f t="shared" si="2"/>
        <v>0</v>
      </c>
    </row>
    <row r="18" spans="1:10" x14ac:dyDescent="0.25">
      <c r="A18" s="818"/>
      <c r="B18" s="663"/>
      <c r="C18" s="611"/>
      <c r="D18" s="815"/>
      <c r="E18" s="633"/>
      <c r="F18" s="553">
        <f t="shared" si="3"/>
        <v>0</v>
      </c>
      <c r="G18" s="816"/>
      <c r="H18" s="552"/>
      <c r="I18" s="695">
        <f t="shared" si="1"/>
        <v>0</v>
      </c>
      <c r="J18" s="705">
        <f t="shared" si="2"/>
        <v>0</v>
      </c>
    </row>
    <row r="19" spans="1:10" x14ac:dyDescent="0.25">
      <c r="A19" s="818"/>
      <c r="B19" s="663"/>
      <c r="C19" s="686"/>
      <c r="D19" s="815"/>
      <c r="E19" s="633"/>
      <c r="F19" s="553">
        <f t="shared" si="3"/>
        <v>0</v>
      </c>
      <c r="G19" s="551"/>
      <c r="H19" s="552"/>
      <c r="I19" s="695">
        <f t="shared" si="1"/>
        <v>0</v>
      </c>
      <c r="J19" s="705">
        <f t="shared" si="2"/>
        <v>0</v>
      </c>
    </row>
    <row r="20" spans="1:10" x14ac:dyDescent="0.25">
      <c r="A20" s="818"/>
      <c r="B20" s="663"/>
      <c r="C20" s="611"/>
      <c r="D20" s="815"/>
      <c r="E20" s="627"/>
      <c r="F20" s="553">
        <f t="shared" si="3"/>
        <v>0</v>
      </c>
      <c r="G20" s="551"/>
      <c r="H20" s="552"/>
      <c r="I20" s="695">
        <f t="shared" si="1"/>
        <v>0</v>
      </c>
      <c r="J20" s="705">
        <f t="shared" si="2"/>
        <v>0</v>
      </c>
    </row>
    <row r="21" spans="1:10" x14ac:dyDescent="0.25">
      <c r="A21" s="818"/>
      <c r="B21" s="663"/>
      <c r="C21" s="611"/>
      <c r="D21" s="815"/>
      <c r="E21" s="627"/>
      <c r="F21" s="553">
        <f t="shared" si="3"/>
        <v>0</v>
      </c>
      <c r="G21" s="551"/>
      <c r="H21" s="552"/>
      <c r="I21" s="695">
        <f t="shared" si="1"/>
        <v>0</v>
      </c>
      <c r="J21" s="705">
        <f t="shared" si="2"/>
        <v>0</v>
      </c>
    </row>
    <row r="22" spans="1:10" x14ac:dyDescent="0.25">
      <c r="A22" s="818"/>
      <c r="B22" s="663"/>
      <c r="C22" s="611"/>
      <c r="D22" s="815"/>
      <c r="E22" s="630"/>
      <c r="F22" s="553">
        <f t="shared" si="3"/>
        <v>0</v>
      </c>
      <c r="G22" s="551"/>
      <c r="H22" s="552"/>
      <c r="I22" s="695">
        <f t="shared" si="1"/>
        <v>0</v>
      </c>
      <c r="J22" s="705">
        <f t="shared" si="2"/>
        <v>0</v>
      </c>
    </row>
    <row r="23" spans="1:10" x14ac:dyDescent="0.25">
      <c r="A23" s="818"/>
      <c r="B23" s="663"/>
      <c r="C23" s="611"/>
      <c r="D23" s="815"/>
      <c r="E23" s="630"/>
      <c r="F23" s="553">
        <f t="shared" si="3"/>
        <v>0</v>
      </c>
      <c r="G23" s="551"/>
      <c r="H23" s="552"/>
      <c r="I23" s="695">
        <f t="shared" si="1"/>
        <v>0</v>
      </c>
      <c r="J23" s="705">
        <f t="shared" si="2"/>
        <v>0</v>
      </c>
    </row>
    <row r="24" spans="1:10" x14ac:dyDescent="0.25">
      <c r="A24" s="818"/>
      <c r="B24" s="663"/>
      <c r="C24" s="611"/>
      <c r="D24" s="815"/>
      <c r="E24" s="630"/>
      <c r="F24" s="553">
        <f t="shared" si="3"/>
        <v>0</v>
      </c>
      <c r="G24" s="551"/>
      <c r="H24" s="552"/>
      <c r="I24" s="695">
        <f t="shared" si="1"/>
        <v>0</v>
      </c>
      <c r="J24" s="705">
        <f t="shared" si="2"/>
        <v>0</v>
      </c>
    </row>
    <row r="25" spans="1:10" x14ac:dyDescent="0.25">
      <c r="A25" s="818"/>
      <c r="B25" s="663"/>
      <c r="C25" s="611"/>
      <c r="D25" s="815"/>
      <c r="E25" s="630"/>
      <c r="F25" s="553">
        <f t="shared" si="3"/>
        <v>0</v>
      </c>
      <c r="G25" s="551"/>
      <c r="H25" s="552"/>
      <c r="I25" s="695">
        <f t="shared" si="1"/>
        <v>0</v>
      </c>
      <c r="J25" s="705">
        <f t="shared" si="2"/>
        <v>0</v>
      </c>
    </row>
    <row r="26" spans="1:10" x14ac:dyDescent="0.25">
      <c r="A26" s="818"/>
      <c r="B26" s="663"/>
      <c r="C26" s="611"/>
      <c r="D26" s="815"/>
      <c r="E26" s="630"/>
      <c r="F26" s="553">
        <f t="shared" si="3"/>
        <v>0</v>
      </c>
      <c r="G26" s="551"/>
      <c r="H26" s="552"/>
      <c r="I26" s="695">
        <f t="shared" si="1"/>
        <v>0</v>
      </c>
      <c r="J26" s="705">
        <f t="shared" si="2"/>
        <v>0</v>
      </c>
    </row>
    <row r="27" spans="1:10" x14ac:dyDescent="0.25">
      <c r="A27" s="818"/>
      <c r="B27" s="663"/>
      <c r="C27" s="611"/>
      <c r="D27" s="815"/>
      <c r="E27" s="630"/>
      <c r="F27" s="553">
        <f t="shared" si="3"/>
        <v>0</v>
      </c>
      <c r="G27" s="551"/>
      <c r="H27" s="552"/>
      <c r="I27" s="695">
        <f t="shared" si="1"/>
        <v>0</v>
      </c>
      <c r="J27" s="705">
        <f t="shared" si="2"/>
        <v>0</v>
      </c>
    </row>
    <row r="28" spans="1:10" x14ac:dyDescent="0.25">
      <c r="A28" s="818"/>
      <c r="B28" s="663"/>
      <c r="C28" s="611"/>
      <c r="D28" s="815"/>
      <c r="E28" s="630"/>
      <c r="F28" s="553">
        <f t="shared" si="3"/>
        <v>0</v>
      </c>
      <c r="G28" s="551"/>
      <c r="H28" s="552"/>
      <c r="I28" s="695">
        <f t="shared" si="1"/>
        <v>0</v>
      </c>
      <c r="J28" s="705">
        <f t="shared" si="2"/>
        <v>0</v>
      </c>
    </row>
    <row r="29" spans="1:10" x14ac:dyDescent="0.25">
      <c r="A29" s="818"/>
      <c r="B29" s="663"/>
      <c r="C29" s="611"/>
      <c r="D29" s="815"/>
      <c r="E29" s="630"/>
      <c r="F29" s="553">
        <f t="shared" si="3"/>
        <v>0</v>
      </c>
      <c r="G29" s="551"/>
      <c r="H29" s="552"/>
      <c r="I29" s="695">
        <f t="shared" si="1"/>
        <v>0</v>
      </c>
      <c r="J29" s="705">
        <f t="shared" si="2"/>
        <v>0</v>
      </c>
    </row>
    <row r="30" spans="1:10" x14ac:dyDescent="0.25">
      <c r="A30" s="818"/>
      <c r="B30" s="663"/>
      <c r="C30" s="611"/>
      <c r="D30" s="815"/>
      <c r="E30" s="630"/>
      <c r="F30" s="553">
        <f t="shared" si="3"/>
        <v>0</v>
      </c>
      <c r="G30" s="551"/>
      <c r="H30" s="552"/>
      <c r="I30" s="695">
        <f t="shared" si="1"/>
        <v>0</v>
      </c>
      <c r="J30" s="705">
        <f t="shared" si="2"/>
        <v>0</v>
      </c>
    </row>
    <row r="31" spans="1:10" x14ac:dyDescent="0.25">
      <c r="A31" s="818"/>
      <c r="B31" s="663"/>
      <c r="C31" s="611"/>
      <c r="D31" s="815"/>
      <c r="E31" s="630"/>
      <c r="F31" s="553">
        <f t="shared" si="3"/>
        <v>0</v>
      </c>
      <c r="G31" s="551"/>
      <c r="H31" s="552"/>
      <c r="I31" s="695">
        <f t="shared" si="1"/>
        <v>0</v>
      </c>
      <c r="J31" s="705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5">
        <f t="shared" si="1"/>
        <v>0</v>
      </c>
      <c r="J32" s="705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5">
        <f t="shared" si="1"/>
        <v>0</v>
      </c>
      <c r="J33" s="705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5">
        <f t="shared" si="1"/>
        <v>0</v>
      </c>
      <c r="J34" s="705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5">
        <f t="shared" si="1"/>
        <v>0</v>
      </c>
      <c r="J35" s="705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5">
        <f t="shared" si="1"/>
        <v>0</v>
      </c>
      <c r="J36" s="705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5">
        <f t="shared" si="1"/>
        <v>0</v>
      </c>
      <c r="J37" s="705">
        <f t="shared" si="2"/>
        <v>0</v>
      </c>
    </row>
    <row r="38" spans="1:10" x14ac:dyDescent="0.25">
      <c r="A38" s="2"/>
      <c r="B38" s="82"/>
      <c r="C38" s="564"/>
      <c r="D38" s="815"/>
      <c r="E38" s="630"/>
      <c r="F38" s="553">
        <f t="shared" si="3"/>
        <v>0</v>
      </c>
      <c r="G38" s="551"/>
      <c r="H38" s="552"/>
      <c r="I38" s="695">
        <f t="shared" si="1"/>
        <v>0</v>
      </c>
      <c r="J38" s="705">
        <f t="shared" si="2"/>
        <v>0</v>
      </c>
    </row>
    <row r="39" spans="1:10" x14ac:dyDescent="0.25">
      <c r="A39" s="2"/>
      <c r="B39" s="82"/>
      <c r="C39" s="564"/>
      <c r="D39" s="815"/>
      <c r="E39" s="630"/>
      <c r="F39" s="553">
        <f t="shared" si="3"/>
        <v>0</v>
      </c>
      <c r="G39" s="551"/>
      <c r="H39" s="552"/>
      <c r="I39" s="695">
        <f t="shared" si="1"/>
        <v>0</v>
      </c>
      <c r="J39" s="705">
        <f t="shared" si="2"/>
        <v>0</v>
      </c>
    </row>
    <row r="40" spans="1:10" x14ac:dyDescent="0.25">
      <c r="A40" s="2"/>
      <c r="B40" s="82"/>
      <c r="C40" s="564"/>
      <c r="D40" s="815"/>
      <c r="E40" s="630"/>
      <c r="F40" s="553">
        <f t="shared" si="3"/>
        <v>0</v>
      </c>
      <c r="G40" s="551"/>
      <c r="H40" s="552"/>
      <c r="I40" s="695">
        <f t="shared" si="1"/>
        <v>0</v>
      </c>
      <c r="J40" s="705">
        <f t="shared" si="2"/>
        <v>0</v>
      </c>
    </row>
    <row r="41" spans="1:10" x14ac:dyDescent="0.25">
      <c r="A41" s="2"/>
      <c r="B41" s="82"/>
      <c r="C41" s="564"/>
      <c r="D41" s="815"/>
      <c r="E41" s="630"/>
      <c r="F41" s="553">
        <f t="shared" si="3"/>
        <v>0</v>
      </c>
      <c r="G41" s="551"/>
      <c r="H41" s="552"/>
      <c r="I41" s="695">
        <f t="shared" si="1"/>
        <v>0</v>
      </c>
      <c r="J41" s="705">
        <f t="shared" si="2"/>
        <v>0</v>
      </c>
    </row>
    <row r="42" spans="1:10" x14ac:dyDescent="0.25">
      <c r="A42" s="2"/>
      <c r="B42" s="82"/>
      <c r="C42" s="564"/>
      <c r="D42" s="815"/>
      <c r="E42" s="630"/>
      <c r="F42" s="553">
        <f t="shared" si="3"/>
        <v>0</v>
      </c>
      <c r="G42" s="551"/>
      <c r="H42" s="552"/>
      <c r="I42" s="695">
        <f t="shared" si="1"/>
        <v>0</v>
      </c>
      <c r="J42" s="705">
        <f t="shared" si="2"/>
        <v>0</v>
      </c>
    </row>
    <row r="43" spans="1:10" x14ac:dyDescent="0.25">
      <c r="A43" s="2"/>
      <c r="B43" s="82"/>
      <c r="C43" s="564"/>
      <c r="D43" s="815"/>
      <c r="E43" s="630"/>
      <c r="F43" s="553">
        <f t="shared" si="3"/>
        <v>0</v>
      </c>
      <c r="G43" s="551"/>
      <c r="H43" s="552"/>
      <c r="I43" s="695">
        <f t="shared" si="1"/>
        <v>0</v>
      </c>
      <c r="J43" s="705">
        <f t="shared" si="2"/>
        <v>0</v>
      </c>
    </row>
    <row r="44" spans="1:10" x14ac:dyDescent="0.25">
      <c r="A44" s="2"/>
      <c r="B44" s="82"/>
      <c r="C44" s="564"/>
      <c r="D44" s="815"/>
      <c r="E44" s="630"/>
      <c r="F44" s="553">
        <f t="shared" si="3"/>
        <v>0</v>
      </c>
      <c r="G44" s="551"/>
      <c r="H44" s="552"/>
      <c r="I44" s="695">
        <f t="shared" si="1"/>
        <v>0</v>
      </c>
      <c r="J44" s="705">
        <f t="shared" si="2"/>
        <v>0</v>
      </c>
    </row>
    <row r="45" spans="1:10" x14ac:dyDescent="0.25">
      <c r="A45" s="2"/>
      <c r="B45" s="82"/>
      <c r="C45" s="564"/>
      <c r="D45" s="815"/>
      <c r="E45" s="630"/>
      <c r="F45" s="553">
        <f t="shared" si="3"/>
        <v>0</v>
      </c>
      <c r="G45" s="551"/>
      <c r="H45" s="552"/>
      <c r="I45" s="695">
        <f t="shared" si="1"/>
        <v>0</v>
      </c>
      <c r="J45" s="705">
        <f t="shared" si="2"/>
        <v>0</v>
      </c>
    </row>
    <row r="46" spans="1:10" x14ac:dyDescent="0.25">
      <c r="A46" s="2"/>
      <c r="B46" s="82"/>
      <c r="C46" s="564"/>
      <c r="D46" s="815"/>
      <c r="E46" s="630"/>
      <c r="F46" s="553">
        <f t="shared" si="3"/>
        <v>0</v>
      </c>
      <c r="G46" s="551"/>
      <c r="H46" s="552"/>
      <c r="I46" s="695">
        <f t="shared" si="1"/>
        <v>0</v>
      </c>
      <c r="J46" s="705">
        <f t="shared" si="2"/>
        <v>0</v>
      </c>
    </row>
    <row r="47" spans="1:10" x14ac:dyDescent="0.25">
      <c r="A47" s="2"/>
      <c r="B47" s="82"/>
      <c r="C47" s="564"/>
      <c r="D47" s="815"/>
      <c r="E47" s="630"/>
      <c r="F47" s="553">
        <f t="shared" si="3"/>
        <v>0</v>
      </c>
      <c r="G47" s="551"/>
      <c r="H47" s="552"/>
      <c r="I47" s="695">
        <f t="shared" si="1"/>
        <v>0</v>
      </c>
      <c r="J47" s="705">
        <f t="shared" si="2"/>
        <v>0</v>
      </c>
    </row>
    <row r="48" spans="1:10" x14ac:dyDescent="0.25">
      <c r="A48" s="2"/>
      <c r="B48" s="82"/>
      <c r="C48" s="564"/>
      <c r="D48" s="815"/>
      <c r="E48" s="630"/>
      <c r="F48" s="553">
        <f t="shared" si="3"/>
        <v>0</v>
      </c>
      <c r="G48" s="551"/>
      <c r="H48" s="552"/>
      <c r="I48" s="695">
        <f t="shared" si="1"/>
        <v>0</v>
      </c>
      <c r="J48" s="705">
        <f t="shared" si="2"/>
        <v>0</v>
      </c>
    </row>
    <row r="49" spans="1:10" x14ac:dyDescent="0.25">
      <c r="A49" s="2"/>
      <c r="B49" s="82"/>
      <c r="C49" s="564"/>
      <c r="D49" s="815"/>
      <c r="E49" s="630"/>
      <c r="F49" s="553">
        <f t="shared" si="3"/>
        <v>0</v>
      </c>
      <c r="G49" s="551"/>
      <c r="H49" s="552"/>
      <c r="I49" s="695">
        <f t="shared" si="1"/>
        <v>0</v>
      </c>
      <c r="J49" s="705">
        <f t="shared" si="2"/>
        <v>0</v>
      </c>
    </row>
    <row r="50" spans="1:10" x14ac:dyDescent="0.25">
      <c r="A50" s="2"/>
      <c r="B50" s="82"/>
      <c r="C50" s="564"/>
      <c r="D50" s="815"/>
      <c r="E50" s="630"/>
      <c r="F50" s="553">
        <f t="shared" si="3"/>
        <v>0</v>
      </c>
      <c r="G50" s="551"/>
      <c r="H50" s="552"/>
      <c r="I50" s="695">
        <f t="shared" si="1"/>
        <v>0</v>
      </c>
      <c r="J50" s="705">
        <f t="shared" si="2"/>
        <v>0</v>
      </c>
    </row>
    <row r="51" spans="1:10" x14ac:dyDescent="0.25">
      <c r="A51" s="2"/>
      <c r="B51" s="82"/>
      <c r="C51" s="564"/>
      <c r="D51" s="815"/>
      <c r="E51" s="630"/>
      <c r="F51" s="553">
        <f t="shared" si="3"/>
        <v>0</v>
      </c>
      <c r="G51" s="551"/>
      <c r="H51" s="552"/>
      <c r="I51" s="695">
        <f t="shared" si="1"/>
        <v>0</v>
      </c>
      <c r="J51" s="705">
        <f t="shared" si="2"/>
        <v>0</v>
      </c>
    </row>
    <row r="52" spans="1:10" x14ac:dyDescent="0.25">
      <c r="A52" s="2"/>
      <c r="B52" s="82"/>
      <c r="C52" s="564"/>
      <c r="D52" s="815"/>
      <c r="E52" s="630"/>
      <c r="F52" s="553">
        <f t="shared" si="3"/>
        <v>0</v>
      </c>
      <c r="G52" s="551"/>
      <c r="H52" s="552"/>
      <c r="I52" s="695">
        <f t="shared" si="1"/>
        <v>0</v>
      </c>
      <c r="J52" s="705">
        <f t="shared" si="2"/>
        <v>0</v>
      </c>
    </row>
    <row r="53" spans="1:10" x14ac:dyDescent="0.25">
      <c r="A53" s="2"/>
      <c r="B53" s="82"/>
      <c r="C53" s="564"/>
      <c r="D53" s="815"/>
      <c r="E53" s="630"/>
      <c r="F53" s="553">
        <f t="shared" si="3"/>
        <v>0</v>
      </c>
      <c r="G53" s="551"/>
      <c r="H53" s="552"/>
      <c r="I53" s="695">
        <f t="shared" si="1"/>
        <v>0</v>
      </c>
      <c r="J53" s="705">
        <f t="shared" si="2"/>
        <v>0</v>
      </c>
    </row>
    <row r="54" spans="1:10" x14ac:dyDescent="0.25">
      <c r="A54" s="2"/>
      <c r="B54" s="82"/>
      <c r="C54" s="564"/>
      <c r="D54" s="815"/>
      <c r="E54" s="630"/>
      <c r="F54" s="553">
        <f t="shared" si="3"/>
        <v>0</v>
      </c>
      <c r="G54" s="551"/>
      <c r="H54" s="552"/>
      <c r="I54" s="695">
        <f t="shared" si="1"/>
        <v>0</v>
      </c>
      <c r="J54" s="705">
        <f t="shared" si="2"/>
        <v>0</v>
      </c>
    </row>
    <row r="55" spans="1:10" x14ac:dyDescent="0.25">
      <c r="A55" s="2"/>
      <c r="B55" s="82"/>
      <c r="C55" s="564"/>
      <c r="D55" s="815"/>
      <c r="E55" s="630"/>
      <c r="F55" s="553">
        <f t="shared" si="3"/>
        <v>0</v>
      </c>
      <c r="G55" s="551"/>
      <c r="H55" s="552"/>
      <c r="I55" s="695">
        <f t="shared" si="1"/>
        <v>0</v>
      </c>
      <c r="J55" s="705">
        <f t="shared" si="2"/>
        <v>0</v>
      </c>
    </row>
    <row r="56" spans="1:10" x14ac:dyDescent="0.25">
      <c r="A56" s="2"/>
      <c r="B56" s="82"/>
      <c r="C56" s="564"/>
      <c r="D56" s="815"/>
      <c r="E56" s="630"/>
      <c r="F56" s="553">
        <f t="shared" si="3"/>
        <v>0</v>
      </c>
      <c r="G56" s="551"/>
      <c r="H56" s="552"/>
      <c r="I56" s="695">
        <f t="shared" si="1"/>
        <v>0</v>
      </c>
      <c r="J56" s="705">
        <f t="shared" si="2"/>
        <v>0</v>
      </c>
    </row>
    <row r="57" spans="1:10" x14ac:dyDescent="0.25">
      <c r="A57" s="2"/>
      <c r="B57" s="82"/>
      <c r="C57" s="564"/>
      <c r="D57" s="815"/>
      <c r="E57" s="630"/>
      <c r="F57" s="553">
        <f t="shared" si="3"/>
        <v>0</v>
      </c>
      <c r="G57" s="551"/>
      <c r="H57" s="552"/>
      <c r="I57" s="695">
        <f t="shared" si="1"/>
        <v>0</v>
      </c>
      <c r="J57" s="705">
        <f t="shared" si="2"/>
        <v>0</v>
      </c>
    </row>
    <row r="58" spans="1:10" x14ac:dyDescent="0.25">
      <c r="A58" s="2"/>
      <c r="B58" s="82"/>
      <c r="C58" s="564"/>
      <c r="D58" s="815"/>
      <c r="E58" s="630"/>
      <c r="F58" s="553">
        <f t="shared" si="3"/>
        <v>0</v>
      </c>
      <c r="G58" s="551"/>
      <c r="H58" s="552"/>
      <c r="I58" s="695">
        <f t="shared" si="1"/>
        <v>0</v>
      </c>
      <c r="J58" s="705">
        <f t="shared" si="2"/>
        <v>0</v>
      </c>
    </row>
    <row r="59" spans="1:10" x14ac:dyDescent="0.25">
      <c r="A59" s="2"/>
      <c r="B59" s="82"/>
      <c r="C59" s="564"/>
      <c r="D59" s="815"/>
      <c r="E59" s="630"/>
      <c r="F59" s="553">
        <f t="shared" si="3"/>
        <v>0</v>
      </c>
      <c r="G59" s="551"/>
      <c r="H59" s="552"/>
      <c r="I59" s="695">
        <f t="shared" si="1"/>
        <v>0</v>
      </c>
      <c r="J59" s="705">
        <f t="shared" si="2"/>
        <v>0</v>
      </c>
    </row>
    <row r="60" spans="1:10" x14ac:dyDescent="0.25">
      <c r="A60" s="2"/>
      <c r="B60" s="82"/>
      <c r="C60" s="564"/>
      <c r="D60" s="815"/>
      <c r="E60" s="630"/>
      <c r="F60" s="553">
        <f t="shared" si="3"/>
        <v>0</v>
      </c>
      <c r="G60" s="551"/>
      <c r="H60" s="552"/>
      <c r="I60" s="695">
        <f t="shared" si="1"/>
        <v>0</v>
      </c>
      <c r="J60" s="705">
        <f t="shared" si="2"/>
        <v>0</v>
      </c>
    </row>
    <row r="61" spans="1:10" x14ac:dyDescent="0.25">
      <c r="A61" s="2"/>
      <c r="B61" s="82"/>
      <c r="C61" s="564"/>
      <c r="D61" s="815"/>
      <c r="E61" s="630"/>
      <c r="F61" s="553">
        <f t="shared" si="3"/>
        <v>0</v>
      </c>
      <c r="G61" s="551"/>
      <c r="H61" s="552"/>
      <c r="I61" s="695">
        <f t="shared" si="1"/>
        <v>0</v>
      </c>
      <c r="J61" s="705">
        <f t="shared" si="2"/>
        <v>0</v>
      </c>
    </row>
    <row r="62" spans="1:10" x14ac:dyDescent="0.25">
      <c r="A62" s="2"/>
      <c r="B62" s="82"/>
      <c r="C62" s="564"/>
      <c r="D62" s="815"/>
      <c r="E62" s="630"/>
      <c r="F62" s="553">
        <f t="shared" si="3"/>
        <v>0</v>
      </c>
      <c r="G62" s="551"/>
      <c r="H62" s="552"/>
      <c r="I62" s="695">
        <f t="shared" si="1"/>
        <v>0</v>
      </c>
      <c r="J62" s="705">
        <f t="shared" si="2"/>
        <v>0</v>
      </c>
    </row>
    <row r="63" spans="1:10" x14ac:dyDescent="0.25">
      <c r="A63" s="2"/>
      <c r="B63" s="82"/>
      <c r="C63" s="564"/>
      <c r="D63" s="815"/>
      <c r="E63" s="630"/>
      <c r="F63" s="553">
        <f t="shared" si="3"/>
        <v>0</v>
      </c>
      <c r="G63" s="551"/>
      <c r="H63" s="552"/>
      <c r="I63" s="695">
        <f t="shared" si="1"/>
        <v>0</v>
      </c>
      <c r="J63" s="705">
        <f t="shared" si="2"/>
        <v>0</v>
      </c>
    </row>
    <row r="64" spans="1:10" x14ac:dyDescent="0.25">
      <c r="A64" s="2"/>
      <c r="B64" s="82"/>
      <c r="C64" s="564"/>
      <c r="D64" s="815"/>
      <c r="E64" s="630"/>
      <c r="F64" s="553">
        <f t="shared" si="3"/>
        <v>0</v>
      </c>
      <c r="G64" s="551"/>
      <c r="H64" s="552"/>
      <c r="I64" s="695">
        <f t="shared" si="1"/>
        <v>0</v>
      </c>
      <c r="J64" s="705">
        <f t="shared" si="2"/>
        <v>0</v>
      </c>
    </row>
    <row r="65" spans="1:10" x14ac:dyDescent="0.25">
      <c r="A65" s="2"/>
      <c r="B65" s="82"/>
      <c r="C65" s="564"/>
      <c r="D65" s="815"/>
      <c r="E65" s="630"/>
      <c r="F65" s="553">
        <f t="shared" si="3"/>
        <v>0</v>
      </c>
      <c r="G65" s="551"/>
      <c r="H65" s="552"/>
      <c r="I65" s="695">
        <f t="shared" si="1"/>
        <v>0</v>
      </c>
      <c r="J65" s="705">
        <f t="shared" si="2"/>
        <v>0</v>
      </c>
    </row>
    <row r="66" spans="1:10" x14ac:dyDescent="0.25">
      <c r="A66" s="2"/>
      <c r="B66" s="82"/>
      <c r="C66" s="564"/>
      <c r="D66" s="815"/>
      <c r="E66" s="630"/>
      <c r="F66" s="553">
        <f t="shared" si="3"/>
        <v>0</v>
      </c>
      <c r="G66" s="551"/>
      <c r="H66" s="552"/>
      <c r="I66" s="695">
        <f t="shared" si="1"/>
        <v>0</v>
      </c>
      <c r="J66" s="705">
        <f t="shared" si="2"/>
        <v>0</v>
      </c>
    </row>
    <row r="67" spans="1:10" x14ac:dyDescent="0.25">
      <c r="A67" s="2"/>
      <c r="B67" s="82"/>
      <c r="C67" s="564"/>
      <c r="D67" s="815"/>
      <c r="E67" s="630"/>
      <c r="F67" s="553">
        <f t="shared" si="3"/>
        <v>0</v>
      </c>
      <c r="G67" s="551"/>
      <c r="H67" s="552"/>
      <c r="I67" s="695">
        <f t="shared" si="1"/>
        <v>0</v>
      </c>
      <c r="J67" s="705">
        <f t="shared" si="2"/>
        <v>0</v>
      </c>
    </row>
    <row r="68" spans="1:10" x14ac:dyDescent="0.25">
      <c r="A68" s="2"/>
      <c r="B68" s="82"/>
      <c r="C68" s="564"/>
      <c r="D68" s="815"/>
      <c r="E68" s="630"/>
      <c r="F68" s="553">
        <f t="shared" si="3"/>
        <v>0</v>
      </c>
      <c r="G68" s="551"/>
      <c r="H68" s="552"/>
      <c r="I68" s="695">
        <f t="shared" si="1"/>
        <v>0</v>
      </c>
      <c r="J68" s="705">
        <f t="shared" si="2"/>
        <v>0</v>
      </c>
    </row>
    <row r="69" spans="1:10" x14ac:dyDescent="0.25">
      <c r="A69" s="2"/>
      <c r="B69" s="82"/>
      <c r="C69" s="564"/>
      <c r="D69" s="815"/>
      <c r="E69" s="630"/>
      <c r="F69" s="553">
        <f t="shared" si="3"/>
        <v>0</v>
      </c>
      <c r="G69" s="551"/>
      <c r="H69" s="552"/>
      <c r="I69" s="695">
        <f t="shared" si="1"/>
        <v>0</v>
      </c>
      <c r="J69" s="705">
        <f t="shared" si="2"/>
        <v>0</v>
      </c>
    </row>
    <row r="70" spans="1:10" x14ac:dyDescent="0.25">
      <c r="A70" s="2"/>
      <c r="B70" s="82"/>
      <c r="C70" s="564"/>
      <c r="D70" s="815"/>
      <c r="E70" s="630"/>
      <c r="F70" s="553">
        <f t="shared" si="3"/>
        <v>0</v>
      </c>
      <c r="G70" s="551"/>
      <c r="H70" s="552"/>
      <c r="I70" s="695">
        <f t="shared" si="1"/>
        <v>0</v>
      </c>
      <c r="J70" s="705">
        <f t="shared" si="2"/>
        <v>0</v>
      </c>
    </row>
    <row r="71" spans="1:10" x14ac:dyDescent="0.25">
      <c r="A71" s="2"/>
      <c r="B71" s="82"/>
      <c r="C71" s="564"/>
      <c r="D71" s="815"/>
      <c r="E71" s="630"/>
      <c r="F71" s="553">
        <f t="shared" si="3"/>
        <v>0</v>
      </c>
      <c r="G71" s="551"/>
      <c r="H71" s="552"/>
      <c r="I71" s="695">
        <f t="shared" si="1"/>
        <v>0</v>
      </c>
      <c r="J71" s="705">
        <f t="shared" si="2"/>
        <v>0</v>
      </c>
    </row>
    <row r="72" spans="1:10" x14ac:dyDescent="0.25">
      <c r="A72" s="2"/>
      <c r="B72" s="82"/>
      <c r="C72" s="564"/>
      <c r="D72" s="815"/>
      <c r="E72" s="630"/>
      <c r="F72" s="553">
        <f t="shared" si="3"/>
        <v>0</v>
      </c>
      <c r="G72" s="551"/>
      <c r="H72" s="552"/>
      <c r="I72" s="695">
        <f t="shared" si="1"/>
        <v>0</v>
      </c>
      <c r="J72" s="705">
        <f t="shared" si="2"/>
        <v>0</v>
      </c>
    </row>
    <row r="73" spans="1:10" x14ac:dyDescent="0.25">
      <c r="A73" s="2"/>
      <c r="B73" s="82"/>
      <c r="C73" s="564"/>
      <c r="D73" s="815"/>
      <c r="E73" s="630"/>
      <c r="F73" s="553">
        <f t="shared" si="3"/>
        <v>0</v>
      </c>
      <c r="G73" s="551"/>
      <c r="H73" s="552"/>
      <c r="I73" s="695">
        <f t="shared" si="1"/>
        <v>0</v>
      </c>
      <c r="J73" s="705">
        <f t="shared" si="2"/>
        <v>0</v>
      </c>
    </row>
    <row r="74" spans="1:10" x14ac:dyDescent="0.25">
      <c r="A74" s="2"/>
      <c r="B74" s="82"/>
      <c r="C74" s="564"/>
      <c r="D74" s="815"/>
      <c r="E74" s="630"/>
      <c r="F74" s="553">
        <f t="shared" si="3"/>
        <v>0</v>
      </c>
      <c r="G74" s="551"/>
      <c r="H74" s="552"/>
      <c r="I74" s="695">
        <f t="shared" si="1"/>
        <v>0</v>
      </c>
      <c r="J74" s="705">
        <f t="shared" si="2"/>
        <v>0</v>
      </c>
    </row>
    <row r="75" spans="1:10" x14ac:dyDescent="0.25">
      <c r="A75" s="2"/>
      <c r="B75" s="82"/>
      <c r="C75" s="564"/>
      <c r="D75" s="815"/>
      <c r="E75" s="630"/>
      <c r="F75" s="553">
        <f t="shared" si="3"/>
        <v>0</v>
      </c>
      <c r="G75" s="551"/>
      <c r="H75" s="552"/>
      <c r="I75" s="695">
        <f t="shared" si="1"/>
        <v>0</v>
      </c>
      <c r="J75" s="705">
        <f t="shared" si="2"/>
        <v>0</v>
      </c>
    </row>
    <row r="76" spans="1:10" x14ac:dyDescent="0.25">
      <c r="A76" s="2"/>
      <c r="B76" s="82"/>
      <c r="C76" s="564"/>
      <c r="D76" s="815"/>
      <c r="E76" s="630"/>
      <c r="F76" s="553">
        <f t="shared" si="3"/>
        <v>0</v>
      </c>
      <c r="G76" s="551"/>
      <c r="H76" s="552"/>
      <c r="I76" s="695">
        <f t="shared" ref="I76:I91" si="4">I75-F76</f>
        <v>0</v>
      </c>
      <c r="J76" s="705">
        <f t="shared" ref="J76:J91" si="5">J75-C76</f>
        <v>0</v>
      </c>
    </row>
    <row r="77" spans="1:10" x14ac:dyDescent="0.25">
      <c r="A77" s="2"/>
      <c r="B77" s="82"/>
      <c r="C77" s="564"/>
      <c r="D77" s="815"/>
      <c r="E77" s="630"/>
      <c r="F77" s="553">
        <f t="shared" ref="F77:F91" si="6">D77</f>
        <v>0</v>
      </c>
      <c r="G77" s="551"/>
      <c r="H77" s="552"/>
      <c r="I77" s="695">
        <f t="shared" si="4"/>
        <v>0</v>
      </c>
      <c r="J77" s="705">
        <f t="shared" si="5"/>
        <v>0</v>
      </c>
    </row>
    <row r="78" spans="1:10" x14ac:dyDescent="0.25">
      <c r="A78" s="2"/>
      <c r="B78" s="82"/>
      <c r="C78" s="564"/>
      <c r="D78" s="815"/>
      <c r="E78" s="630"/>
      <c r="F78" s="553">
        <f t="shared" si="6"/>
        <v>0</v>
      </c>
      <c r="G78" s="551"/>
      <c r="H78" s="552"/>
      <c r="I78" s="695">
        <f t="shared" si="4"/>
        <v>0</v>
      </c>
      <c r="J78" s="705">
        <f t="shared" si="5"/>
        <v>0</v>
      </c>
    </row>
    <row r="79" spans="1:10" x14ac:dyDescent="0.25">
      <c r="A79" s="2"/>
      <c r="B79" s="82"/>
      <c r="C79" s="564"/>
      <c r="D79" s="815"/>
      <c r="E79" s="630"/>
      <c r="F79" s="553">
        <f t="shared" si="6"/>
        <v>0</v>
      </c>
      <c r="G79" s="551"/>
      <c r="H79" s="552"/>
      <c r="I79" s="695">
        <f t="shared" si="4"/>
        <v>0</v>
      </c>
      <c r="J79" s="705">
        <f t="shared" si="5"/>
        <v>0</v>
      </c>
    </row>
    <row r="80" spans="1:10" x14ac:dyDescent="0.25">
      <c r="A80" s="2"/>
      <c r="B80" s="82"/>
      <c r="C80" s="564"/>
      <c r="D80" s="815"/>
      <c r="E80" s="630"/>
      <c r="F80" s="553">
        <f t="shared" si="6"/>
        <v>0</v>
      </c>
      <c r="G80" s="551"/>
      <c r="H80" s="552"/>
      <c r="I80" s="695">
        <f t="shared" si="4"/>
        <v>0</v>
      </c>
      <c r="J80" s="705">
        <f t="shared" si="5"/>
        <v>0</v>
      </c>
    </row>
    <row r="81" spans="1:10" x14ac:dyDescent="0.25">
      <c r="A81" s="2"/>
      <c r="B81" s="82"/>
      <c r="C81" s="564"/>
      <c r="D81" s="815"/>
      <c r="E81" s="630"/>
      <c r="F81" s="553">
        <f t="shared" si="6"/>
        <v>0</v>
      </c>
      <c r="G81" s="551"/>
      <c r="H81" s="552"/>
      <c r="I81" s="695">
        <f t="shared" si="4"/>
        <v>0</v>
      </c>
      <c r="J81" s="705">
        <f t="shared" si="5"/>
        <v>0</v>
      </c>
    </row>
    <row r="82" spans="1:10" x14ac:dyDescent="0.25">
      <c r="A82" s="2"/>
      <c r="B82" s="82"/>
      <c r="C82" s="564"/>
      <c r="D82" s="815"/>
      <c r="E82" s="630"/>
      <c r="F82" s="553">
        <f t="shared" si="6"/>
        <v>0</v>
      </c>
      <c r="G82" s="551"/>
      <c r="H82" s="552"/>
      <c r="I82" s="695">
        <f t="shared" si="4"/>
        <v>0</v>
      </c>
      <c r="J82" s="705">
        <f t="shared" si="5"/>
        <v>0</v>
      </c>
    </row>
    <row r="83" spans="1:10" x14ac:dyDescent="0.25">
      <c r="A83" s="2"/>
      <c r="B83" s="82"/>
      <c r="C83" s="564"/>
      <c r="D83" s="815"/>
      <c r="E83" s="630"/>
      <c r="F83" s="553">
        <f t="shared" si="6"/>
        <v>0</v>
      </c>
      <c r="G83" s="551"/>
      <c r="H83" s="552"/>
      <c r="I83" s="695">
        <f t="shared" si="4"/>
        <v>0</v>
      </c>
      <c r="J83" s="705">
        <f t="shared" si="5"/>
        <v>0</v>
      </c>
    </row>
    <row r="84" spans="1:10" x14ac:dyDescent="0.25">
      <c r="A84" s="2"/>
      <c r="B84" s="82"/>
      <c r="C84" s="564"/>
      <c r="D84" s="815"/>
      <c r="E84" s="630"/>
      <c r="F84" s="553">
        <f t="shared" si="6"/>
        <v>0</v>
      </c>
      <c r="G84" s="551"/>
      <c r="H84" s="552"/>
      <c r="I84" s="695">
        <f t="shared" si="4"/>
        <v>0</v>
      </c>
      <c r="J84" s="705">
        <f t="shared" si="5"/>
        <v>0</v>
      </c>
    </row>
    <row r="85" spans="1:10" x14ac:dyDescent="0.25">
      <c r="A85" s="2"/>
      <c r="B85" s="82"/>
      <c r="C85" s="564"/>
      <c r="D85" s="815"/>
      <c r="E85" s="630"/>
      <c r="F85" s="553">
        <f t="shared" si="6"/>
        <v>0</v>
      </c>
      <c r="G85" s="551"/>
      <c r="H85" s="552"/>
      <c r="I85" s="695">
        <f t="shared" si="4"/>
        <v>0</v>
      </c>
      <c r="J85" s="705">
        <f t="shared" si="5"/>
        <v>0</v>
      </c>
    </row>
    <row r="86" spans="1:10" x14ac:dyDescent="0.25">
      <c r="A86" s="2"/>
      <c r="B86" s="82"/>
      <c r="C86" s="564"/>
      <c r="D86" s="815"/>
      <c r="E86" s="630"/>
      <c r="F86" s="553">
        <f t="shared" si="6"/>
        <v>0</v>
      </c>
      <c r="G86" s="551"/>
      <c r="H86" s="552"/>
      <c r="I86" s="695">
        <f t="shared" si="4"/>
        <v>0</v>
      </c>
      <c r="J86" s="705">
        <f t="shared" si="5"/>
        <v>0</v>
      </c>
    </row>
    <row r="87" spans="1:10" x14ac:dyDescent="0.25">
      <c r="A87" s="2"/>
      <c r="B87" s="82"/>
      <c r="C87" s="564"/>
      <c r="D87" s="815"/>
      <c r="E87" s="630"/>
      <c r="F87" s="553">
        <f t="shared" si="6"/>
        <v>0</v>
      </c>
      <c r="G87" s="551"/>
      <c r="H87" s="552"/>
      <c r="I87" s="695">
        <f t="shared" si="4"/>
        <v>0</v>
      </c>
      <c r="J87" s="705">
        <f t="shared" si="5"/>
        <v>0</v>
      </c>
    </row>
    <row r="88" spans="1:10" x14ac:dyDescent="0.25">
      <c r="A88" s="2"/>
      <c r="B88" s="82"/>
      <c r="C88" s="564"/>
      <c r="D88" s="815"/>
      <c r="E88" s="630"/>
      <c r="F88" s="553">
        <f t="shared" si="6"/>
        <v>0</v>
      </c>
      <c r="G88" s="551"/>
      <c r="H88" s="552"/>
      <c r="I88" s="695">
        <f t="shared" si="4"/>
        <v>0</v>
      </c>
      <c r="J88" s="705">
        <f t="shared" si="5"/>
        <v>0</v>
      </c>
    </row>
    <row r="89" spans="1:10" x14ac:dyDescent="0.25">
      <c r="A89" s="2"/>
      <c r="B89" s="82"/>
      <c r="C89" s="564"/>
      <c r="D89" s="815"/>
      <c r="E89" s="630"/>
      <c r="F89" s="553">
        <f t="shared" si="6"/>
        <v>0</v>
      </c>
      <c r="G89" s="551"/>
      <c r="H89" s="552"/>
      <c r="I89" s="695">
        <f t="shared" si="4"/>
        <v>0</v>
      </c>
      <c r="J89" s="705">
        <f t="shared" si="5"/>
        <v>0</v>
      </c>
    </row>
    <row r="90" spans="1:10" x14ac:dyDescent="0.25">
      <c r="A90" s="2"/>
      <c r="B90" s="82"/>
      <c r="C90" s="564"/>
      <c r="D90" s="815"/>
      <c r="E90" s="630"/>
      <c r="F90" s="553">
        <f t="shared" si="6"/>
        <v>0</v>
      </c>
      <c r="G90" s="551"/>
      <c r="H90" s="552"/>
      <c r="I90" s="695">
        <f t="shared" si="4"/>
        <v>0</v>
      </c>
      <c r="J90" s="705">
        <f t="shared" si="5"/>
        <v>0</v>
      </c>
    </row>
    <row r="91" spans="1:10" ht="14.25" customHeight="1" x14ac:dyDescent="0.25">
      <c r="A91" s="2"/>
      <c r="B91" s="82"/>
      <c r="C91" s="564"/>
      <c r="D91" s="815">
        <v>0</v>
      </c>
      <c r="E91" s="630"/>
      <c r="F91" s="553">
        <f t="shared" si="6"/>
        <v>0</v>
      </c>
      <c r="G91" s="551"/>
      <c r="H91" s="552"/>
      <c r="I91" s="695">
        <f t="shared" si="4"/>
        <v>0</v>
      </c>
      <c r="J91" s="705">
        <f t="shared" si="5"/>
        <v>0</v>
      </c>
    </row>
    <row r="92" spans="1:10" ht="14.25" customHeight="1" x14ac:dyDescent="0.25">
      <c r="A92" s="2"/>
      <c r="B92" s="82"/>
      <c r="C92" s="564"/>
      <c r="D92" s="815"/>
      <c r="E92" s="630"/>
      <c r="F92" s="553"/>
      <c r="G92" s="551"/>
      <c r="H92" s="552"/>
      <c r="I92" s="695"/>
      <c r="J92" s="705"/>
    </row>
    <row r="93" spans="1:10" ht="14.25" customHeight="1" x14ac:dyDescent="0.25">
      <c r="A93" s="2"/>
      <c r="B93" s="82"/>
      <c r="C93" s="564"/>
      <c r="D93" s="815"/>
      <c r="E93" s="630"/>
      <c r="F93" s="553"/>
      <c r="G93" s="551"/>
      <c r="H93" s="552"/>
      <c r="I93" s="695"/>
      <c r="J93" s="705"/>
    </row>
    <row r="94" spans="1:10" ht="14.25" customHeight="1" x14ac:dyDescent="0.25">
      <c r="A94" s="2"/>
      <c r="B94" s="82"/>
      <c r="C94" s="564"/>
      <c r="D94" s="815"/>
      <c r="E94" s="630"/>
      <c r="F94" s="553"/>
      <c r="G94" s="551"/>
      <c r="H94" s="552"/>
      <c r="I94" s="695"/>
      <c r="J94" s="705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50" t="s">
        <v>11</v>
      </c>
      <c r="D105" s="1851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3" sqref="D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92" t="s">
        <v>333</v>
      </c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106"/>
      <c r="C4" s="359"/>
      <c r="D4" s="130"/>
      <c r="E4" s="197"/>
      <c r="F4" s="61"/>
      <c r="G4" s="151"/>
      <c r="H4" s="151"/>
    </row>
    <row r="5" spans="1:10" ht="15" customHeight="1" x14ac:dyDescent="0.25">
      <c r="A5" s="1798" t="s">
        <v>467</v>
      </c>
      <c r="B5" s="1799" t="s">
        <v>470</v>
      </c>
      <c r="C5" s="359"/>
      <c r="D5" s="130">
        <v>45191</v>
      </c>
      <c r="E5" s="958">
        <v>47.8</v>
      </c>
      <c r="F5" s="651">
        <v>5</v>
      </c>
      <c r="G5" s="584">
        <f>F35</f>
        <v>0</v>
      </c>
      <c r="H5" s="582"/>
      <c r="I5" s="735"/>
      <c r="J5" s="582"/>
    </row>
    <row r="6" spans="1:10" x14ac:dyDescent="0.25">
      <c r="A6" s="1798"/>
      <c r="B6" s="1799"/>
      <c r="C6" s="230"/>
      <c r="D6" s="130"/>
      <c r="E6" s="77"/>
      <c r="F6" s="61"/>
      <c r="G6" s="47"/>
      <c r="H6" s="7">
        <f>E6-G6+E7+E5-G5</f>
        <v>47.8</v>
      </c>
    </row>
    <row r="7" spans="1:10" ht="15.75" thickBot="1" x14ac:dyDescent="0.3">
      <c r="B7" s="144"/>
      <c r="C7" s="368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</row>
    <row r="10" spans="1:10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</row>
    <row r="11" spans="1:10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</row>
    <row r="12" spans="1:10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</row>
    <row r="13" spans="1:10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1">I12-F13</f>
        <v>0</v>
      </c>
      <c r="J13" s="582"/>
    </row>
    <row r="14" spans="1:10" x14ac:dyDescent="0.25">
      <c r="A14" s="1106"/>
      <c r="B14" s="657"/>
      <c r="C14" s="611"/>
      <c r="D14" s="553"/>
      <c r="E14" s="580"/>
      <c r="F14" s="553"/>
      <c r="G14" s="551"/>
      <c r="H14" s="552"/>
      <c r="I14" s="584">
        <f t="shared" si="1"/>
        <v>0</v>
      </c>
      <c r="J14" s="582"/>
    </row>
    <row r="15" spans="1:10" x14ac:dyDescent="0.25">
      <c r="A15" s="1106"/>
      <c r="B15" s="657"/>
      <c r="C15" s="611"/>
      <c r="D15" s="553"/>
      <c r="E15" s="580"/>
      <c r="F15" s="553"/>
      <c r="G15" s="551"/>
      <c r="H15" s="552"/>
      <c r="I15" s="584">
        <f t="shared" si="1"/>
        <v>0</v>
      </c>
      <c r="J15" s="582"/>
    </row>
    <row r="16" spans="1:10" x14ac:dyDescent="0.25">
      <c r="B16" s="174"/>
      <c r="C16" s="611"/>
      <c r="D16" s="553"/>
      <c r="E16" s="580"/>
      <c r="F16" s="553"/>
      <c r="G16" s="551"/>
      <c r="H16" s="552"/>
      <c r="I16" s="584">
        <f t="shared" si="1"/>
        <v>0</v>
      </c>
    </row>
    <row r="17" spans="1:9" x14ac:dyDescent="0.25">
      <c r="B17" s="174"/>
      <c r="C17" s="611"/>
      <c r="D17" s="553"/>
      <c r="E17" s="580"/>
      <c r="F17" s="553"/>
      <c r="G17" s="551"/>
      <c r="H17" s="552"/>
      <c r="I17" s="584">
        <f t="shared" si="1"/>
        <v>0</v>
      </c>
    </row>
    <row r="18" spans="1: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1"/>
        <v>0</v>
      </c>
    </row>
    <row r="19" spans="1: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1"/>
        <v>0</v>
      </c>
    </row>
    <row r="20" spans="1: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1"/>
        <v>0</v>
      </c>
    </row>
    <row r="21" spans="1: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1"/>
        <v>0</v>
      </c>
    </row>
    <row r="22" spans="1: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1"/>
        <v>0</v>
      </c>
    </row>
    <row r="23" spans="1: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1"/>
        <v>0</v>
      </c>
    </row>
    <row r="24" spans="1: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1"/>
        <v>0</v>
      </c>
    </row>
    <row r="25" spans="1: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1"/>
        <v>0</v>
      </c>
    </row>
    <row r="26" spans="1: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1"/>
        <v>0</v>
      </c>
    </row>
    <row r="27" spans="1: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1"/>
        <v>0</v>
      </c>
    </row>
    <row r="28" spans="1: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1"/>
        <v>0</v>
      </c>
    </row>
    <row r="29" spans="1: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1"/>
        <v>0</v>
      </c>
    </row>
    <row r="30" spans="1: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1"/>
        <v>0</v>
      </c>
    </row>
    <row r="31" spans="1: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1"/>
        <v>0</v>
      </c>
    </row>
    <row r="32" spans="1: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1"/>
        <v>0</v>
      </c>
    </row>
    <row r="33" spans="1: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5</v>
      </c>
    </row>
    <row r="39" spans="1:9" ht="15.75" thickBot="1" x14ac:dyDescent="0.3"/>
    <row r="40" spans="1:9" ht="15.75" thickBot="1" x14ac:dyDescent="0.3">
      <c r="C40" s="1794" t="s">
        <v>11</v>
      </c>
      <c r="D40" s="1795"/>
      <c r="E40" s="56">
        <f>E5+E6-F35+E7</f>
        <v>47.8</v>
      </c>
      <c r="F40" s="110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80" t="s">
        <v>336</v>
      </c>
      <c r="B1" s="1880"/>
      <c r="C1" s="1880"/>
      <c r="D1" s="1880"/>
      <c r="E1" s="1880"/>
      <c r="F1" s="1880"/>
      <c r="G1" s="1880"/>
      <c r="H1" s="1880"/>
      <c r="I1" s="188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25"/>
    </row>
    <row r="5" spans="1:10" ht="15" customHeight="1" x14ac:dyDescent="0.3">
      <c r="A5" s="1884" t="s">
        <v>464</v>
      </c>
      <c r="B5" s="1885" t="s">
        <v>186</v>
      </c>
      <c r="C5" s="865">
        <v>100</v>
      </c>
      <c r="D5" s="653">
        <v>45191</v>
      </c>
      <c r="E5" s="864">
        <v>51.8</v>
      </c>
      <c r="F5" s="655">
        <v>6</v>
      </c>
      <c r="G5" s="143">
        <f>F43</f>
        <v>0</v>
      </c>
      <c r="H5" s="57">
        <f>E4+E5+E6-G5+E7+E8</f>
        <v>51.8</v>
      </c>
    </row>
    <row r="6" spans="1:10" ht="16.5" customHeight="1" x14ac:dyDescent="0.25">
      <c r="A6" s="1884"/>
      <c r="B6" s="1886"/>
      <c r="C6" s="652"/>
      <c r="D6" s="653"/>
      <c r="E6" s="864"/>
      <c r="F6" s="655"/>
      <c r="G6" s="1025"/>
    </row>
    <row r="7" spans="1:10" ht="15.75" customHeight="1" thickBot="1" x14ac:dyDescent="0.35">
      <c r="A7" s="1884"/>
      <c r="B7" s="1887"/>
      <c r="C7" s="652"/>
      <c r="D7" s="653"/>
      <c r="E7" s="654"/>
      <c r="F7" s="655"/>
      <c r="G7" s="1025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25"/>
      <c r="I8" s="1882" t="s">
        <v>47</v>
      </c>
      <c r="J8" s="187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83"/>
      <c r="J9" s="1879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5">
        <f>E4+E5+E6-F10+E7+E8</f>
        <v>51.8</v>
      </c>
      <c r="J10" s="705">
        <f>F4+F5+F6+F7-C10+F8</f>
        <v>6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51.8</v>
      </c>
      <c r="J11" s="705">
        <f>J10-C11</f>
        <v>6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51.8</v>
      </c>
      <c r="J12" s="705">
        <f t="shared" ref="J12:J40" si="1">J11-C12</f>
        <v>6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51.8</v>
      </c>
      <c r="J13" s="705">
        <f t="shared" si="1"/>
        <v>6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51.8</v>
      </c>
      <c r="J14" s="705">
        <f t="shared" si="1"/>
        <v>6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51.8</v>
      </c>
      <c r="J15" s="705">
        <f t="shared" si="1"/>
        <v>6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51.8</v>
      </c>
      <c r="J16" s="705">
        <f t="shared" si="1"/>
        <v>6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51.8</v>
      </c>
      <c r="J17" s="705">
        <f t="shared" si="1"/>
        <v>6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6"/>
      <c r="H18" s="552"/>
      <c r="I18" s="548">
        <f t="shared" si="0"/>
        <v>51.8</v>
      </c>
      <c r="J18" s="705">
        <f t="shared" si="1"/>
        <v>6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51.8</v>
      </c>
      <c r="J19" s="705">
        <f t="shared" si="1"/>
        <v>6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51.8</v>
      </c>
      <c r="J20" s="705">
        <f t="shared" si="1"/>
        <v>6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51.8</v>
      </c>
      <c r="J21" s="705">
        <f t="shared" si="1"/>
        <v>6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51.8</v>
      </c>
      <c r="J22" s="705">
        <f t="shared" si="1"/>
        <v>6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51.8</v>
      </c>
      <c r="J23" s="705">
        <f t="shared" si="1"/>
        <v>6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51.8</v>
      </c>
      <c r="J24" s="705">
        <f t="shared" si="1"/>
        <v>6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51.8</v>
      </c>
      <c r="J25" s="705">
        <f t="shared" si="1"/>
        <v>6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51.8</v>
      </c>
      <c r="J26" s="705">
        <f t="shared" si="1"/>
        <v>6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51.8</v>
      </c>
      <c r="J27" s="705">
        <f t="shared" si="1"/>
        <v>6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51.8</v>
      </c>
      <c r="J28" s="705">
        <f t="shared" si="1"/>
        <v>6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51.8</v>
      </c>
      <c r="J29" s="705">
        <f t="shared" si="1"/>
        <v>6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51.8</v>
      </c>
      <c r="J30" s="123">
        <f t="shared" si="1"/>
        <v>6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51.8</v>
      </c>
      <c r="J31" s="123">
        <f t="shared" si="1"/>
        <v>6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51.8</v>
      </c>
      <c r="J32" s="123">
        <f t="shared" si="1"/>
        <v>6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51.8</v>
      </c>
      <c r="J33" s="123">
        <f t="shared" si="1"/>
        <v>6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51.8</v>
      </c>
      <c r="J34" s="123">
        <f t="shared" si="1"/>
        <v>6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51.8</v>
      </c>
      <c r="J35" s="123">
        <f t="shared" si="1"/>
        <v>6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51.8</v>
      </c>
      <c r="J36" s="123">
        <f t="shared" si="1"/>
        <v>6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51.8</v>
      </c>
      <c r="J37" s="123">
        <f t="shared" si="1"/>
        <v>6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51.8</v>
      </c>
      <c r="J38" s="123">
        <f t="shared" si="1"/>
        <v>6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51.8</v>
      </c>
      <c r="J39" s="705">
        <f t="shared" si="1"/>
        <v>6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51.8</v>
      </c>
      <c r="J40" s="123">
        <f t="shared" si="1"/>
        <v>6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6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50" t="s">
        <v>11</v>
      </c>
      <c r="D46" s="1851"/>
      <c r="E46" s="141">
        <f>E5+E4+E6+-F43+E7</f>
        <v>51.8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92" t="s">
        <v>336</v>
      </c>
      <c r="B1" s="1792"/>
      <c r="C1" s="1792"/>
      <c r="D1" s="1792"/>
      <c r="E1" s="1792"/>
      <c r="F1" s="1792"/>
      <c r="G1" s="179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1"/>
      <c r="B4" s="781"/>
      <c r="C4" s="781"/>
      <c r="D4" s="1257"/>
      <c r="E4" s="1259"/>
      <c r="F4" s="1261"/>
      <c r="G4" s="1258"/>
      <c r="H4" s="782"/>
    </row>
    <row r="5" spans="1:10" ht="16.5" thickBot="1" x14ac:dyDescent="0.3">
      <c r="A5" s="74"/>
      <c r="B5" s="140"/>
      <c r="C5" s="484"/>
      <c r="D5" s="130"/>
      <c r="E5" s="1260"/>
      <c r="F5" s="1262"/>
    </row>
    <row r="6" spans="1:10" ht="15" customHeight="1" thickBot="1" x14ac:dyDescent="0.3">
      <c r="A6" s="1888" t="s">
        <v>96</v>
      </c>
      <c r="B6" s="1885" t="s">
        <v>98</v>
      </c>
      <c r="C6" s="124">
        <v>74</v>
      </c>
      <c r="D6" s="130">
        <v>45177</v>
      </c>
      <c r="E6" s="1404">
        <v>1732.13</v>
      </c>
      <c r="F6" s="1262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889"/>
      <c r="B7" s="1887"/>
      <c r="C7" s="124"/>
      <c r="D7" s="130"/>
      <c r="E7" s="1124"/>
      <c r="F7" s="1263"/>
      <c r="I7" s="1875" t="s">
        <v>3</v>
      </c>
      <c r="J7" s="187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76"/>
      <c r="J8" s="1871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5">
        <f>I9-F10</f>
        <v>1732.13</v>
      </c>
      <c r="J10" s="705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5">
        <f t="shared" ref="I11:I45" si="1">I10-F11</f>
        <v>1732.13</v>
      </c>
      <c r="J11" s="705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5">
        <f t="shared" si="1"/>
        <v>1732.13</v>
      </c>
      <c r="J12" s="705">
        <f t="shared" si="2"/>
        <v>70</v>
      </c>
    </row>
    <row r="13" spans="1:10" x14ac:dyDescent="0.25">
      <c r="A13" s="1187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5">
        <f t="shared" si="1"/>
        <v>1732.13</v>
      </c>
      <c r="J13" s="705">
        <f t="shared" si="2"/>
        <v>70</v>
      </c>
    </row>
    <row r="14" spans="1:10" x14ac:dyDescent="0.25">
      <c r="A14" s="1187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5">
        <f t="shared" si="1"/>
        <v>1732.13</v>
      </c>
      <c r="J14" s="705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20">
        <f t="shared" si="1"/>
        <v>1732.13</v>
      </c>
      <c r="J15" s="705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5">
        <f t="shared" si="1"/>
        <v>1732.13</v>
      </c>
      <c r="J16" s="705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5">
        <f t="shared" si="1"/>
        <v>1732.13</v>
      </c>
      <c r="J17" s="705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6"/>
      <c r="H18" s="565"/>
      <c r="I18" s="695">
        <f t="shared" si="1"/>
        <v>1732.13</v>
      </c>
      <c r="J18" s="705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5">
        <f t="shared" si="1"/>
        <v>1732.13</v>
      </c>
      <c r="J19" s="705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5">
        <f t="shared" si="1"/>
        <v>1732.13</v>
      </c>
      <c r="J20" s="705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5">
        <f t="shared" si="1"/>
        <v>1732.13</v>
      </c>
      <c r="J21" s="705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5">
        <f t="shared" si="1"/>
        <v>1732.13</v>
      </c>
      <c r="J22" s="705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5">
        <f t="shared" si="1"/>
        <v>1732.13</v>
      </c>
      <c r="J23" s="705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5">
        <f t="shared" si="1"/>
        <v>1732.13</v>
      </c>
      <c r="J24" s="705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5">
        <f t="shared" si="1"/>
        <v>1732.13</v>
      </c>
      <c r="J25" s="705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5">
        <f t="shared" si="1"/>
        <v>1732.13</v>
      </c>
      <c r="J26" s="705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5">
        <f t="shared" si="1"/>
        <v>1732.13</v>
      </c>
      <c r="J27" s="705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179"/>
      <c r="F29" s="553">
        <f t="shared" si="0"/>
        <v>0</v>
      </c>
      <c r="G29" s="519"/>
      <c r="H29" s="990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179"/>
      <c r="F30" s="553">
        <f t="shared" si="0"/>
        <v>0</v>
      </c>
      <c r="G30" s="519"/>
      <c r="H30" s="990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179"/>
      <c r="F31" s="553">
        <f t="shared" si="0"/>
        <v>0</v>
      </c>
      <c r="G31" s="519"/>
      <c r="H31" s="990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179"/>
      <c r="F32" s="553">
        <f t="shared" si="0"/>
        <v>0</v>
      </c>
      <c r="G32" s="519"/>
      <c r="H32" s="990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179"/>
      <c r="F33" s="553">
        <f t="shared" si="0"/>
        <v>0</v>
      </c>
      <c r="G33" s="519"/>
      <c r="H33" s="990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179"/>
      <c r="F34" s="553">
        <f t="shared" si="0"/>
        <v>0</v>
      </c>
      <c r="G34" s="519"/>
      <c r="H34" s="990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7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187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187"/>
    </row>
    <row r="49" spans="1:5" ht="15.75" thickBot="1" x14ac:dyDescent="0.3">
      <c r="A49" s="115"/>
    </row>
    <row r="50" spans="1:5" ht="16.5" thickTop="1" thickBot="1" x14ac:dyDescent="0.3">
      <c r="A50" s="47"/>
      <c r="C50" s="1850" t="s">
        <v>11</v>
      </c>
      <c r="D50" s="1851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F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811" t="s">
        <v>317</v>
      </c>
      <c r="B1" s="1811"/>
      <c r="C1" s="1811"/>
      <c r="D1" s="1811"/>
      <c r="E1" s="1811"/>
      <c r="F1" s="1811"/>
      <c r="G1" s="1811"/>
      <c r="H1" s="96">
        <v>1</v>
      </c>
      <c r="L1" s="1792" t="s">
        <v>335</v>
      </c>
      <c r="M1" s="1792"/>
      <c r="N1" s="1792"/>
      <c r="O1" s="1792"/>
      <c r="P1" s="1792"/>
      <c r="Q1" s="1792"/>
      <c r="R1" s="179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71"/>
      <c r="E4" s="225"/>
      <c r="F4" s="226"/>
      <c r="L4" s="74"/>
      <c r="M4" s="140"/>
      <c r="N4" s="484"/>
      <c r="O4" s="871"/>
      <c r="P4" s="225"/>
      <c r="Q4" s="226"/>
    </row>
    <row r="5" spans="1:21" ht="16.5" customHeight="1" thickBot="1" x14ac:dyDescent="0.3">
      <c r="A5" s="1888" t="s">
        <v>96</v>
      </c>
      <c r="B5" s="1885" t="s">
        <v>107</v>
      </c>
      <c r="C5" s="484">
        <v>228</v>
      </c>
      <c r="D5" s="871">
        <v>45154</v>
      </c>
      <c r="E5" s="866">
        <v>614.51</v>
      </c>
      <c r="F5" s="227">
        <v>20</v>
      </c>
      <c r="G5" s="143">
        <f>F30</f>
        <v>794.93999999999994</v>
      </c>
      <c r="H5" s="57">
        <f>E4+E5+E6-G5</f>
        <v>464.05000000000007</v>
      </c>
      <c r="L5" s="1888" t="s">
        <v>96</v>
      </c>
      <c r="M5" s="1885" t="s">
        <v>107</v>
      </c>
      <c r="N5" s="484">
        <v>230</v>
      </c>
      <c r="O5" s="871">
        <v>45183</v>
      </c>
      <c r="P5" s="866">
        <v>606.36</v>
      </c>
      <c r="Q5" s="227">
        <v>20</v>
      </c>
      <c r="R5" s="143">
        <f>Q30</f>
        <v>0</v>
      </c>
      <c r="S5" s="57">
        <f>P4+P5+P6-R5</f>
        <v>606.36</v>
      </c>
    </row>
    <row r="6" spans="1:21" ht="17.25" thickTop="1" thickBot="1" x14ac:dyDescent="0.3">
      <c r="A6" s="1889"/>
      <c r="B6" s="1887"/>
      <c r="C6" s="212">
        <v>228</v>
      </c>
      <c r="D6" s="871">
        <v>45164</v>
      </c>
      <c r="E6" s="140">
        <v>644.48</v>
      </c>
      <c r="F6" s="227">
        <v>21</v>
      </c>
      <c r="I6" s="1892" t="s">
        <v>3</v>
      </c>
      <c r="J6" s="1890" t="s">
        <v>4</v>
      </c>
      <c r="L6" s="1889"/>
      <c r="M6" s="1887"/>
      <c r="N6" s="212"/>
      <c r="O6" s="871"/>
      <c r="P6" s="140"/>
      <c r="Q6" s="227"/>
      <c r="T6" s="1892" t="s">
        <v>3</v>
      </c>
      <c r="U6" s="189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93"/>
      <c r="J7" s="189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93"/>
      <c r="U7" s="1891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5">
        <f>E5+E4-F8+E6</f>
        <v>954.97</v>
      </c>
      <c r="J8" s="705">
        <f>F4+F5+F6-C8</f>
        <v>31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1"/>
      <c r="S8" s="565"/>
      <c r="T8" s="695">
        <f>P5+P4-Q8+P6</f>
        <v>606.36</v>
      </c>
      <c r="U8" s="705">
        <f>Q4+Q5+Q6-N8</f>
        <v>20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5">
        <f>I8-F9</f>
        <v>735.85</v>
      </c>
      <c r="J9" s="705">
        <f>J8-C9</f>
        <v>24</v>
      </c>
      <c r="L9" s="185"/>
      <c r="M9" s="82"/>
      <c r="N9" s="15"/>
      <c r="O9" s="168">
        <v>0</v>
      </c>
      <c r="P9" s="232"/>
      <c r="Q9" s="68">
        <f t="shared" si="1"/>
        <v>0</v>
      </c>
      <c r="R9" s="551"/>
      <c r="S9" s="565"/>
      <c r="T9" s="695">
        <f>T8-Q9</f>
        <v>606.36</v>
      </c>
      <c r="U9" s="705">
        <f>U8-N9</f>
        <v>20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5">
        <f t="shared" ref="I10:I28" si="2">I9-F10</f>
        <v>675.41000000000008</v>
      </c>
      <c r="J10" s="705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1"/>
      <c r="S10" s="565"/>
      <c r="T10" s="695">
        <f t="shared" ref="T10:T28" si="4">T9-Q10</f>
        <v>606.36</v>
      </c>
      <c r="U10" s="705">
        <f t="shared" ref="U10:U28" si="5">U9-N10</f>
        <v>20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5">
        <f t="shared" si="2"/>
        <v>464.05000000000007</v>
      </c>
      <c r="J11" s="705">
        <f t="shared" si="3"/>
        <v>15</v>
      </c>
      <c r="L11" s="81" t="s">
        <v>33</v>
      </c>
      <c r="M11" s="82"/>
      <c r="N11" s="15"/>
      <c r="O11" s="168">
        <v>0</v>
      </c>
      <c r="P11" s="232"/>
      <c r="Q11" s="553">
        <f t="shared" si="1"/>
        <v>0</v>
      </c>
      <c r="R11" s="551"/>
      <c r="S11" s="565"/>
      <c r="T11" s="695">
        <f t="shared" si="4"/>
        <v>606.36</v>
      </c>
      <c r="U11" s="705">
        <f t="shared" si="5"/>
        <v>20</v>
      </c>
    </row>
    <row r="12" spans="1:21" x14ac:dyDescent="0.25">
      <c r="A12" s="1187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2"/>
        <v>464.05000000000007</v>
      </c>
      <c r="J12" s="625">
        <f t="shared" si="3"/>
        <v>15</v>
      </c>
      <c r="L12" s="1187"/>
      <c r="M12" s="82"/>
      <c r="N12" s="15"/>
      <c r="O12" s="168">
        <v>0</v>
      </c>
      <c r="P12" s="232"/>
      <c r="Q12" s="553">
        <f t="shared" si="1"/>
        <v>0</v>
      </c>
      <c r="R12" s="551"/>
      <c r="S12" s="565"/>
      <c r="T12" s="695">
        <f t="shared" si="4"/>
        <v>606.36</v>
      </c>
      <c r="U12" s="705">
        <f t="shared" si="5"/>
        <v>20</v>
      </c>
    </row>
    <row r="13" spans="1:21" x14ac:dyDescent="0.25">
      <c r="A13" s="1187"/>
      <c r="B13" s="82"/>
      <c r="C13" s="15"/>
      <c r="D13" s="1380">
        <v>0</v>
      </c>
      <c r="E13" s="1363"/>
      <c r="F13" s="1326">
        <f t="shared" si="0"/>
        <v>0</v>
      </c>
      <c r="G13" s="1064"/>
      <c r="H13" s="1381"/>
      <c r="I13" s="695">
        <f t="shared" si="2"/>
        <v>464.05000000000007</v>
      </c>
      <c r="J13" s="705">
        <f t="shared" si="3"/>
        <v>15</v>
      </c>
      <c r="L13" s="1187"/>
      <c r="M13" s="82"/>
      <c r="N13" s="15"/>
      <c r="O13" s="1380">
        <v>0</v>
      </c>
      <c r="P13" s="1363"/>
      <c r="Q13" s="1331">
        <f t="shared" si="1"/>
        <v>0</v>
      </c>
      <c r="R13" s="1064"/>
      <c r="S13" s="1381"/>
      <c r="T13" s="695">
        <f t="shared" si="4"/>
        <v>606.36</v>
      </c>
      <c r="U13" s="705">
        <f t="shared" si="5"/>
        <v>20</v>
      </c>
    </row>
    <row r="14" spans="1:21" x14ac:dyDescent="0.25">
      <c r="B14" s="82"/>
      <c r="C14" s="15"/>
      <c r="D14" s="1380">
        <v>0</v>
      </c>
      <c r="E14" s="1363"/>
      <c r="F14" s="1326">
        <f t="shared" si="0"/>
        <v>0</v>
      </c>
      <c r="G14" s="1064"/>
      <c r="H14" s="1381"/>
      <c r="I14" s="695">
        <f t="shared" si="2"/>
        <v>464.05000000000007</v>
      </c>
      <c r="J14" s="705">
        <f t="shared" si="3"/>
        <v>15</v>
      </c>
      <c r="M14" s="82"/>
      <c r="N14" s="15"/>
      <c r="O14" s="1380">
        <v>0</v>
      </c>
      <c r="P14" s="1363"/>
      <c r="Q14" s="1331">
        <f t="shared" si="1"/>
        <v>0</v>
      </c>
      <c r="R14" s="1064"/>
      <c r="S14" s="1381"/>
      <c r="T14" s="695">
        <f t="shared" si="4"/>
        <v>606.36</v>
      </c>
      <c r="U14" s="705">
        <f t="shared" si="5"/>
        <v>20</v>
      </c>
    </row>
    <row r="15" spans="1:21" x14ac:dyDescent="0.25">
      <c r="B15" s="82"/>
      <c r="C15" s="15"/>
      <c r="D15" s="1380">
        <v>0</v>
      </c>
      <c r="E15" s="1363"/>
      <c r="F15" s="1326">
        <f t="shared" si="0"/>
        <v>0</v>
      </c>
      <c r="G15" s="1064"/>
      <c r="H15" s="1381"/>
      <c r="I15" s="695">
        <f t="shared" si="2"/>
        <v>464.05000000000007</v>
      </c>
      <c r="J15" s="705">
        <f t="shared" si="3"/>
        <v>15</v>
      </c>
      <c r="M15" s="82"/>
      <c r="N15" s="15"/>
      <c r="O15" s="1380">
        <v>0</v>
      </c>
      <c r="P15" s="1363"/>
      <c r="Q15" s="1331">
        <f t="shared" si="1"/>
        <v>0</v>
      </c>
      <c r="R15" s="1064"/>
      <c r="S15" s="1381"/>
      <c r="T15" s="695">
        <f t="shared" si="4"/>
        <v>606.36</v>
      </c>
      <c r="U15" s="705">
        <f t="shared" si="5"/>
        <v>20</v>
      </c>
    </row>
    <row r="16" spans="1:21" x14ac:dyDescent="0.25">
      <c r="A16" s="80"/>
      <c r="B16" s="82"/>
      <c r="C16" s="15"/>
      <c r="D16" s="1380">
        <v>0</v>
      </c>
      <c r="E16" s="1363"/>
      <c r="F16" s="1326">
        <f t="shared" si="0"/>
        <v>0</v>
      </c>
      <c r="G16" s="1064"/>
      <c r="H16" s="1381"/>
      <c r="I16" s="695">
        <f t="shared" si="2"/>
        <v>464.05000000000007</v>
      </c>
      <c r="J16" s="705">
        <f t="shared" si="3"/>
        <v>15</v>
      </c>
      <c r="L16" s="80"/>
      <c r="M16" s="82"/>
      <c r="N16" s="15"/>
      <c r="O16" s="1380">
        <v>0</v>
      </c>
      <c r="P16" s="1363"/>
      <c r="Q16" s="1326">
        <f t="shared" si="1"/>
        <v>0</v>
      </c>
      <c r="R16" s="1064"/>
      <c r="S16" s="1381"/>
      <c r="T16" s="695">
        <f t="shared" si="4"/>
        <v>606.36</v>
      </c>
      <c r="U16" s="705">
        <f t="shared" si="5"/>
        <v>20</v>
      </c>
    </row>
    <row r="17" spans="1:21" x14ac:dyDescent="0.25">
      <c r="A17" s="82"/>
      <c r="B17" s="82"/>
      <c r="C17" s="15"/>
      <c r="D17" s="1380">
        <v>0</v>
      </c>
      <c r="E17" s="1363"/>
      <c r="F17" s="1326">
        <f t="shared" si="0"/>
        <v>0</v>
      </c>
      <c r="G17" s="1382"/>
      <c r="H17" s="1381"/>
      <c r="I17" s="695">
        <f t="shared" si="2"/>
        <v>464.05000000000007</v>
      </c>
      <c r="J17" s="705">
        <f t="shared" si="3"/>
        <v>15</v>
      </c>
      <c r="L17" s="82"/>
      <c r="M17" s="82"/>
      <c r="N17" s="15"/>
      <c r="O17" s="1380">
        <v>0</v>
      </c>
      <c r="P17" s="1363"/>
      <c r="Q17" s="1326">
        <f t="shared" si="1"/>
        <v>0</v>
      </c>
      <c r="R17" s="1382"/>
      <c r="S17" s="1381"/>
      <c r="T17" s="695">
        <f t="shared" si="4"/>
        <v>606.36</v>
      </c>
      <c r="U17" s="705">
        <f t="shared" si="5"/>
        <v>20</v>
      </c>
    </row>
    <row r="18" spans="1:21" x14ac:dyDescent="0.25">
      <c r="A18" s="2"/>
      <c r="B18" s="82"/>
      <c r="C18" s="15"/>
      <c r="D18" s="1380">
        <v>0</v>
      </c>
      <c r="E18" s="1363"/>
      <c r="F18" s="1326">
        <f t="shared" si="0"/>
        <v>0</v>
      </c>
      <c r="G18" s="1328"/>
      <c r="H18" s="1383"/>
      <c r="I18" s="197">
        <f t="shared" si="2"/>
        <v>464.05000000000007</v>
      </c>
      <c r="J18" s="123">
        <f t="shared" si="3"/>
        <v>15</v>
      </c>
      <c r="L18" s="2"/>
      <c r="M18" s="82"/>
      <c r="N18" s="15"/>
      <c r="O18" s="1380">
        <v>0</v>
      </c>
      <c r="P18" s="1363"/>
      <c r="Q18" s="1326">
        <f t="shared" si="1"/>
        <v>0</v>
      </c>
      <c r="R18" s="1328"/>
      <c r="S18" s="1383"/>
      <c r="T18" s="197">
        <f t="shared" si="4"/>
        <v>606.36</v>
      </c>
      <c r="U18" s="123">
        <f t="shared" si="5"/>
        <v>20</v>
      </c>
    </row>
    <row r="19" spans="1:21" x14ac:dyDescent="0.25">
      <c r="A19" s="2"/>
      <c r="B19" s="82"/>
      <c r="C19" s="15"/>
      <c r="D19" s="1380">
        <v>0</v>
      </c>
      <c r="E19" s="1363"/>
      <c r="F19" s="1326">
        <f t="shared" si="0"/>
        <v>0</v>
      </c>
      <c r="G19" s="1328"/>
      <c r="H19" s="1383"/>
      <c r="I19" s="197">
        <f t="shared" si="2"/>
        <v>464.05000000000007</v>
      </c>
      <c r="J19" s="123">
        <f t="shared" si="3"/>
        <v>15</v>
      </c>
      <c r="L19" s="2"/>
      <c r="M19" s="82"/>
      <c r="N19" s="15"/>
      <c r="O19" s="1380">
        <v>0</v>
      </c>
      <c r="P19" s="1363"/>
      <c r="Q19" s="1326">
        <f t="shared" si="1"/>
        <v>0</v>
      </c>
      <c r="R19" s="1328"/>
      <c r="S19" s="1383"/>
      <c r="T19" s="197">
        <f t="shared" si="4"/>
        <v>606.36</v>
      </c>
      <c r="U19" s="123">
        <f t="shared" si="5"/>
        <v>20</v>
      </c>
    </row>
    <row r="20" spans="1:21" x14ac:dyDescent="0.25">
      <c r="A20" s="2"/>
      <c r="B20" s="82"/>
      <c r="C20" s="15"/>
      <c r="D20" s="1380">
        <v>0</v>
      </c>
      <c r="E20" s="1363"/>
      <c r="F20" s="1326">
        <f t="shared" si="0"/>
        <v>0</v>
      </c>
      <c r="G20" s="1328"/>
      <c r="H20" s="1383"/>
      <c r="I20" s="197">
        <f t="shared" si="2"/>
        <v>464.05000000000007</v>
      </c>
      <c r="J20" s="123">
        <f t="shared" si="3"/>
        <v>15</v>
      </c>
      <c r="L20" s="2"/>
      <c r="M20" s="82"/>
      <c r="N20" s="15"/>
      <c r="O20" s="1380">
        <v>0</v>
      </c>
      <c r="P20" s="1363"/>
      <c r="Q20" s="1326">
        <f t="shared" si="1"/>
        <v>0</v>
      </c>
      <c r="R20" s="1328"/>
      <c r="S20" s="1383"/>
      <c r="T20" s="197">
        <f t="shared" si="4"/>
        <v>606.36</v>
      </c>
      <c r="U20" s="123">
        <f t="shared" si="5"/>
        <v>20</v>
      </c>
    </row>
    <row r="21" spans="1:21" x14ac:dyDescent="0.25">
      <c r="A21" s="2"/>
      <c r="B21" s="82"/>
      <c r="C21" s="15"/>
      <c r="D21" s="1380">
        <v>0</v>
      </c>
      <c r="E21" s="1363"/>
      <c r="F21" s="1326">
        <f t="shared" si="0"/>
        <v>0</v>
      </c>
      <c r="G21" s="1328"/>
      <c r="H21" s="1383"/>
      <c r="I21" s="197">
        <f t="shared" si="2"/>
        <v>464.05000000000007</v>
      </c>
      <c r="J21" s="123">
        <f t="shared" si="3"/>
        <v>15</v>
      </c>
      <c r="L21" s="2"/>
      <c r="M21" s="82"/>
      <c r="N21" s="15"/>
      <c r="O21" s="1380">
        <v>0</v>
      </c>
      <c r="P21" s="1363"/>
      <c r="Q21" s="1326">
        <f t="shared" si="1"/>
        <v>0</v>
      </c>
      <c r="R21" s="1328"/>
      <c r="S21" s="1383"/>
      <c r="T21" s="197">
        <f t="shared" si="4"/>
        <v>606.36</v>
      </c>
      <c r="U21" s="123">
        <f t="shared" si="5"/>
        <v>20</v>
      </c>
    </row>
    <row r="22" spans="1:21" x14ac:dyDescent="0.25">
      <c r="A22" s="2"/>
      <c r="B22" s="82"/>
      <c r="C22" s="15"/>
      <c r="D22" s="1380">
        <v>0</v>
      </c>
      <c r="E22" s="1363"/>
      <c r="F22" s="1326">
        <f t="shared" si="0"/>
        <v>0</v>
      </c>
      <c r="G22" s="1328"/>
      <c r="H22" s="1383"/>
      <c r="I22" s="197">
        <f t="shared" si="2"/>
        <v>464.05000000000007</v>
      </c>
      <c r="J22" s="123">
        <f t="shared" si="3"/>
        <v>15</v>
      </c>
      <c r="L22" s="2"/>
      <c r="M22" s="82"/>
      <c r="N22" s="15"/>
      <c r="O22" s="1380">
        <v>0</v>
      </c>
      <c r="P22" s="1363"/>
      <c r="Q22" s="1326">
        <f t="shared" si="1"/>
        <v>0</v>
      </c>
      <c r="R22" s="1328"/>
      <c r="S22" s="1383"/>
      <c r="T22" s="197">
        <f t="shared" si="4"/>
        <v>606.36</v>
      </c>
      <c r="U22" s="123">
        <f t="shared" si="5"/>
        <v>20</v>
      </c>
    </row>
    <row r="23" spans="1:21" x14ac:dyDescent="0.25">
      <c r="A23" s="2"/>
      <c r="B23" s="82"/>
      <c r="C23" s="15"/>
      <c r="D23" s="1380">
        <v>0</v>
      </c>
      <c r="E23" s="1340"/>
      <c r="F23" s="1326">
        <f t="shared" si="0"/>
        <v>0</v>
      </c>
      <c r="G23" s="1328"/>
      <c r="H23" s="1383"/>
      <c r="I23" s="197">
        <f t="shared" si="2"/>
        <v>464.05000000000007</v>
      </c>
      <c r="J23" s="123">
        <f t="shared" si="3"/>
        <v>15</v>
      </c>
      <c r="L23" s="2"/>
      <c r="M23" s="82"/>
      <c r="N23" s="15"/>
      <c r="O23" s="1380">
        <v>0</v>
      </c>
      <c r="P23" s="1340"/>
      <c r="Q23" s="1326">
        <f t="shared" si="1"/>
        <v>0</v>
      </c>
      <c r="R23" s="1328"/>
      <c r="S23" s="1383"/>
      <c r="T23" s="197">
        <f t="shared" si="4"/>
        <v>606.36</v>
      </c>
      <c r="U23" s="123">
        <f t="shared" si="5"/>
        <v>20</v>
      </c>
    </row>
    <row r="24" spans="1:21" x14ac:dyDescent="0.25">
      <c r="A24" s="2"/>
      <c r="B24" s="82"/>
      <c r="C24" s="15"/>
      <c r="D24" s="1380">
        <v>0</v>
      </c>
      <c r="E24" s="1384"/>
      <c r="F24" s="1326">
        <f t="shared" si="0"/>
        <v>0</v>
      </c>
      <c r="G24" s="1328"/>
      <c r="H24" s="1383"/>
      <c r="I24" s="197">
        <f t="shared" si="2"/>
        <v>464.05000000000007</v>
      </c>
      <c r="J24" s="123">
        <f t="shared" si="3"/>
        <v>15</v>
      </c>
      <c r="L24" s="2"/>
      <c r="M24" s="82"/>
      <c r="N24" s="15"/>
      <c r="O24" s="1380">
        <v>0</v>
      </c>
      <c r="P24" s="1384"/>
      <c r="Q24" s="1326">
        <f t="shared" si="1"/>
        <v>0</v>
      </c>
      <c r="R24" s="1328"/>
      <c r="S24" s="1383"/>
      <c r="T24" s="197">
        <f t="shared" si="4"/>
        <v>606.36</v>
      </c>
      <c r="U24" s="123">
        <f t="shared" si="5"/>
        <v>20</v>
      </c>
    </row>
    <row r="25" spans="1:21" x14ac:dyDescent="0.25">
      <c r="A25" s="2"/>
      <c r="B25" s="82"/>
      <c r="C25" s="15"/>
      <c r="D25" s="1380">
        <v>0</v>
      </c>
      <c r="E25" s="1384"/>
      <c r="F25" s="1326">
        <f t="shared" si="0"/>
        <v>0</v>
      </c>
      <c r="G25" s="1328"/>
      <c r="H25" s="1383"/>
      <c r="I25" s="197">
        <f t="shared" si="2"/>
        <v>464.05000000000007</v>
      </c>
      <c r="J25" s="123">
        <f t="shared" si="3"/>
        <v>15</v>
      </c>
      <c r="L25" s="2"/>
      <c r="M25" s="82"/>
      <c r="N25" s="15"/>
      <c r="O25" s="1380">
        <v>0</v>
      </c>
      <c r="P25" s="1384"/>
      <c r="Q25" s="1326">
        <f t="shared" si="1"/>
        <v>0</v>
      </c>
      <c r="R25" s="1328"/>
      <c r="S25" s="1383"/>
      <c r="T25" s="197">
        <f t="shared" si="4"/>
        <v>606.36</v>
      </c>
      <c r="U25" s="123">
        <f t="shared" si="5"/>
        <v>20</v>
      </c>
    </row>
    <row r="26" spans="1:21" x14ac:dyDescent="0.25">
      <c r="A26" s="2"/>
      <c r="B26" s="82"/>
      <c r="C26" s="15"/>
      <c r="D26" s="1380">
        <v>0</v>
      </c>
      <c r="E26" s="1363"/>
      <c r="F26" s="1326">
        <f t="shared" si="0"/>
        <v>0</v>
      </c>
      <c r="G26" s="1328"/>
      <c r="H26" s="1329"/>
      <c r="I26" s="197">
        <f t="shared" si="2"/>
        <v>464.05000000000007</v>
      </c>
      <c r="J26" s="123">
        <f t="shared" si="3"/>
        <v>15</v>
      </c>
      <c r="L26" s="2"/>
      <c r="M26" s="82"/>
      <c r="N26" s="15"/>
      <c r="O26" s="1380">
        <v>0</v>
      </c>
      <c r="P26" s="1363"/>
      <c r="Q26" s="1326">
        <f t="shared" si="1"/>
        <v>0</v>
      </c>
      <c r="R26" s="1328"/>
      <c r="S26" s="1329"/>
      <c r="T26" s="197">
        <f t="shared" si="4"/>
        <v>606.36</v>
      </c>
      <c r="U26" s="123">
        <f t="shared" si="5"/>
        <v>20</v>
      </c>
    </row>
    <row r="27" spans="1:21" x14ac:dyDescent="0.25">
      <c r="A27" s="2"/>
      <c r="B27" s="82"/>
      <c r="C27" s="15"/>
      <c r="D27" s="1380">
        <v>0</v>
      </c>
      <c r="E27" s="1363"/>
      <c r="F27" s="1326">
        <f t="shared" si="0"/>
        <v>0</v>
      </c>
      <c r="G27" s="1328"/>
      <c r="H27" s="1329"/>
      <c r="I27" s="197">
        <f t="shared" si="2"/>
        <v>464.05000000000007</v>
      </c>
      <c r="J27" s="123">
        <f t="shared" si="3"/>
        <v>15</v>
      </c>
      <c r="L27" s="2"/>
      <c r="M27" s="82"/>
      <c r="N27" s="15"/>
      <c r="O27" s="1380">
        <v>0</v>
      </c>
      <c r="P27" s="1363"/>
      <c r="Q27" s="1326">
        <f t="shared" si="1"/>
        <v>0</v>
      </c>
      <c r="R27" s="1328"/>
      <c r="S27" s="1329"/>
      <c r="T27" s="197">
        <f t="shared" si="4"/>
        <v>606.36</v>
      </c>
      <c r="U27" s="123">
        <f t="shared" si="5"/>
        <v>20</v>
      </c>
    </row>
    <row r="28" spans="1:21" x14ac:dyDescent="0.25">
      <c r="A28" s="2"/>
      <c r="B28" s="82"/>
      <c r="C28" s="15"/>
      <c r="D28" s="1380">
        <v>0</v>
      </c>
      <c r="E28" s="1363"/>
      <c r="F28" s="1326">
        <f t="shared" si="0"/>
        <v>0</v>
      </c>
      <c r="G28" s="1328"/>
      <c r="H28" s="1329"/>
      <c r="I28" s="197">
        <f t="shared" si="2"/>
        <v>464.05000000000007</v>
      </c>
      <c r="J28" s="123">
        <f t="shared" si="3"/>
        <v>15</v>
      </c>
      <c r="L28" s="2"/>
      <c r="M28" s="82"/>
      <c r="N28" s="15"/>
      <c r="O28" s="1380">
        <v>0</v>
      </c>
      <c r="P28" s="1363"/>
      <c r="Q28" s="1326">
        <f t="shared" si="1"/>
        <v>0</v>
      </c>
      <c r="R28" s="1328"/>
      <c r="S28" s="1329"/>
      <c r="T28" s="197">
        <f t="shared" si="4"/>
        <v>606.36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87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187"/>
    </row>
    <row r="30" spans="1:21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187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87"/>
    </row>
    <row r="31" spans="1:21" ht="15.75" thickBot="1" x14ac:dyDescent="0.3">
      <c r="A31" s="51"/>
      <c r="D31" s="110" t="s">
        <v>4</v>
      </c>
      <c r="E31" s="67">
        <f>F4+F5+F6-+C30</f>
        <v>15</v>
      </c>
      <c r="J31" s="1187"/>
      <c r="L31" s="51"/>
      <c r="O31" s="110" t="s">
        <v>4</v>
      </c>
      <c r="P31" s="67">
        <f>Q4+Q5+Q6-+N30</f>
        <v>20</v>
      </c>
      <c r="U31" s="1187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50" t="s">
        <v>11</v>
      </c>
      <c r="D33" s="1851"/>
      <c r="E33" s="141">
        <f>E5+E4+E6+-F30</f>
        <v>464.05000000000007</v>
      </c>
      <c r="L33" s="47"/>
      <c r="N33" s="1850" t="s">
        <v>11</v>
      </c>
      <c r="O33" s="1851"/>
      <c r="P33" s="141">
        <f>P5+P4+P6+-Q30</f>
        <v>606.36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84"/>
      <c r="B1" s="1784"/>
      <c r="C1" s="1784"/>
      <c r="D1" s="1784"/>
      <c r="E1" s="1784"/>
      <c r="F1" s="1784"/>
      <c r="G1" s="1784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4"/>
      <c r="H4" s="144"/>
      <c r="I4" s="366"/>
    </row>
    <row r="5" spans="1:11" ht="15" customHeight="1" x14ac:dyDescent="0.25">
      <c r="A5" s="1796"/>
      <c r="B5" s="1816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96"/>
      <c r="B6" s="1894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89" t="s">
        <v>21</v>
      </c>
      <c r="E75" s="1790"/>
      <c r="F75" s="137">
        <f>G5-F73</f>
        <v>0</v>
      </c>
    </row>
    <row r="76" spans="1:10" ht="15.75" thickBot="1" x14ac:dyDescent="0.3">
      <c r="A76" s="121"/>
      <c r="D76" s="702" t="s">
        <v>4</v>
      </c>
      <c r="E76" s="703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801"/>
      <c r="B5" s="189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801"/>
      <c r="B6" s="1895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94" t="s">
        <v>11</v>
      </c>
      <c r="D60" s="179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1030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187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784" t="s">
        <v>320</v>
      </c>
      <c r="B1" s="1784"/>
      <c r="C1" s="1784"/>
      <c r="D1" s="1784"/>
      <c r="E1" s="1784"/>
      <c r="F1" s="1784"/>
      <c r="G1" s="1784"/>
      <c r="H1" s="254">
        <v>1</v>
      </c>
      <c r="I1" s="361"/>
      <c r="L1" s="1784" t="s">
        <v>320</v>
      </c>
      <c r="M1" s="1784"/>
      <c r="N1" s="1784"/>
      <c r="O1" s="1784"/>
      <c r="P1" s="1784"/>
      <c r="Q1" s="1784"/>
      <c r="R1" s="1784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0"/>
      <c r="G4" s="1031"/>
      <c r="H4" s="144"/>
      <c r="I4" s="366"/>
      <c r="L4" s="74"/>
      <c r="M4" s="74"/>
      <c r="N4" s="359"/>
      <c r="O4" s="130"/>
      <c r="P4" s="85"/>
      <c r="Q4" s="1187"/>
      <c r="R4" s="1303"/>
      <c r="S4" s="144"/>
      <c r="T4" s="366"/>
    </row>
    <row r="5" spans="1:21" ht="15" customHeight="1" x14ac:dyDescent="0.25">
      <c r="A5" s="1801" t="s">
        <v>321</v>
      </c>
      <c r="B5" s="1826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801" t="s">
        <v>331</v>
      </c>
      <c r="M5" s="1896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801"/>
      <c r="B6" s="1826"/>
      <c r="C6" s="230"/>
      <c r="D6" s="566"/>
      <c r="E6" s="548"/>
      <c r="F6" s="564"/>
      <c r="G6" s="1030"/>
      <c r="H6" s="74"/>
      <c r="I6" s="230"/>
      <c r="L6" s="1801"/>
      <c r="M6" s="1896"/>
      <c r="N6" s="230">
        <v>29</v>
      </c>
      <c r="O6" s="566">
        <v>45182</v>
      </c>
      <c r="P6" s="548">
        <v>4090.4</v>
      </c>
      <c r="Q6" s="564">
        <v>189</v>
      </c>
      <c r="R6" s="1187"/>
      <c r="S6" s="74"/>
      <c r="T6" s="230"/>
    </row>
    <row r="7" spans="1:21" ht="15.75" thickBot="1" x14ac:dyDescent="0.3">
      <c r="A7" s="213"/>
      <c r="B7" s="1826"/>
      <c r="C7" s="230"/>
      <c r="D7" s="566"/>
      <c r="E7" s="548"/>
      <c r="F7" s="564"/>
      <c r="G7" s="1030"/>
      <c r="H7" s="74"/>
      <c r="I7" s="230"/>
      <c r="L7" s="213"/>
      <c r="M7" s="1896"/>
      <c r="N7" s="230">
        <v>30</v>
      </c>
      <c r="O7" s="566">
        <v>45175</v>
      </c>
      <c r="P7" s="548">
        <v>6504.49</v>
      </c>
      <c r="Q7" s="564">
        <v>310</v>
      </c>
      <c r="R7" s="1187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760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17097.09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760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17097.09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760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17097.09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760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17097.09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6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760</v>
      </c>
      <c r="N13" s="611"/>
      <c r="O13" s="553">
        <v>0</v>
      </c>
      <c r="P13" s="936"/>
      <c r="Q13" s="550">
        <f t="shared" si="1"/>
        <v>0</v>
      </c>
      <c r="R13" s="551"/>
      <c r="S13" s="552"/>
      <c r="T13" s="230">
        <f t="shared" si="8"/>
        <v>17097.09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6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760</v>
      </c>
      <c r="N14" s="611"/>
      <c r="O14" s="553">
        <v>0</v>
      </c>
      <c r="P14" s="936"/>
      <c r="Q14" s="550">
        <f t="shared" si="1"/>
        <v>0</v>
      </c>
      <c r="R14" s="551"/>
      <c r="S14" s="552"/>
      <c r="T14" s="230">
        <f t="shared" si="8"/>
        <v>17097.09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6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760</v>
      </c>
      <c r="N15" s="611"/>
      <c r="O15" s="553">
        <v>0</v>
      </c>
      <c r="P15" s="936"/>
      <c r="Q15" s="550">
        <f t="shared" si="1"/>
        <v>0</v>
      </c>
      <c r="R15" s="551"/>
      <c r="S15" s="552"/>
      <c r="T15" s="230">
        <f t="shared" si="8"/>
        <v>17097.09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6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760</v>
      </c>
      <c r="N16" s="611"/>
      <c r="O16" s="553">
        <v>0</v>
      </c>
      <c r="P16" s="936"/>
      <c r="Q16" s="550">
        <f t="shared" si="1"/>
        <v>0</v>
      </c>
      <c r="R16" s="551"/>
      <c r="S16" s="552"/>
      <c r="T16" s="230">
        <f t="shared" si="8"/>
        <v>17097.09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6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760</v>
      </c>
      <c r="N17" s="611"/>
      <c r="O17" s="553">
        <v>0</v>
      </c>
      <c r="P17" s="936"/>
      <c r="Q17" s="550">
        <f t="shared" si="1"/>
        <v>0</v>
      </c>
      <c r="R17" s="551"/>
      <c r="S17" s="552"/>
      <c r="T17" s="230">
        <f t="shared" si="8"/>
        <v>17097.09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6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760</v>
      </c>
      <c r="N18" s="611"/>
      <c r="O18" s="553">
        <v>0</v>
      </c>
      <c r="P18" s="936"/>
      <c r="Q18" s="550">
        <f t="shared" si="1"/>
        <v>0</v>
      </c>
      <c r="R18" s="551"/>
      <c r="S18" s="552"/>
      <c r="T18" s="230">
        <f>T17-Q18</f>
        <v>17097.09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6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760</v>
      </c>
      <c r="N19" s="611"/>
      <c r="O19" s="553">
        <v>0</v>
      </c>
      <c r="P19" s="936"/>
      <c r="Q19" s="550">
        <f t="shared" si="1"/>
        <v>0</v>
      </c>
      <c r="R19" s="551"/>
      <c r="S19" s="552"/>
      <c r="T19" s="230">
        <f t="shared" ref="T19:T38" si="10">T18-Q19</f>
        <v>17097.09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6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760</v>
      </c>
      <c r="N20" s="611"/>
      <c r="O20" s="553">
        <v>0</v>
      </c>
      <c r="P20" s="936"/>
      <c r="Q20" s="550">
        <f t="shared" si="1"/>
        <v>0</v>
      </c>
      <c r="R20" s="551"/>
      <c r="S20" s="552"/>
      <c r="T20" s="230">
        <f t="shared" si="10"/>
        <v>17097.09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6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760</v>
      </c>
      <c r="N21" s="611"/>
      <c r="O21" s="553">
        <v>0</v>
      </c>
      <c r="P21" s="936"/>
      <c r="Q21" s="550">
        <f t="shared" si="1"/>
        <v>0</v>
      </c>
      <c r="R21" s="551"/>
      <c r="S21" s="552"/>
      <c r="T21" s="230">
        <f t="shared" si="10"/>
        <v>17097.09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6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760</v>
      </c>
      <c r="N22" s="611"/>
      <c r="O22" s="553">
        <v>0</v>
      </c>
      <c r="P22" s="936"/>
      <c r="Q22" s="550">
        <f t="shared" si="1"/>
        <v>0</v>
      </c>
      <c r="R22" s="551"/>
      <c r="S22" s="552"/>
      <c r="T22" s="230">
        <f t="shared" si="10"/>
        <v>17097.09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760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17097.09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760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17097.09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760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17097.09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760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17097.09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760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17097.09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760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17097.09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760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17097.09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760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17097.09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760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17097.09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760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17097.09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760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17097.09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760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17097.09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760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17097.09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760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17097.09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760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17097.09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6"/>
      <c r="F38" s="550">
        <f t="shared" si="2"/>
        <v>0</v>
      </c>
      <c r="G38" s="709"/>
      <c r="H38" s="747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760</v>
      </c>
      <c r="N38" s="638"/>
      <c r="O38" s="553">
        <v>0</v>
      </c>
      <c r="P38" s="746"/>
      <c r="Q38" s="550">
        <f t="shared" si="1"/>
        <v>0</v>
      </c>
      <c r="R38" s="709"/>
      <c r="S38" s="747"/>
      <c r="T38" s="230">
        <f t="shared" si="10"/>
        <v>17097.09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0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187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789" t="s">
        <v>21</v>
      </c>
      <c r="E41" s="1790"/>
      <c r="F41" s="137">
        <f>E4+E5+E6+E7-F39</f>
        <v>352.2</v>
      </c>
      <c r="M41" s="176"/>
      <c r="O41" s="1789" t="s">
        <v>21</v>
      </c>
      <c r="P41" s="1790"/>
      <c r="Q41" s="137">
        <f>P4+P5+P6+P7-Q39</f>
        <v>17097.09</v>
      </c>
    </row>
    <row r="42" spans="1:21" ht="15.75" thickBot="1" x14ac:dyDescent="0.3">
      <c r="A42" s="121"/>
      <c r="D42" s="1028" t="s">
        <v>4</v>
      </c>
      <c r="E42" s="1029"/>
      <c r="F42" s="49">
        <f>F4+F5+F6+F7-C39</f>
        <v>49</v>
      </c>
      <c r="L42" s="121"/>
      <c r="O42" s="1301" t="s">
        <v>4</v>
      </c>
      <c r="P42" s="1302"/>
      <c r="Q42" s="49">
        <f>Q4+Q5+Q6+Q7-N39</f>
        <v>760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A8" sqref="A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92" t="s">
        <v>333</v>
      </c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61" t="s">
        <v>52</v>
      </c>
      <c r="B4" s="439"/>
      <c r="C4" s="124"/>
      <c r="D4" s="131"/>
      <c r="E4" s="85"/>
      <c r="F4" s="72"/>
      <c r="G4" s="942"/>
    </row>
    <row r="5" spans="1:9" ht="15" customHeight="1" x14ac:dyDescent="0.25">
      <c r="A5" s="1897"/>
      <c r="B5" s="1898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2711.0299999999997</v>
      </c>
    </row>
    <row r="6" spans="1:9" ht="16.5" thickBot="1" x14ac:dyDescent="0.3">
      <c r="A6" s="1862"/>
      <c r="B6" s="1899"/>
      <c r="C6" s="484">
        <v>38</v>
      </c>
      <c r="D6" s="568">
        <v>45194</v>
      </c>
      <c r="E6" s="567">
        <v>1720.73</v>
      </c>
      <c r="F6" s="564">
        <v>59</v>
      </c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0">
        <f>F4+F5+F6+F7+F8-C10</f>
        <v>94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2711.0299999999997</v>
      </c>
    </row>
    <row r="11" spans="1:9" x14ac:dyDescent="0.25">
      <c r="A11" s="74"/>
      <c r="B11" s="677">
        <f>B10-C11</f>
        <v>94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2711.0299999999997</v>
      </c>
    </row>
    <row r="12" spans="1:9" x14ac:dyDescent="0.25">
      <c r="A12" s="74"/>
      <c r="B12" s="677">
        <f t="shared" ref="B12:B58" si="1">B11-C12</f>
        <v>94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2711.0299999999997</v>
      </c>
    </row>
    <row r="13" spans="1:9" x14ac:dyDescent="0.25">
      <c r="A13" s="54"/>
      <c r="B13" s="677">
        <f t="shared" si="1"/>
        <v>94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2711.0299999999997</v>
      </c>
    </row>
    <row r="14" spans="1:9" x14ac:dyDescent="0.25">
      <c r="A14" s="74"/>
      <c r="B14" s="677">
        <f t="shared" si="1"/>
        <v>94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2711.0299999999997</v>
      </c>
    </row>
    <row r="15" spans="1:9" x14ac:dyDescent="0.25">
      <c r="A15" s="74"/>
      <c r="B15" s="677">
        <f t="shared" si="1"/>
        <v>94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2711.0299999999997</v>
      </c>
    </row>
    <row r="16" spans="1:9" x14ac:dyDescent="0.25">
      <c r="B16" s="677">
        <f t="shared" si="1"/>
        <v>94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2711.0299999999997</v>
      </c>
    </row>
    <row r="17" spans="2:9" x14ac:dyDescent="0.25">
      <c r="B17" s="677">
        <f t="shared" si="1"/>
        <v>94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2711.0299999999997</v>
      </c>
    </row>
    <row r="18" spans="2:9" x14ac:dyDescent="0.25">
      <c r="B18" s="677">
        <f t="shared" si="1"/>
        <v>94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2711.0299999999997</v>
      </c>
    </row>
    <row r="19" spans="2:9" x14ac:dyDescent="0.25">
      <c r="B19" s="677">
        <f t="shared" si="1"/>
        <v>94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2711.0299999999997</v>
      </c>
    </row>
    <row r="20" spans="2:9" x14ac:dyDescent="0.25">
      <c r="B20" s="677">
        <f t="shared" si="1"/>
        <v>94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2711.0299999999997</v>
      </c>
    </row>
    <row r="21" spans="2:9" x14ac:dyDescent="0.25">
      <c r="B21" s="677">
        <f t="shared" si="1"/>
        <v>94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2711.0299999999997</v>
      </c>
    </row>
    <row r="22" spans="2:9" x14ac:dyDescent="0.25">
      <c r="B22" s="677">
        <f t="shared" si="1"/>
        <v>94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2711.0299999999997</v>
      </c>
    </row>
    <row r="23" spans="2:9" x14ac:dyDescent="0.25">
      <c r="B23" s="677">
        <f t="shared" si="1"/>
        <v>94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2711.0299999999997</v>
      </c>
    </row>
    <row r="24" spans="2:9" x14ac:dyDescent="0.25">
      <c r="B24" s="677">
        <f t="shared" si="1"/>
        <v>94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2711.0299999999997</v>
      </c>
    </row>
    <row r="25" spans="2:9" x14ac:dyDescent="0.25">
      <c r="B25" s="677">
        <f t="shared" si="1"/>
        <v>94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2711.0299999999997</v>
      </c>
    </row>
    <row r="26" spans="2:9" x14ac:dyDescent="0.25">
      <c r="B26" s="677">
        <f t="shared" si="1"/>
        <v>94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2711.0299999999997</v>
      </c>
    </row>
    <row r="27" spans="2:9" x14ac:dyDescent="0.25">
      <c r="B27" s="677">
        <f t="shared" si="1"/>
        <v>94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2711.0299999999997</v>
      </c>
    </row>
    <row r="28" spans="2:9" x14ac:dyDescent="0.25">
      <c r="B28" s="677">
        <f t="shared" si="1"/>
        <v>94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2711.0299999999997</v>
      </c>
    </row>
    <row r="29" spans="2:9" x14ac:dyDescent="0.25">
      <c r="B29" s="677">
        <f t="shared" si="1"/>
        <v>94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2711.0299999999997</v>
      </c>
    </row>
    <row r="30" spans="2:9" x14ac:dyDescent="0.25">
      <c r="B30" s="677">
        <f t="shared" si="1"/>
        <v>94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2711.0299999999997</v>
      </c>
    </row>
    <row r="31" spans="2:9" x14ac:dyDescent="0.25">
      <c r="B31" s="677">
        <f t="shared" si="1"/>
        <v>94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2711.0299999999997</v>
      </c>
    </row>
    <row r="32" spans="2:9" x14ac:dyDescent="0.25">
      <c r="B32" s="330">
        <f t="shared" si="1"/>
        <v>94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2711.0299999999997</v>
      </c>
    </row>
    <row r="33" spans="1:9" x14ac:dyDescent="0.25">
      <c r="B33" s="330">
        <f t="shared" si="1"/>
        <v>94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2711.0299999999997</v>
      </c>
    </row>
    <row r="34" spans="1:9" x14ac:dyDescent="0.25">
      <c r="B34" s="330">
        <f t="shared" si="1"/>
        <v>94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2711.0299999999997</v>
      </c>
    </row>
    <row r="35" spans="1:9" x14ac:dyDescent="0.25">
      <c r="B35" s="330">
        <f t="shared" si="1"/>
        <v>94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2711.0299999999997</v>
      </c>
    </row>
    <row r="36" spans="1:9" x14ac:dyDescent="0.25">
      <c r="B36" s="330">
        <f t="shared" si="1"/>
        <v>94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2711.0299999999997</v>
      </c>
    </row>
    <row r="37" spans="1:9" x14ac:dyDescent="0.25">
      <c r="B37" s="330">
        <f t="shared" si="1"/>
        <v>94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2711.0299999999997</v>
      </c>
    </row>
    <row r="38" spans="1:9" x14ac:dyDescent="0.25">
      <c r="B38" s="330">
        <f t="shared" si="1"/>
        <v>94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2711.0299999999997</v>
      </c>
    </row>
    <row r="39" spans="1:9" x14ac:dyDescent="0.25">
      <c r="B39" s="330">
        <f t="shared" si="1"/>
        <v>94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2711.0299999999997</v>
      </c>
    </row>
    <row r="40" spans="1:9" x14ac:dyDescent="0.25">
      <c r="A40" s="74"/>
      <c r="B40" s="330">
        <f t="shared" si="1"/>
        <v>94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2711.0299999999997</v>
      </c>
    </row>
    <row r="41" spans="1:9" x14ac:dyDescent="0.25">
      <c r="B41" s="330">
        <f t="shared" si="1"/>
        <v>94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2711.0299999999997</v>
      </c>
    </row>
    <row r="42" spans="1:9" x14ac:dyDescent="0.25">
      <c r="B42" s="330">
        <f t="shared" si="1"/>
        <v>94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2711.0299999999997</v>
      </c>
    </row>
    <row r="43" spans="1:9" x14ac:dyDescent="0.25">
      <c r="B43" s="330">
        <f t="shared" si="1"/>
        <v>94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2711.0299999999997</v>
      </c>
    </row>
    <row r="44" spans="1:9" x14ac:dyDescent="0.25">
      <c r="B44" s="330">
        <f t="shared" si="1"/>
        <v>94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2711.0299999999997</v>
      </c>
    </row>
    <row r="45" spans="1:9" x14ac:dyDescent="0.25">
      <c r="B45" s="330">
        <f t="shared" si="1"/>
        <v>94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2711.0299999999997</v>
      </c>
    </row>
    <row r="46" spans="1:9" x14ac:dyDescent="0.25">
      <c r="B46" s="330">
        <f t="shared" si="1"/>
        <v>94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2711.0299999999997</v>
      </c>
    </row>
    <row r="47" spans="1:9" x14ac:dyDescent="0.25">
      <c r="B47" s="330">
        <f t="shared" si="1"/>
        <v>94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2711.0299999999997</v>
      </c>
    </row>
    <row r="48" spans="1:9" x14ac:dyDescent="0.25">
      <c r="B48" s="330">
        <f t="shared" si="1"/>
        <v>94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2711.0299999999997</v>
      </c>
    </row>
    <row r="49" spans="1:9" x14ac:dyDescent="0.25">
      <c r="B49" s="330">
        <f t="shared" si="1"/>
        <v>94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2711.0299999999997</v>
      </c>
    </row>
    <row r="50" spans="1:9" x14ac:dyDescent="0.25">
      <c r="B50" s="330">
        <f t="shared" si="1"/>
        <v>94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2711.0299999999997</v>
      </c>
    </row>
    <row r="51" spans="1:9" x14ac:dyDescent="0.25">
      <c r="B51" s="330">
        <f t="shared" si="1"/>
        <v>94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2711.0299999999997</v>
      </c>
    </row>
    <row r="52" spans="1:9" x14ac:dyDescent="0.25">
      <c r="B52" s="330">
        <f t="shared" si="1"/>
        <v>94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2711.0299999999997</v>
      </c>
    </row>
    <row r="53" spans="1:9" x14ac:dyDescent="0.25">
      <c r="B53" s="330">
        <f t="shared" si="1"/>
        <v>94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2711.0299999999997</v>
      </c>
    </row>
    <row r="54" spans="1:9" x14ac:dyDescent="0.25">
      <c r="B54" s="330">
        <f t="shared" si="1"/>
        <v>94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2711.0299999999997</v>
      </c>
    </row>
    <row r="55" spans="1:9" x14ac:dyDescent="0.25">
      <c r="B55" s="330">
        <f t="shared" si="1"/>
        <v>94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2711.0299999999997</v>
      </c>
    </row>
    <row r="56" spans="1:9" x14ac:dyDescent="0.25">
      <c r="B56" s="330">
        <f t="shared" si="1"/>
        <v>94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2711.0299999999997</v>
      </c>
    </row>
    <row r="57" spans="1:9" x14ac:dyDescent="0.25">
      <c r="B57" s="330">
        <f t="shared" si="1"/>
        <v>94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2711.0299999999997</v>
      </c>
    </row>
    <row r="58" spans="1:9" x14ac:dyDescent="0.25">
      <c r="B58" s="330">
        <f t="shared" si="1"/>
        <v>94</v>
      </c>
      <c r="C58" s="319"/>
      <c r="D58" s="320"/>
      <c r="E58" s="441"/>
      <c r="F58" s="320"/>
      <c r="G58" s="541"/>
      <c r="H58" s="542"/>
      <c r="I58" s="128">
        <f t="shared" si="3"/>
        <v>2711.0299999999997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2711.0299999999997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94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811" t="s">
        <v>318</v>
      </c>
      <c r="B1" s="1811"/>
      <c r="C1" s="1811"/>
      <c r="D1" s="1811"/>
      <c r="E1" s="1811"/>
      <c r="F1" s="1811"/>
      <c r="G1" s="18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00" t="s">
        <v>85</v>
      </c>
      <c r="C4" s="124"/>
      <c r="D4" s="131"/>
      <c r="E4" s="85">
        <v>401.15</v>
      </c>
      <c r="F4" s="1187">
        <v>18</v>
      </c>
      <c r="G4" s="1199"/>
    </row>
    <row r="5" spans="1:9" x14ac:dyDescent="0.25">
      <c r="A5" s="74" t="s">
        <v>52</v>
      </c>
      <c r="B5" s="1901"/>
      <c r="C5" s="360">
        <v>85</v>
      </c>
      <c r="D5" s="131">
        <v>45146</v>
      </c>
      <c r="E5" s="85">
        <v>2011.56</v>
      </c>
      <c r="F5" s="1187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187"/>
      <c r="G6" s="1187"/>
    </row>
    <row r="7" spans="1:9" ht="17.25" thickTop="1" thickBot="1" x14ac:dyDescent="0.3">
      <c r="B7" s="964" t="s">
        <v>7</v>
      </c>
      <c r="C7" s="965" t="s">
        <v>8</v>
      </c>
      <c r="D7" s="966" t="s">
        <v>17</v>
      </c>
      <c r="E7" s="967" t="s">
        <v>2</v>
      </c>
      <c r="F7" s="968" t="s">
        <v>18</v>
      </c>
      <c r="G7" s="969" t="s">
        <v>15</v>
      </c>
      <c r="H7" s="772"/>
      <c r="I7" s="569"/>
    </row>
    <row r="8" spans="1:9" ht="15.75" thickTop="1" x14ac:dyDescent="0.25">
      <c r="A8" s="54"/>
      <c r="B8" s="706">
        <f>F4+F5+F6-C8</f>
        <v>107</v>
      </c>
      <c r="C8" s="931">
        <v>0</v>
      </c>
      <c r="D8" s="587">
        <v>0</v>
      </c>
      <c r="E8" s="566"/>
      <c r="F8" s="550">
        <f t="shared" ref="F8:F28" si="0">D8</f>
        <v>0</v>
      </c>
      <c r="G8" s="910">
        <v>0</v>
      </c>
      <c r="H8" s="230">
        <v>0</v>
      </c>
      <c r="I8" s="548">
        <f>E4+E5+E6-F8</f>
        <v>2412.71</v>
      </c>
    </row>
    <row r="9" spans="1:9" x14ac:dyDescent="0.25">
      <c r="A9" s="74"/>
      <c r="B9" s="706">
        <f>B8-C9</f>
        <v>82</v>
      </c>
      <c r="C9" s="931">
        <v>25</v>
      </c>
      <c r="D9" s="587">
        <v>564.41</v>
      </c>
      <c r="E9" s="566">
        <v>45159</v>
      </c>
      <c r="F9" s="550">
        <f t="shared" si="0"/>
        <v>564.41</v>
      </c>
      <c r="G9" s="910" t="s">
        <v>253</v>
      </c>
      <c r="H9" s="1267">
        <v>61</v>
      </c>
      <c r="I9" s="548">
        <f>I8-F9</f>
        <v>1848.3000000000002</v>
      </c>
    </row>
    <row r="10" spans="1:9" x14ac:dyDescent="0.25">
      <c r="A10" s="74"/>
      <c r="B10" s="706">
        <f t="shared" ref="B10:B28" si="1">B9-C10</f>
        <v>72</v>
      </c>
      <c r="C10" s="932">
        <v>10</v>
      </c>
      <c r="D10" s="587">
        <v>215.06</v>
      </c>
      <c r="E10" s="566">
        <v>45170</v>
      </c>
      <c r="F10" s="550">
        <f t="shared" si="0"/>
        <v>215.06</v>
      </c>
      <c r="G10" s="910" t="s">
        <v>296</v>
      </c>
      <c r="H10" s="1267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2"/>
      <c r="D11" s="587"/>
      <c r="E11" s="566"/>
      <c r="F11" s="550">
        <f t="shared" si="0"/>
        <v>0</v>
      </c>
      <c r="G11" s="910"/>
      <c r="H11" s="230"/>
      <c r="I11" s="617">
        <f t="shared" si="2"/>
        <v>1633.2400000000002</v>
      </c>
    </row>
    <row r="12" spans="1:9" x14ac:dyDescent="0.25">
      <c r="A12" s="74"/>
      <c r="B12" s="706">
        <f t="shared" si="1"/>
        <v>72</v>
      </c>
      <c r="C12" s="932"/>
      <c r="D12" s="1385"/>
      <c r="E12" s="1386"/>
      <c r="F12" s="1161">
        <f t="shared" si="0"/>
        <v>0</v>
      </c>
      <c r="G12" s="1387"/>
      <c r="H12" s="1163"/>
      <c r="I12" s="548">
        <f t="shared" si="2"/>
        <v>1633.2400000000002</v>
      </c>
    </row>
    <row r="13" spans="1:9" x14ac:dyDescent="0.25">
      <c r="A13" s="74"/>
      <c r="B13" s="706">
        <f t="shared" si="1"/>
        <v>72</v>
      </c>
      <c r="C13" s="932"/>
      <c r="D13" s="1385"/>
      <c r="E13" s="1386"/>
      <c r="F13" s="1161">
        <f t="shared" si="0"/>
        <v>0</v>
      </c>
      <c r="G13" s="1387"/>
      <c r="H13" s="1163"/>
      <c r="I13" s="548">
        <f t="shared" si="2"/>
        <v>1633.2400000000002</v>
      </c>
    </row>
    <row r="14" spans="1:9" x14ac:dyDescent="0.25">
      <c r="B14" s="706">
        <f t="shared" si="1"/>
        <v>72</v>
      </c>
      <c r="C14" s="932"/>
      <c r="D14" s="1385"/>
      <c r="E14" s="1386"/>
      <c r="F14" s="1161">
        <f t="shared" si="0"/>
        <v>0</v>
      </c>
      <c r="G14" s="1387"/>
      <c r="H14" s="1163"/>
      <c r="I14" s="548">
        <f t="shared" si="2"/>
        <v>1633.2400000000002</v>
      </c>
    </row>
    <row r="15" spans="1:9" x14ac:dyDescent="0.25">
      <c r="B15" s="706">
        <f t="shared" si="1"/>
        <v>72</v>
      </c>
      <c r="C15" s="932"/>
      <c r="D15" s="1385"/>
      <c r="E15" s="1386"/>
      <c r="F15" s="1161">
        <f t="shared" si="0"/>
        <v>0</v>
      </c>
      <c r="G15" s="1387"/>
      <c r="H15" s="1163"/>
      <c r="I15" s="548">
        <f t="shared" si="2"/>
        <v>1633.2400000000002</v>
      </c>
    </row>
    <row r="16" spans="1:9" x14ac:dyDescent="0.25">
      <c r="B16" s="706">
        <f t="shared" si="1"/>
        <v>72</v>
      </c>
      <c r="C16" s="932"/>
      <c r="D16" s="1385"/>
      <c r="E16" s="1386"/>
      <c r="F16" s="1161">
        <f t="shared" si="0"/>
        <v>0</v>
      </c>
      <c r="G16" s="1387"/>
      <c r="H16" s="1163"/>
      <c r="I16" s="548">
        <f t="shared" si="2"/>
        <v>1633.2400000000002</v>
      </c>
    </row>
    <row r="17" spans="1:9" x14ac:dyDescent="0.25">
      <c r="B17" s="706">
        <f t="shared" si="1"/>
        <v>72</v>
      </c>
      <c r="C17" s="932"/>
      <c r="D17" s="1385"/>
      <c r="E17" s="1386"/>
      <c r="F17" s="1161">
        <f t="shared" si="0"/>
        <v>0</v>
      </c>
      <c r="G17" s="1387"/>
      <c r="H17" s="1163"/>
      <c r="I17" s="548">
        <f t="shared" si="2"/>
        <v>1633.2400000000002</v>
      </c>
    </row>
    <row r="18" spans="1:9" x14ac:dyDescent="0.25">
      <c r="B18" s="706">
        <f t="shared" si="1"/>
        <v>72</v>
      </c>
      <c r="C18" s="932"/>
      <c r="D18" s="1385"/>
      <c r="E18" s="1386"/>
      <c r="F18" s="1161">
        <f t="shared" si="0"/>
        <v>0</v>
      </c>
      <c r="G18" s="1387"/>
      <c r="H18" s="1163"/>
      <c r="I18" s="548">
        <f t="shared" si="2"/>
        <v>1633.2400000000002</v>
      </c>
    </row>
    <row r="19" spans="1:9" x14ac:dyDescent="0.25">
      <c r="B19" s="706">
        <f t="shared" si="1"/>
        <v>72</v>
      </c>
      <c r="C19" s="932"/>
      <c r="D19" s="1385"/>
      <c r="E19" s="1386"/>
      <c r="F19" s="1161">
        <f t="shared" si="0"/>
        <v>0</v>
      </c>
      <c r="G19" s="1387"/>
      <c r="H19" s="1163"/>
      <c r="I19" s="548">
        <f t="shared" si="2"/>
        <v>1633.2400000000002</v>
      </c>
    </row>
    <row r="20" spans="1:9" x14ac:dyDescent="0.25">
      <c r="B20" s="706">
        <f t="shared" si="1"/>
        <v>72</v>
      </c>
      <c r="C20" s="932"/>
      <c r="D20" s="1385"/>
      <c r="E20" s="1386"/>
      <c r="F20" s="1161">
        <f t="shared" si="0"/>
        <v>0</v>
      </c>
      <c r="G20" s="1387"/>
      <c r="H20" s="1163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388"/>
      <c r="E21" s="1389"/>
      <c r="F21" s="1390">
        <f t="shared" si="0"/>
        <v>0</v>
      </c>
      <c r="G21" s="1391"/>
      <c r="H21" s="1392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388"/>
      <c r="E22" s="1389"/>
      <c r="F22" s="1390">
        <f t="shared" si="0"/>
        <v>0</v>
      </c>
      <c r="G22" s="1391"/>
      <c r="H22" s="1392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388"/>
      <c r="E23" s="1389"/>
      <c r="F23" s="1390">
        <f t="shared" si="0"/>
        <v>0</v>
      </c>
      <c r="G23" s="1391"/>
      <c r="H23" s="1392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388"/>
      <c r="E24" s="1389"/>
      <c r="F24" s="1390">
        <f t="shared" si="0"/>
        <v>0</v>
      </c>
      <c r="G24" s="1391"/>
      <c r="H24" s="1392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388"/>
      <c r="E25" s="1389"/>
      <c r="F25" s="1390">
        <f t="shared" si="0"/>
        <v>0</v>
      </c>
      <c r="G25" s="1391"/>
      <c r="H25" s="1392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388"/>
      <c r="E26" s="1389"/>
      <c r="F26" s="1390">
        <f t="shared" si="0"/>
        <v>0</v>
      </c>
      <c r="G26" s="1393"/>
      <c r="H26" s="1392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394"/>
      <c r="E27" s="1389"/>
      <c r="F27" s="1390">
        <f t="shared" si="0"/>
        <v>0</v>
      </c>
      <c r="G27" s="1395"/>
      <c r="H27" s="1396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4"/>
      <c r="E28" s="745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4"/>
      <c r="E29" s="745"/>
      <c r="F29" s="402"/>
      <c r="G29" s="935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195" t="s">
        <v>21</v>
      </c>
      <c r="E33" s="1196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197" t="s">
        <v>4</v>
      </c>
      <c r="E34" s="1198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00" t="s">
        <v>87</v>
      </c>
      <c r="C4" s="99"/>
      <c r="D4" s="131"/>
      <c r="E4" s="85"/>
      <c r="F4" s="72"/>
      <c r="G4" s="224"/>
    </row>
    <row r="5" spans="1:9" x14ac:dyDescent="0.25">
      <c r="A5" s="1796"/>
      <c r="B5" s="19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9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7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09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09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0"/>
      <c r="I10" s="548">
        <f t="shared" ref="I10:I28" si="2">I9-D10</f>
        <v>0</v>
      </c>
    </row>
    <row r="11" spans="1:9" x14ac:dyDescent="0.25">
      <c r="A11" s="54"/>
      <c r="B11" s="909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09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09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09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09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09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09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09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09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09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09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09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09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09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09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09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09"/>
      <c r="C27" s="611"/>
      <c r="D27" s="550"/>
      <c r="E27" s="568"/>
      <c r="F27" s="550">
        <f t="shared" si="0"/>
        <v>0</v>
      </c>
      <c r="G27" s="680"/>
      <c r="H27" s="911"/>
      <c r="I27" s="548">
        <f t="shared" si="2"/>
        <v>0</v>
      </c>
    </row>
    <row r="28" spans="1:9" x14ac:dyDescent="0.25">
      <c r="B28" s="818"/>
      <c r="C28" s="611"/>
      <c r="D28" s="550"/>
      <c r="E28" s="568"/>
      <c r="F28" s="550">
        <f t="shared" si="0"/>
        <v>0</v>
      </c>
      <c r="G28" s="680"/>
      <c r="H28" s="911"/>
      <c r="I28" s="548">
        <f t="shared" si="2"/>
        <v>0</v>
      </c>
    </row>
    <row r="29" spans="1:9" x14ac:dyDescent="0.25">
      <c r="B29" s="818"/>
      <c r="C29" s="611"/>
      <c r="D29" s="550"/>
      <c r="E29" s="568"/>
      <c r="F29" s="819"/>
      <c r="G29" s="912"/>
      <c r="H29" s="911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00" t="s">
        <v>187</v>
      </c>
      <c r="C4" s="124"/>
      <c r="D4" s="131"/>
      <c r="E4" s="85"/>
      <c r="F4" s="1187"/>
      <c r="G4" s="1212"/>
    </row>
    <row r="5" spans="1:9" x14ac:dyDescent="0.25">
      <c r="A5" s="74" t="s">
        <v>52</v>
      </c>
      <c r="B5" s="1901"/>
      <c r="C5" s="360"/>
      <c r="D5" s="131"/>
      <c r="E5" s="85"/>
      <c r="F5" s="1187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187"/>
      <c r="G6" s="1187"/>
    </row>
    <row r="7" spans="1:9" ht="17.25" thickTop="1" thickBot="1" x14ac:dyDescent="0.3">
      <c r="B7" s="964" t="s">
        <v>7</v>
      </c>
      <c r="C7" s="965" t="s">
        <v>8</v>
      </c>
      <c r="D7" s="966" t="s">
        <v>17</v>
      </c>
      <c r="E7" s="967" t="s">
        <v>2</v>
      </c>
      <c r="F7" s="968" t="s">
        <v>18</v>
      </c>
      <c r="G7" s="969" t="s">
        <v>15</v>
      </c>
      <c r="H7" s="772"/>
      <c r="I7" s="569"/>
    </row>
    <row r="8" spans="1:9" ht="15.75" thickTop="1" x14ac:dyDescent="0.25">
      <c r="A8" s="54"/>
      <c r="B8" s="706">
        <f>F4+F5+F6-C8</f>
        <v>0</v>
      </c>
      <c r="C8" s="931">
        <v>0</v>
      </c>
      <c r="D8" s="587">
        <v>0</v>
      </c>
      <c r="E8" s="566"/>
      <c r="F8" s="550">
        <f t="shared" ref="F8:F28" si="0">D8</f>
        <v>0</v>
      </c>
      <c r="G8" s="910">
        <v>0</v>
      </c>
      <c r="H8" s="230">
        <v>0</v>
      </c>
      <c r="I8" s="548">
        <f>E4+E5+E6-F8</f>
        <v>0</v>
      </c>
    </row>
    <row r="9" spans="1:9" x14ac:dyDescent="0.25">
      <c r="A9" s="74"/>
      <c r="B9" s="706">
        <f>B8-C9</f>
        <v>0</v>
      </c>
      <c r="C9" s="931"/>
      <c r="D9" s="587"/>
      <c r="E9" s="566"/>
      <c r="F9" s="550">
        <f t="shared" si="0"/>
        <v>0</v>
      </c>
      <c r="G9" s="910"/>
      <c r="H9" s="230"/>
      <c r="I9" s="548">
        <f>I8-F9</f>
        <v>0</v>
      </c>
    </row>
    <row r="10" spans="1:9" x14ac:dyDescent="0.25">
      <c r="A10" s="74"/>
      <c r="B10" s="706">
        <f t="shared" ref="B10:B28" si="1">B9-C10</f>
        <v>0</v>
      </c>
      <c r="C10" s="932"/>
      <c r="D10" s="587"/>
      <c r="E10" s="566"/>
      <c r="F10" s="550">
        <f t="shared" si="0"/>
        <v>0</v>
      </c>
      <c r="G10" s="910"/>
      <c r="H10" s="230"/>
      <c r="I10" s="548">
        <f t="shared" ref="I10:I28" si="2">I9-F10</f>
        <v>0</v>
      </c>
    </row>
    <row r="11" spans="1:9" x14ac:dyDescent="0.25">
      <c r="A11" s="54"/>
      <c r="B11" s="706">
        <f t="shared" si="1"/>
        <v>0</v>
      </c>
      <c r="C11" s="932"/>
      <c r="D11" s="587"/>
      <c r="E11" s="566"/>
      <c r="F11" s="550">
        <f t="shared" si="0"/>
        <v>0</v>
      </c>
      <c r="G11" s="910"/>
      <c r="H11" s="230"/>
      <c r="I11" s="548">
        <f t="shared" si="2"/>
        <v>0</v>
      </c>
    </row>
    <row r="12" spans="1:9" x14ac:dyDescent="0.25">
      <c r="A12" s="74"/>
      <c r="B12" s="706">
        <f t="shared" si="1"/>
        <v>0</v>
      </c>
      <c r="C12" s="932"/>
      <c r="D12" s="587"/>
      <c r="E12" s="566"/>
      <c r="F12" s="550">
        <f t="shared" si="0"/>
        <v>0</v>
      </c>
      <c r="G12" s="910"/>
      <c r="H12" s="230"/>
      <c r="I12" s="548">
        <f t="shared" si="2"/>
        <v>0</v>
      </c>
    </row>
    <row r="13" spans="1:9" x14ac:dyDescent="0.25">
      <c r="A13" s="74"/>
      <c r="B13" s="706">
        <f t="shared" si="1"/>
        <v>0</v>
      </c>
      <c r="C13" s="932"/>
      <c r="D13" s="587"/>
      <c r="E13" s="566"/>
      <c r="F13" s="550">
        <f t="shared" si="0"/>
        <v>0</v>
      </c>
      <c r="G13" s="910"/>
      <c r="H13" s="230"/>
      <c r="I13" s="548">
        <f t="shared" si="2"/>
        <v>0</v>
      </c>
    </row>
    <row r="14" spans="1:9" x14ac:dyDescent="0.25">
      <c r="B14" s="706">
        <f t="shared" si="1"/>
        <v>0</v>
      </c>
      <c r="C14" s="932"/>
      <c r="D14" s="587"/>
      <c r="E14" s="566"/>
      <c r="F14" s="550">
        <f t="shared" si="0"/>
        <v>0</v>
      </c>
      <c r="G14" s="910"/>
      <c r="H14" s="230"/>
      <c r="I14" s="548">
        <f t="shared" si="2"/>
        <v>0</v>
      </c>
    </row>
    <row r="15" spans="1:9" x14ac:dyDescent="0.25">
      <c r="B15" s="706">
        <f t="shared" si="1"/>
        <v>0</v>
      </c>
      <c r="C15" s="932"/>
      <c r="D15" s="587"/>
      <c r="E15" s="566"/>
      <c r="F15" s="550">
        <f t="shared" si="0"/>
        <v>0</v>
      </c>
      <c r="G15" s="910"/>
      <c r="H15" s="230"/>
      <c r="I15" s="548">
        <f t="shared" si="2"/>
        <v>0</v>
      </c>
    </row>
    <row r="16" spans="1:9" x14ac:dyDescent="0.25">
      <c r="B16" s="706">
        <f t="shared" si="1"/>
        <v>0</v>
      </c>
      <c r="C16" s="932"/>
      <c r="D16" s="587"/>
      <c r="E16" s="566"/>
      <c r="F16" s="550">
        <f t="shared" si="0"/>
        <v>0</v>
      </c>
      <c r="G16" s="910"/>
      <c r="H16" s="230"/>
      <c r="I16" s="548">
        <f t="shared" si="2"/>
        <v>0</v>
      </c>
    </row>
    <row r="17" spans="1:9" x14ac:dyDescent="0.25">
      <c r="B17" s="706">
        <f t="shared" si="1"/>
        <v>0</v>
      </c>
      <c r="C17" s="932"/>
      <c r="D17" s="587"/>
      <c r="E17" s="566"/>
      <c r="F17" s="550">
        <f t="shared" si="0"/>
        <v>0</v>
      </c>
      <c r="G17" s="910"/>
      <c r="H17" s="230"/>
      <c r="I17" s="548">
        <f t="shared" si="2"/>
        <v>0</v>
      </c>
    </row>
    <row r="18" spans="1:9" x14ac:dyDescent="0.25">
      <c r="B18" s="706">
        <f t="shared" si="1"/>
        <v>0</v>
      </c>
      <c r="C18" s="932"/>
      <c r="D18" s="587"/>
      <c r="E18" s="566"/>
      <c r="F18" s="550">
        <f t="shared" si="0"/>
        <v>0</v>
      </c>
      <c r="G18" s="910"/>
      <c r="H18" s="230"/>
      <c r="I18" s="548">
        <f t="shared" si="2"/>
        <v>0</v>
      </c>
    </row>
    <row r="19" spans="1:9" x14ac:dyDescent="0.25">
      <c r="B19" s="706">
        <f t="shared" si="1"/>
        <v>0</v>
      </c>
      <c r="C19" s="932"/>
      <c r="D19" s="587"/>
      <c r="E19" s="566"/>
      <c r="F19" s="550">
        <f t="shared" si="0"/>
        <v>0</v>
      </c>
      <c r="G19" s="910"/>
      <c r="H19" s="230"/>
      <c r="I19" s="548">
        <f t="shared" si="2"/>
        <v>0</v>
      </c>
    </row>
    <row r="20" spans="1:9" x14ac:dyDescent="0.25">
      <c r="B20" s="706">
        <f t="shared" si="1"/>
        <v>0</v>
      </c>
      <c r="C20" s="932"/>
      <c r="D20" s="587"/>
      <c r="E20" s="566"/>
      <c r="F20" s="550">
        <f t="shared" si="0"/>
        <v>0</v>
      </c>
      <c r="G20" s="910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3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4"/>
      <c r="E28" s="7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4"/>
      <c r="E29" s="745"/>
      <c r="F29" s="402"/>
      <c r="G29" s="935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08" t="s">
        <v>21</v>
      </c>
      <c r="E33" s="1209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10" t="s">
        <v>4</v>
      </c>
      <c r="E34" s="121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801"/>
      <c r="B5" s="1800" t="s">
        <v>89</v>
      </c>
      <c r="C5" s="359"/>
      <c r="D5" s="566"/>
      <c r="E5" s="695"/>
      <c r="F5" s="651"/>
      <c r="G5" s="5"/>
    </row>
    <row r="6" spans="1:9" ht="20.25" customHeight="1" x14ac:dyDescent="0.25">
      <c r="A6" s="1801"/>
      <c r="B6" s="1800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94" t="s">
        <v>11</v>
      </c>
      <c r="D83" s="179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Q1" workbookViewId="0">
      <selection activeCell="AG14" sqref="A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811" t="s">
        <v>319</v>
      </c>
      <c r="B1" s="1811"/>
      <c r="C1" s="1811"/>
      <c r="D1" s="1811"/>
      <c r="E1" s="1811"/>
      <c r="F1" s="1811"/>
      <c r="G1" s="1811"/>
      <c r="H1" s="96">
        <v>1</v>
      </c>
      <c r="L1" s="1792" t="s">
        <v>333</v>
      </c>
      <c r="M1" s="1792"/>
      <c r="N1" s="1792"/>
      <c r="O1" s="1792"/>
      <c r="P1" s="1792"/>
      <c r="Q1" s="1792"/>
      <c r="R1" s="1792"/>
      <c r="S1" s="96">
        <v>1</v>
      </c>
      <c r="W1" s="1792" t="s">
        <v>333</v>
      </c>
      <c r="X1" s="1792"/>
      <c r="Y1" s="1792"/>
      <c r="Z1" s="1792"/>
      <c r="AA1" s="1792"/>
      <c r="AB1" s="1792"/>
      <c r="AC1" s="1792"/>
      <c r="AD1" s="96">
        <v>1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3" ht="15.75" customHeight="1" thickBot="1" x14ac:dyDescent="0.3">
      <c r="A5" s="1888" t="s">
        <v>96</v>
      </c>
      <c r="B5" s="1902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  <c r="L5" s="1888" t="s">
        <v>378</v>
      </c>
      <c r="M5" s="1902" t="s">
        <v>149</v>
      </c>
      <c r="N5" s="484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888" t="s">
        <v>464</v>
      </c>
      <c r="X5" s="1904" t="s">
        <v>465</v>
      </c>
      <c r="Y5" s="484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3" ht="17.25" customHeight="1" thickTop="1" thickBot="1" x14ac:dyDescent="0.3">
      <c r="A6" s="1889"/>
      <c r="B6" s="1903"/>
      <c r="C6" s="212">
        <v>112</v>
      </c>
      <c r="D6" s="114">
        <v>45164</v>
      </c>
      <c r="E6" s="140">
        <v>593.83000000000004</v>
      </c>
      <c r="F6" s="227">
        <v>25</v>
      </c>
      <c r="I6" s="1875" t="s">
        <v>3</v>
      </c>
      <c r="J6" s="1870" t="s">
        <v>4</v>
      </c>
      <c r="L6" s="1889"/>
      <c r="M6" s="1903"/>
      <c r="N6" s="212"/>
      <c r="O6" s="114"/>
      <c r="P6" s="140"/>
      <c r="Q6" s="227"/>
      <c r="T6" s="1875" t="s">
        <v>3</v>
      </c>
      <c r="U6" s="1870" t="s">
        <v>4</v>
      </c>
      <c r="W6" s="1889"/>
      <c r="X6" s="1905"/>
      <c r="Y6" s="212"/>
      <c r="Z6" s="114"/>
      <c r="AA6" s="140"/>
      <c r="AB6" s="227"/>
      <c r="AE6" s="1875" t="s">
        <v>3</v>
      </c>
      <c r="AF6" s="1870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76"/>
      <c r="J7" s="187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76"/>
      <c r="U7" s="1871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876"/>
      <c r="AF7" s="1871"/>
    </row>
    <row r="8" spans="1:33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5">
        <f>E5+E4-F8+E6</f>
        <v>1160.74</v>
      </c>
      <c r="J8" s="705">
        <f>F4+F5+F6-C8</f>
        <v>48</v>
      </c>
      <c r="K8" s="582"/>
      <c r="L8" s="79" t="s">
        <v>32</v>
      </c>
      <c r="M8" s="82"/>
      <c r="N8" s="15"/>
      <c r="O8" s="168">
        <v>0</v>
      </c>
      <c r="P8" s="232"/>
      <c r="Q8" s="553">
        <f t="shared" ref="Q8:Q13" si="1">O8</f>
        <v>0</v>
      </c>
      <c r="R8" s="551"/>
      <c r="S8" s="565"/>
      <c r="T8" s="695">
        <f>P5+P4-Q8+P6</f>
        <v>143.38999999999999</v>
      </c>
      <c r="U8" s="705">
        <f>Q4+Q5+Q6-N8</f>
        <v>7</v>
      </c>
      <c r="W8" s="79" t="s">
        <v>32</v>
      </c>
      <c r="X8" s="82"/>
      <c r="Y8" s="15"/>
      <c r="Z8" s="168">
        <v>0</v>
      </c>
      <c r="AA8" s="232"/>
      <c r="AB8" s="553">
        <f t="shared" ref="AB8:AB13" si="2">Z8</f>
        <v>0</v>
      </c>
      <c r="AC8" s="551"/>
      <c r="AD8" s="565"/>
      <c r="AE8" s="695">
        <f>AA5+AA4-AB8+AA6</f>
        <v>740.16</v>
      </c>
      <c r="AF8" s="705">
        <f>AB4+AB5+AB6-Y8</f>
        <v>28</v>
      </c>
    </row>
    <row r="9" spans="1:33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5">
        <f>I8-F9</f>
        <v>1108.32</v>
      </c>
      <c r="J9" s="705">
        <f>J8-C9</f>
        <v>46</v>
      </c>
      <c r="K9" s="582"/>
      <c r="L9" s="185"/>
      <c r="M9" s="82"/>
      <c r="N9" s="15"/>
      <c r="O9" s="168">
        <v>0</v>
      </c>
      <c r="P9" s="232"/>
      <c r="Q9" s="553">
        <f t="shared" si="1"/>
        <v>0</v>
      </c>
      <c r="R9" s="551"/>
      <c r="S9" s="565"/>
      <c r="T9" s="695">
        <f>T8-Q9</f>
        <v>143.38999999999999</v>
      </c>
      <c r="U9" s="705">
        <f>U8-N9</f>
        <v>7</v>
      </c>
      <c r="W9" s="185"/>
      <c r="X9" s="82"/>
      <c r="Y9" s="15"/>
      <c r="Z9" s="168">
        <v>0</v>
      </c>
      <c r="AA9" s="232"/>
      <c r="AB9" s="553">
        <f t="shared" si="2"/>
        <v>0</v>
      </c>
      <c r="AC9" s="551"/>
      <c r="AD9" s="565"/>
      <c r="AE9" s="695">
        <f>AE8-AB9</f>
        <v>740.16</v>
      </c>
      <c r="AF9" s="705">
        <f>AF8-Y9</f>
        <v>28</v>
      </c>
    </row>
    <row r="10" spans="1:33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5">
        <f t="shared" ref="I10:I28" si="3">I9-F10</f>
        <v>864.56999999999994</v>
      </c>
      <c r="J10" s="705">
        <f t="shared" ref="J10:J28" si="4">J9-C10</f>
        <v>36</v>
      </c>
      <c r="L10" s="174"/>
      <c r="M10" s="82"/>
      <c r="N10" s="15"/>
      <c r="O10" s="168">
        <v>0</v>
      </c>
      <c r="P10" s="232"/>
      <c r="Q10" s="553">
        <f t="shared" si="1"/>
        <v>0</v>
      </c>
      <c r="R10" s="551"/>
      <c r="S10" s="565"/>
      <c r="T10" s="695">
        <f t="shared" ref="T10:T28" si="5">T9-Q10</f>
        <v>143.38999999999999</v>
      </c>
      <c r="U10" s="705">
        <f t="shared" ref="U10:U28" si="6">U9-N10</f>
        <v>7</v>
      </c>
      <c r="W10" s="174"/>
      <c r="X10" s="82"/>
      <c r="Y10" s="15"/>
      <c r="Z10" s="168">
        <v>0</v>
      </c>
      <c r="AA10" s="232"/>
      <c r="AB10" s="553">
        <f t="shared" si="2"/>
        <v>0</v>
      </c>
      <c r="AC10" s="551"/>
      <c r="AD10" s="565"/>
      <c r="AE10" s="695">
        <f t="shared" ref="AE10:AE28" si="7">AE9-AB10</f>
        <v>740.16</v>
      </c>
      <c r="AF10" s="705">
        <f t="shared" ref="AF10:AF28" si="8">AF9-Y10</f>
        <v>28</v>
      </c>
    </row>
    <row r="11" spans="1:33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5">
        <f t="shared" si="3"/>
        <v>816.20999999999992</v>
      </c>
      <c r="J11" s="705">
        <f t="shared" si="4"/>
        <v>34</v>
      </c>
      <c r="K11" s="582"/>
      <c r="L11" s="81" t="s">
        <v>33</v>
      </c>
      <c r="M11" s="82"/>
      <c r="N11" s="15"/>
      <c r="O11" s="168">
        <v>0</v>
      </c>
      <c r="P11" s="630"/>
      <c r="Q11" s="553">
        <f t="shared" si="1"/>
        <v>0</v>
      </c>
      <c r="R11" s="551"/>
      <c r="S11" s="565"/>
      <c r="T11" s="695">
        <f t="shared" si="5"/>
        <v>143.38999999999999</v>
      </c>
      <c r="U11" s="705">
        <f t="shared" si="6"/>
        <v>7</v>
      </c>
      <c r="W11" s="81" t="s">
        <v>33</v>
      </c>
      <c r="X11" s="82"/>
      <c r="Y11" s="15"/>
      <c r="Z11" s="168">
        <v>0</v>
      </c>
      <c r="AA11" s="630"/>
      <c r="AB11" s="553">
        <f t="shared" si="2"/>
        <v>0</v>
      </c>
      <c r="AC11" s="551"/>
      <c r="AD11" s="565"/>
      <c r="AE11" s="695">
        <f t="shared" si="7"/>
        <v>740.16</v>
      </c>
      <c r="AF11" s="705">
        <f t="shared" si="8"/>
        <v>28</v>
      </c>
    </row>
    <row r="12" spans="1:33" x14ac:dyDescent="0.25">
      <c r="A12" s="1111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5">
        <f t="shared" si="3"/>
        <v>772.00999999999988</v>
      </c>
      <c r="J12" s="705">
        <f t="shared" si="4"/>
        <v>32</v>
      </c>
      <c r="K12" s="582"/>
      <c r="L12" s="1187"/>
      <c r="M12" s="82"/>
      <c r="N12" s="15"/>
      <c r="O12" s="168">
        <v>0</v>
      </c>
      <c r="P12" s="630"/>
      <c r="Q12" s="553">
        <f t="shared" si="1"/>
        <v>0</v>
      </c>
      <c r="R12" s="551"/>
      <c r="S12" s="565"/>
      <c r="T12" s="695">
        <f t="shared" si="5"/>
        <v>143.38999999999999</v>
      </c>
      <c r="U12" s="705">
        <f t="shared" si="6"/>
        <v>7</v>
      </c>
      <c r="V12" s="582"/>
      <c r="W12" s="1187"/>
      <c r="X12" s="82"/>
      <c r="Y12" s="15"/>
      <c r="Z12" s="168">
        <v>0</v>
      </c>
      <c r="AA12" s="630"/>
      <c r="AB12" s="553">
        <f t="shared" si="2"/>
        <v>0</v>
      </c>
      <c r="AC12" s="551"/>
      <c r="AD12" s="565"/>
      <c r="AE12" s="695">
        <f t="shared" si="7"/>
        <v>740.16</v>
      </c>
      <c r="AF12" s="705">
        <f t="shared" si="8"/>
        <v>28</v>
      </c>
      <c r="AG12" s="582"/>
    </row>
    <row r="13" spans="1:33" x14ac:dyDescent="0.25">
      <c r="A13" s="1111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5">
        <f t="shared" si="3"/>
        <v>745.84999999999991</v>
      </c>
      <c r="J13" s="705">
        <f t="shared" si="4"/>
        <v>31</v>
      </c>
      <c r="K13" s="582"/>
      <c r="L13" s="1187"/>
      <c r="M13" s="82"/>
      <c r="N13" s="15"/>
      <c r="O13" s="168">
        <v>0</v>
      </c>
      <c r="P13" s="627"/>
      <c r="Q13" s="553">
        <f t="shared" si="1"/>
        <v>0</v>
      </c>
      <c r="R13" s="551"/>
      <c r="S13" s="565"/>
      <c r="T13" s="695">
        <f t="shared" si="5"/>
        <v>143.38999999999999</v>
      </c>
      <c r="U13" s="705">
        <f t="shared" si="6"/>
        <v>7</v>
      </c>
      <c r="V13" s="582"/>
      <c r="W13" s="1187"/>
      <c r="X13" s="82"/>
      <c r="Y13" s="15"/>
      <c r="Z13" s="168">
        <v>0</v>
      </c>
      <c r="AA13" s="627"/>
      <c r="AB13" s="553">
        <f t="shared" si="2"/>
        <v>0</v>
      </c>
      <c r="AC13" s="551"/>
      <c r="AD13" s="565"/>
      <c r="AE13" s="695">
        <f t="shared" si="7"/>
        <v>740.16</v>
      </c>
      <c r="AF13" s="705">
        <f t="shared" si="8"/>
        <v>28</v>
      </c>
      <c r="AG13" s="582"/>
    </row>
    <row r="14" spans="1:33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3"/>
        <v>745.84999999999991</v>
      </c>
      <c r="J14" s="625">
        <f t="shared" si="4"/>
        <v>31</v>
      </c>
      <c r="K14" s="582"/>
      <c r="M14" s="82"/>
      <c r="N14" s="15"/>
      <c r="O14" s="168">
        <v>0</v>
      </c>
      <c r="P14" s="627"/>
      <c r="Q14" s="553">
        <f>O14</f>
        <v>0</v>
      </c>
      <c r="R14" s="551"/>
      <c r="S14" s="565"/>
      <c r="T14" s="695">
        <f t="shared" si="5"/>
        <v>143.38999999999999</v>
      </c>
      <c r="U14" s="705">
        <f t="shared" si="6"/>
        <v>7</v>
      </c>
      <c r="V14" s="582"/>
      <c r="X14" s="82"/>
      <c r="Y14" s="15"/>
      <c r="Z14" s="168">
        <v>0</v>
      </c>
      <c r="AA14" s="627"/>
      <c r="AB14" s="553">
        <f>Z14</f>
        <v>0</v>
      </c>
      <c r="AC14" s="551"/>
      <c r="AD14" s="565"/>
      <c r="AE14" s="695">
        <f t="shared" si="7"/>
        <v>740.16</v>
      </c>
      <c r="AF14" s="705">
        <f t="shared" si="8"/>
        <v>28</v>
      </c>
      <c r="AG14" s="582"/>
    </row>
    <row r="15" spans="1:33" x14ac:dyDescent="0.25">
      <c r="B15" s="82"/>
      <c r="C15" s="15"/>
      <c r="D15" s="1380">
        <v>0</v>
      </c>
      <c r="E15" s="1339"/>
      <c r="F15" s="1331">
        <f>D15</f>
        <v>0</v>
      </c>
      <c r="G15" s="1064"/>
      <c r="H15" s="1381"/>
      <c r="I15" s="695">
        <f t="shared" si="3"/>
        <v>745.84999999999991</v>
      </c>
      <c r="J15" s="705">
        <f t="shared" si="4"/>
        <v>31</v>
      </c>
      <c r="K15" s="582"/>
      <c r="M15" s="82"/>
      <c r="N15" s="15"/>
      <c r="O15" s="168">
        <v>0</v>
      </c>
      <c r="P15" s="627"/>
      <c r="Q15" s="553">
        <f>O15</f>
        <v>0</v>
      </c>
      <c r="R15" s="551"/>
      <c r="S15" s="565"/>
      <c r="T15" s="695">
        <f t="shared" si="5"/>
        <v>143.38999999999999</v>
      </c>
      <c r="U15" s="705">
        <f t="shared" si="6"/>
        <v>7</v>
      </c>
      <c r="V15" s="582"/>
      <c r="X15" s="82"/>
      <c r="Y15" s="15"/>
      <c r="Z15" s="168">
        <v>0</v>
      </c>
      <c r="AA15" s="627"/>
      <c r="AB15" s="553">
        <f>Z15</f>
        <v>0</v>
      </c>
      <c r="AC15" s="551"/>
      <c r="AD15" s="565"/>
      <c r="AE15" s="695">
        <f t="shared" si="7"/>
        <v>740.16</v>
      </c>
      <c r="AF15" s="705">
        <f t="shared" si="8"/>
        <v>28</v>
      </c>
      <c r="AG15" s="582"/>
    </row>
    <row r="16" spans="1:33" x14ac:dyDescent="0.25">
      <c r="A16" s="80"/>
      <c r="B16" s="82"/>
      <c r="C16" s="15"/>
      <c r="D16" s="1380">
        <v>0</v>
      </c>
      <c r="E16" s="1397"/>
      <c r="F16" s="1331">
        <f>D16</f>
        <v>0</v>
      </c>
      <c r="G16" s="1064"/>
      <c r="H16" s="1381"/>
      <c r="I16" s="695">
        <f t="shared" si="3"/>
        <v>745.84999999999991</v>
      </c>
      <c r="J16" s="705">
        <f t="shared" si="4"/>
        <v>31</v>
      </c>
      <c r="K16" s="582"/>
      <c r="L16" s="80"/>
      <c r="M16" s="82"/>
      <c r="N16" s="15"/>
      <c r="O16" s="168">
        <v>0</v>
      </c>
      <c r="P16" s="633"/>
      <c r="Q16" s="553">
        <f>O16</f>
        <v>0</v>
      </c>
      <c r="R16" s="551"/>
      <c r="S16" s="565"/>
      <c r="T16" s="695">
        <f t="shared" si="5"/>
        <v>143.38999999999999</v>
      </c>
      <c r="U16" s="705">
        <f t="shared" si="6"/>
        <v>7</v>
      </c>
      <c r="V16" s="582"/>
      <c r="W16" s="80"/>
      <c r="X16" s="82"/>
      <c r="Y16" s="15"/>
      <c r="Z16" s="168">
        <v>0</v>
      </c>
      <c r="AA16" s="633"/>
      <c r="AB16" s="553">
        <f>Z16</f>
        <v>0</v>
      </c>
      <c r="AC16" s="551"/>
      <c r="AD16" s="565"/>
      <c r="AE16" s="695">
        <f t="shared" si="7"/>
        <v>740.16</v>
      </c>
      <c r="AF16" s="705">
        <f t="shared" si="8"/>
        <v>28</v>
      </c>
      <c r="AG16" s="582"/>
    </row>
    <row r="17" spans="1:32" x14ac:dyDescent="0.25">
      <c r="A17" s="82"/>
      <c r="B17" s="82"/>
      <c r="C17" s="15"/>
      <c r="D17" s="1380">
        <v>0</v>
      </c>
      <c r="E17" s="1397"/>
      <c r="F17" s="1331">
        <f t="shared" ref="F17:F29" si="9">D17</f>
        <v>0</v>
      </c>
      <c r="G17" s="1382"/>
      <c r="H17" s="1381"/>
      <c r="I17" s="695">
        <f t="shared" si="3"/>
        <v>745.84999999999991</v>
      </c>
      <c r="J17" s="705">
        <f t="shared" si="4"/>
        <v>31</v>
      </c>
      <c r="K17" s="582"/>
      <c r="L17" s="82"/>
      <c r="M17" s="82"/>
      <c r="N17" s="15"/>
      <c r="O17" s="168">
        <v>0</v>
      </c>
      <c r="P17" s="633"/>
      <c r="Q17" s="553">
        <f t="shared" ref="Q17:Q29" si="10">O17</f>
        <v>0</v>
      </c>
      <c r="R17" s="816"/>
      <c r="S17" s="565"/>
      <c r="T17" s="695">
        <f t="shared" si="5"/>
        <v>143.38999999999999</v>
      </c>
      <c r="U17" s="705">
        <f t="shared" si="6"/>
        <v>7</v>
      </c>
      <c r="W17" s="82"/>
      <c r="X17" s="82"/>
      <c r="Y17" s="15"/>
      <c r="Z17" s="168">
        <v>0</v>
      </c>
      <c r="AA17" s="633"/>
      <c r="AB17" s="553">
        <f t="shared" ref="AB17:AB29" si="11">Z17</f>
        <v>0</v>
      </c>
      <c r="AC17" s="816"/>
      <c r="AD17" s="565"/>
      <c r="AE17" s="695">
        <f t="shared" si="7"/>
        <v>740.16</v>
      </c>
      <c r="AF17" s="705">
        <f t="shared" si="8"/>
        <v>28</v>
      </c>
    </row>
    <row r="18" spans="1:32" x14ac:dyDescent="0.25">
      <c r="A18" s="2"/>
      <c r="B18" s="82"/>
      <c r="C18" s="15"/>
      <c r="D18" s="1380">
        <v>0</v>
      </c>
      <c r="E18" s="1397"/>
      <c r="F18" s="1331">
        <f t="shared" si="9"/>
        <v>0</v>
      </c>
      <c r="G18" s="1064"/>
      <c r="H18" s="1381"/>
      <c r="I18" s="695">
        <f t="shared" si="3"/>
        <v>745.84999999999991</v>
      </c>
      <c r="J18" s="705">
        <f t="shared" si="4"/>
        <v>31</v>
      </c>
      <c r="K18" s="582"/>
      <c r="L18" s="2"/>
      <c r="M18" s="82"/>
      <c r="N18" s="15"/>
      <c r="O18" s="168">
        <v>0</v>
      </c>
      <c r="P18" s="633"/>
      <c r="Q18" s="553">
        <f t="shared" si="10"/>
        <v>0</v>
      </c>
      <c r="R18" s="551"/>
      <c r="S18" s="565"/>
      <c r="T18" s="695">
        <f t="shared" si="5"/>
        <v>143.38999999999999</v>
      </c>
      <c r="U18" s="705">
        <f t="shared" si="6"/>
        <v>7</v>
      </c>
      <c r="W18" s="2"/>
      <c r="X18" s="82"/>
      <c r="Y18" s="15"/>
      <c r="Z18" s="168">
        <v>0</v>
      </c>
      <c r="AA18" s="633"/>
      <c r="AB18" s="553">
        <f t="shared" si="11"/>
        <v>0</v>
      </c>
      <c r="AC18" s="551"/>
      <c r="AD18" s="565"/>
      <c r="AE18" s="695">
        <f t="shared" si="7"/>
        <v>740.16</v>
      </c>
      <c r="AF18" s="705">
        <f t="shared" si="8"/>
        <v>28</v>
      </c>
    </row>
    <row r="19" spans="1:32" x14ac:dyDescent="0.25">
      <c r="A19" s="2"/>
      <c r="B19" s="82"/>
      <c r="C19" s="15"/>
      <c r="D19" s="1380">
        <v>0</v>
      </c>
      <c r="E19" s="1397"/>
      <c r="F19" s="1331">
        <f t="shared" si="9"/>
        <v>0</v>
      </c>
      <c r="G19" s="1064"/>
      <c r="H19" s="1381"/>
      <c r="I19" s="695">
        <f t="shared" si="3"/>
        <v>745.84999999999991</v>
      </c>
      <c r="J19" s="705">
        <f t="shared" si="4"/>
        <v>31</v>
      </c>
      <c r="K19" s="582"/>
      <c r="L19" s="2"/>
      <c r="M19" s="82"/>
      <c r="N19" s="15"/>
      <c r="O19" s="168">
        <v>0</v>
      </c>
      <c r="P19" s="633"/>
      <c r="Q19" s="553">
        <f t="shared" si="10"/>
        <v>0</v>
      </c>
      <c r="R19" s="551"/>
      <c r="S19" s="565"/>
      <c r="T19" s="695">
        <f t="shared" si="5"/>
        <v>143.38999999999999</v>
      </c>
      <c r="U19" s="705">
        <f t="shared" si="6"/>
        <v>7</v>
      </c>
      <c r="W19" s="2"/>
      <c r="X19" s="82"/>
      <c r="Y19" s="15"/>
      <c r="Z19" s="168">
        <v>0</v>
      </c>
      <c r="AA19" s="633"/>
      <c r="AB19" s="553">
        <f t="shared" si="11"/>
        <v>0</v>
      </c>
      <c r="AC19" s="551"/>
      <c r="AD19" s="565"/>
      <c r="AE19" s="695">
        <f t="shared" si="7"/>
        <v>740.16</v>
      </c>
      <c r="AF19" s="705">
        <f t="shared" si="8"/>
        <v>28</v>
      </c>
    </row>
    <row r="20" spans="1:32" x14ac:dyDescent="0.25">
      <c r="A20" s="2"/>
      <c r="B20" s="82"/>
      <c r="C20" s="15"/>
      <c r="D20" s="1380">
        <v>0</v>
      </c>
      <c r="E20" s="1340"/>
      <c r="F20" s="1326">
        <f t="shared" si="9"/>
        <v>0</v>
      </c>
      <c r="G20" s="1328"/>
      <c r="H20" s="1383"/>
      <c r="I20" s="197">
        <f t="shared" si="3"/>
        <v>745.84999999999991</v>
      </c>
      <c r="J20" s="123">
        <f t="shared" si="4"/>
        <v>31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380">
        <v>0</v>
      </c>
      <c r="E21" s="1340"/>
      <c r="F21" s="1326">
        <f t="shared" si="9"/>
        <v>0</v>
      </c>
      <c r="G21" s="1328"/>
      <c r="H21" s="1383"/>
      <c r="I21" s="197">
        <f t="shared" si="3"/>
        <v>745.84999999999991</v>
      </c>
      <c r="J21" s="123">
        <f t="shared" si="4"/>
        <v>31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380">
        <v>0</v>
      </c>
      <c r="E22" s="1340"/>
      <c r="F22" s="1326">
        <f t="shared" si="9"/>
        <v>0</v>
      </c>
      <c r="G22" s="1328"/>
      <c r="H22" s="1383"/>
      <c r="I22" s="197">
        <f t="shared" si="3"/>
        <v>745.84999999999991</v>
      </c>
      <c r="J22" s="123">
        <f t="shared" si="4"/>
        <v>31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380">
        <v>0</v>
      </c>
      <c r="E23" s="1340"/>
      <c r="F23" s="1326">
        <f t="shared" si="9"/>
        <v>0</v>
      </c>
      <c r="G23" s="1328"/>
      <c r="H23" s="1383"/>
      <c r="I23" s="197">
        <f t="shared" si="3"/>
        <v>745.84999999999991</v>
      </c>
      <c r="J23" s="123">
        <f t="shared" si="4"/>
        <v>31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380">
        <v>0</v>
      </c>
      <c r="E24" s="1384"/>
      <c r="F24" s="1326">
        <f t="shared" si="9"/>
        <v>0</v>
      </c>
      <c r="G24" s="1328"/>
      <c r="H24" s="1383"/>
      <c r="I24" s="197">
        <f t="shared" si="3"/>
        <v>745.84999999999991</v>
      </c>
      <c r="J24" s="123">
        <f t="shared" si="4"/>
        <v>31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380">
        <v>0</v>
      </c>
      <c r="E25" s="1384"/>
      <c r="F25" s="1326">
        <f t="shared" si="9"/>
        <v>0</v>
      </c>
      <c r="G25" s="1328"/>
      <c r="H25" s="1383"/>
      <c r="I25" s="197">
        <f t="shared" si="3"/>
        <v>745.84999999999991</v>
      </c>
      <c r="J25" s="123">
        <f t="shared" si="4"/>
        <v>31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380">
        <v>0</v>
      </c>
      <c r="E26" s="1363"/>
      <c r="F26" s="1326">
        <f t="shared" si="9"/>
        <v>0</v>
      </c>
      <c r="G26" s="1328"/>
      <c r="H26" s="1329"/>
      <c r="I26" s="197">
        <f t="shared" si="3"/>
        <v>745.84999999999991</v>
      </c>
      <c r="J26" s="123">
        <f t="shared" si="4"/>
        <v>31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380">
        <v>0</v>
      </c>
      <c r="E27" s="1363"/>
      <c r="F27" s="1326">
        <f t="shared" si="9"/>
        <v>0</v>
      </c>
      <c r="G27" s="1328"/>
      <c r="H27" s="1329"/>
      <c r="I27" s="197">
        <f t="shared" si="3"/>
        <v>745.84999999999991</v>
      </c>
      <c r="J27" s="123">
        <f t="shared" si="4"/>
        <v>31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380">
        <v>0</v>
      </c>
      <c r="E28" s="1363"/>
      <c r="F28" s="1326">
        <f t="shared" si="9"/>
        <v>0</v>
      </c>
      <c r="G28" s="1328"/>
      <c r="H28" s="1329"/>
      <c r="I28" s="197">
        <f t="shared" si="3"/>
        <v>745.84999999999991</v>
      </c>
      <c r="J28" s="123">
        <f t="shared" si="4"/>
        <v>31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1111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87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187"/>
    </row>
    <row r="30" spans="1:32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11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87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1187"/>
    </row>
    <row r="31" spans="1:32" ht="15.75" thickBot="1" x14ac:dyDescent="0.3">
      <c r="A31" s="51"/>
      <c r="D31" s="110" t="s">
        <v>4</v>
      </c>
      <c r="E31" s="67">
        <f>F4+F5+F6-+C30</f>
        <v>31</v>
      </c>
      <c r="J31" s="1111"/>
      <c r="L31" s="51"/>
      <c r="O31" s="110" t="s">
        <v>4</v>
      </c>
      <c r="P31" s="67">
        <f>Q4+Q5+Q6-+N30</f>
        <v>7</v>
      </c>
      <c r="U31" s="1187"/>
      <c r="W31" s="51"/>
      <c r="Z31" s="110" t="s">
        <v>4</v>
      </c>
      <c r="AA31" s="67">
        <f>AB4+AB5+AB6-+Y30</f>
        <v>28</v>
      </c>
      <c r="AF31" s="1187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850" t="s">
        <v>11</v>
      </c>
      <c r="D33" s="1851"/>
      <c r="E33" s="141">
        <f>E5+E4+E6+-F30</f>
        <v>745.84999999999991</v>
      </c>
      <c r="L33" s="47"/>
      <c r="N33" s="1850" t="s">
        <v>11</v>
      </c>
      <c r="O33" s="1851"/>
      <c r="P33" s="141">
        <f>P5+P4+P6+-Q30</f>
        <v>143.38999999999999</v>
      </c>
      <c r="W33" s="47"/>
      <c r="Y33" s="1850" t="s">
        <v>11</v>
      </c>
      <c r="Z33" s="1851"/>
      <c r="AA33" s="141">
        <f>AA5+AA4+AA6+-AB30</f>
        <v>740.16</v>
      </c>
    </row>
  </sheetData>
  <mergeCells count="18"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AE6:AE7"/>
    <mergeCell ref="AF6:AF7"/>
    <mergeCell ref="Y33:Z33"/>
    <mergeCell ref="W1:AC1"/>
    <mergeCell ref="U6:U7"/>
    <mergeCell ref="W5:W6"/>
    <mergeCell ref="X5:X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900" t="s">
        <v>82</v>
      </c>
      <c r="C4" s="99"/>
      <c r="D4" s="131"/>
      <c r="E4" s="85"/>
      <c r="F4" s="72"/>
      <c r="G4" s="224"/>
    </row>
    <row r="5" spans="1:9" x14ac:dyDescent="0.25">
      <c r="A5" s="1801"/>
      <c r="B5" s="190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801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906" t="s">
        <v>83</v>
      </c>
      <c r="C4" s="99"/>
      <c r="D4" s="131"/>
      <c r="E4" s="85"/>
      <c r="F4" s="72"/>
      <c r="G4" s="224"/>
    </row>
    <row r="5" spans="1:10" x14ac:dyDescent="0.25">
      <c r="A5" s="1801"/>
      <c r="B5" s="190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801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7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8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8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8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8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8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8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8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8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8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8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8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8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8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8">
        <f t="shared" si="1"/>
        <v>0</v>
      </c>
      <c r="C22" s="611"/>
      <c r="D22" s="819"/>
      <c r="E22" s="820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8">
        <f t="shared" si="1"/>
        <v>0</v>
      </c>
      <c r="C23" s="611"/>
      <c r="D23" s="819"/>
      <c r="E23" s="820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92"/>
      <c r="B1" s="1792"/>
      <c r="C1" s="1792"/>
      <c r="D1" s="1792"/>
      <c r="E1" s="1792"/>
      <c r="F1" s="1792"/>
      <c r="G1" s="179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88"/>
      <c r="B5" s="1902" t="s">
        <v>142</v>
      </c>
      <c r="C5" s="484"/>
      <c r="D5" s="114"/>
      <c r="E5" s="866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89"/>
      <c r="B6" s="1903"/>
      <c r="C6" s="212"/>
      <c r="D6" s="114"/>
      <c r="E6" s="140"/>
      <c r="F6" s="227"/>
      <c r="I6" s="1875" t="s">
        <v>3</v>
      </c>
      <c r="J6" s="187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76"/>
      <c r="J7" s="187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5">
        <f>E5+E4-F8+E6</f>
        <v>0</v>
      </c>
      <c r="J8" s="705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5">
        <f>I8-F9</f>
        <v>0</v>
      </c>
      <c r="J9" s="705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5">
        <f t="shared" ref="I10:I28" si="1">I9-F10</f>
        <v>0</v>
      </c>
      <c r="J10" s="705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5">
        <f t="shared" si="1"/>
        <v>0</v>
      </c>
      <c r="J11" s="705">
        <f t="shared" si="2"/>
        <v>0</v>
      </c>
    </row>
    <row r="12" spans="1:11" x14ac:dyDescent="0.25">
      <c r="A12" s="1040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5">
        <f t="shared" si="1"/>
        <v>0</v>
      </c>
      <c r="J12" s="705">
        <f t="shared" si="2"/>
        <v>0</v>
      </c>
    </row>
    <row r="13" spans="1:11" x14ac:dyDescent="0.25">
      <c r="A13" s="1040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5">
        <f t="shared" si="1"/>
        <v>0</v>
      </c>
      <c r="J13" s="705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5">
        <f t="shared" si="1"/>
        <v>0</v>
      </c>
      <c r="J14" s="705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5">
        <f t="shared" si="1"/>
        <v>0</v>
      </c>
      <c r="J15" s="705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5">
        <f t="shared" si="1"/>
        <v>0</v>
      </c>
      <c r="J16" s="705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6"/>
      <c r="H17" s="565"/>
      <c r="I17" s="695">
        <f t="shared" si="1"/>
        <v>0</v>
      </c>
      <c r="J17" s="705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5">
        <f t="shared" si="1"/>
        <v>0</v>
      </c>
      <c r="J18" s="705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5">
        <f t="shared" si="1"/>
        <v>0</v>
      </c>
      <c r="J19" s="705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40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40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40"/>
    </row>
    <row r="32" spans="1:11" ht="15.75" thickBot="1" x14ac:dyDescent="0.3">
      <c r="A32" s="115"/>
    </row>
    <row r="33" spans="1:5" ht="16.5" thickTop="1" thickBot="1" x14ac:dyDescent="0.3">
      <c r="A33" s="47"/>
      <c r="C33" s="1850" t="s">
        <v>11</v>
      </c>
      <c r="D33" s="185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92" t="s">
        <v>333</v>
      </c>
      <c r="B1" s="1792"/>
      <c r="C1" s="1792"/>
      <c r="D1" s="1792"/>
      <c r="E1" s="1792"/>
      <c r="F1" s="1792"/>
      <c r="G1" s="179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888" t="s">
        <v>464</v>
      </c>
      <c r="B5" s="1904" t="s">
        <v>466</v>
      </c>
      <c r="C5" s="484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889"/>
      <c r="B6" s="1905"/>
      <c r="C6" s="212"/>
      <c r="D6" s="114"/>
      <c r="E6" s="140"/>
      <c r="F6" s="227"/>
      <c r="I6" s="1875" t="s">
        <v>3</v>
      </c>
      <c r="J6" s="187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76"/>
      <c r="J7" s="187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5">
        <f>E5+E4-F8+E6</f>
        <v>1515.4</v>
      </c>
      <c r="J8" s="705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5">
        <f>I8-F9</f>
        <v>1515.4</v>
      </c>
      <c r="J9" s="705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5">
        <f t="shared" ref="I10:I28" si="1">I9-F10</f>
        <v>1515.4</v>
      </c>
      <c r="J10" s="705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5">
        <f t="shared" si="1"/>
        <v>1515.4</v>
      </c>
      <c r="J11" s="705">
        <f t="shared" si="2"/>
        <v>78</v>
      </c>
    </row>
    <row r="12" spans="1:10" x14ac:dyDescent="0.25">
      <c r="A12" s="1187"/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5">
        <f t="shared" si="1"/>
        <v>1515.4</v>
      </c>
      <c r="J12" s="705">
        <f t="shared" si="2"/>
        <v>78</v>
      </c>
    </row>
    <row r="13" spans="1:10" x14ac:dyDescent="0.25">
      <c r="A13" s="1187"/>
      <c r="B13" s="82"/>
      <c r="C13" s="15"/>
      <c r="D13" s="168">
        <v>0</v>
      </c>
      <c r="E13" s="627"/>
      <c r="F13" s="553">
        <f t="shared" si="0"/>
        <v>0</v>
      </c>
      <c r="G13" s="551"/>
      <c r="H13" s="565"/>
      <c r="I13" s="695">
        <f t="shared" si="1"/>
        <v>1515.4</v>
      </c>
      <c r="J13" s="705">
        <f t="shared" si="2"/>
        <v>78</v>
      </c>
    </row>
    <row r="14" spans="1:10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95">
        <f t="shared" si="1"/>
        <v>1515.4</v>
      </c>
      <c r="J14" s="705">
        <f t="shared" si="2"/>
        <v>78</v>
      </c>
    </row>
    <row r="15" spans="1:10" x14ac:dyDescent="0.25">
      <c r="B15" s="82"/>
      <c r="C15" s="15"/>
      <c r="D15" s="168">
        <v>0</v>
      </c>
      <c r="E15" s="627"/>
      <c r="F15" s="553">
        <f>D15</f>
        <v>0</v>
      </c>
      <c r="G15" s="551"/>
      <c r="H15" s="565"/>
      <c r="I15" s="695">
        <f t="shared" si="1"/>
        <v>1515.4</v>
      </c>
      <c r="J15" s="705">
        <f t="shared" si="2"/>
        <v>78</v>
      </c>
    </row>
    <row r="16" spans="1:10" x14ac:dyDescent="0.25">
      <c r="A16" s="80"/>
      <c r="B16" s="82"/>
      <c r="C16" s="15"/>
      <c r="D16" s="168">
        <v>0</v>
      </c>
      <c r="E16" s="633"/>
      <c r="F16" s="553">
        <f>D16</f>
        <v>0</v>
      </c>
      <c r="G16" s="551"/>
      <c r="H16" s="565"/>
      <c r="I16" s="695">
        <f t="shared" si="1"/>
        <v>1515.4</v>
      </c>
      <c r="J16" s="705">
        <f t="shared" si="2"/>
        <v>78</v>
      </c>
    </row>
    <row r="17" spans="1:10" x14ac:dyDescent="0.25">
      <c r="A17" s="82"/>
      <c r="B17" s="82"/>
      <c r="C17" s="15"/>
      <c r="D17" s="168">
        <v>0</v>
      </c>
      <c r="E17" s="633"/>
      <c r="F17" s="553">
        <f t="shared" ref="F17:F29" si="3">D17</f>
        <v>0</v>
      </c>
      <c r="G17" s="816"/>
      <c r="H17" s="565"/>
      <c r="I17" s="695">
        <f t="shared" si="1"/>
        <v>1515.4</v>
      </c>
      <c r="J17" s="705">
        <f t="shared" si="2"/>
        <v>78</v>
      </c>
    </row>
    <row r="18" spans="1:10" x14ac:dyDescent="0.25">
      <c r="A18" s="2"/>
      <c r="B18" s="82"/>
      <c r="C18" s="15"/>
      <c r="D18" s="168">
        <v>0</v>
      </c>
      <c r="E18" s="633"/>
      <c r="F18" s="553">
        <f t="shared" si="3"/>
        <v>0</v>
      </c>
      <c r="G18" s="551"/>
      <c r="H18" s="565"/>
      <c r="I18" s="695">
        <f t="shared" si="1"/>
        <v>1515.4</v>
      </c>
      <c r="J18" s="705">
        <f t="shared" si="2"/>
        <v>78</v>
      </c>
    </row>
    <row r="19" spans="1:10" x14ac:dyDescent="0.25">
      <c r="A19" s="2"/>
      <c r="B19" s="82"/>
      <c r="C19" s="15"/>
      <c r="D19" s="168">
        <v>0</v>
      </c>
      <c r="E19" s="633"/>
      <c r="F19" s="553">
        <f t="shared" si="3"/>
        <v>0</v>
      </c>
      <c r="G19" s="551"/>
      <c r="H19" s="565"/>
      <c r="I19" s="695">
        <f t="shared" si="1"/>
        <v>1515.4</v>
      </c>
      <c r="J19" s="705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87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87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1187"/>
    </row>
    <row r="32" spans="1:10" ht="15.75" thickBot="1" x14ac:dyDescent="0.3">
      <c r="A32" s="115"/>
    </row>
    <row r="33" spans="1:5" ht="16.5" thickTop="1" thickBot="1" x14ac:dyDescent="0.3">
      <c r="A33" s="47"/>
      <c r="C33" s="1850" t="s">
        <v>11</v>
      </c>
      <c r="D33" s="1851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92"/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97"/>
      <c r="B5" s="1797" t="s">
        <v>148</v>
      </c>
      <c r="C5" s="359"/>
      <c r="D5" s="566"/>
      <c r="E5" s="695"/>
      <c r="F5" s="651"/>
      <c r="G5" s="5"/>
    </row>
    <row r="6" spans="1:9" ht="20.25" customHeight="1" x14ac:dyDescent="0.25">
      <c r="A6" s="1797"/>
      <c r="B6" s="1797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7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3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0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0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94" t="s">
        <v>11</v>
      </c>
      <c r="D83" s="1795"/>
      <c r="E83" s="56">
        <f>E5+E6-F78+E7</f>
        <v>0</v>
      </c>
      <c r="F83" s="103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15" sqref="A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92" t="s">
        <v>333</v>
      </c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187"/>
      <c r="C4" s="359"/>
      <c r="D4" s="130"/>
      <c r="E4" s="197"/>
      <c r="F4" s="61"/>
      <c r="G4" s="151"/>
      <c r="H4" s="151"/>
    </row>
    <row r="5" spans="1:10" ht="15" customHeight="1" x14ac:dyDescent="0.25">
      <c r="A5" s="1798" t="s">
        <v>467</v>
      </c>
      <c r="B5" s="1802" t="s">
        <v>469</v>
      </c>
      <c r="C5" s="359">
        <v>115</v>
      </c>
      <c r="D5" s="130">
        <v>45191</v>
      </c>
      <c r="E5" s="958">
        <v>326.60000000000002</v>
      </c>
      <c r="F5" s="651">
        <v>1</v>
      </c>
      <c r="G5" s="584">
        <f>F35</f>
        <v>0</v>
      </c>
      <c r="H5" s="582"/>
      <c r="I5" s="735"/>
      <c r="J5" s="582"/>
    </row>
    <row r="6" spans="1:10" x14ac:dyDescent="0.25">
      <c r="A6" s="1798"/>
      <c r="B6" s="1802"/>
      <c r="C6" s="230"/>
      <c r="D6" s="130"/>
      <c r="E6" s="77"/>
      <c r="F6" s="61"/>
      <c r="G6" s="47"/>
      <c r="H6" s="7">
        <f>E6-G6+E7+E5-G5</f>
        <v>326.60000000000002</v>
      </c>
    </row>
    <row r="7" spans="1:10" ht="15.75" thickBot="1" x14ac:dyDescent="0.3">
      <c r="B7" s="144"/>
      <c r="C7" s="368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</row>
    <row r="10" spans="1:10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</row>
    <row r="11" spans="1:10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</row>
    <row r="12" spans="1:10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</row>
    <row r="13" spans="1:10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1">I12-F13</f>
        <v>0</v>
      </c>
      <c r="J13" s="582"/>
    </row>
    <row r="14" spans="1:10" x14ac:dyDescent="0.25">
      <c r="A14" s="1187"/>
      <c r="B14" s="657"/>
      <c r="C14" s="611"/>
      <c r="D14" s="553"/>
      <c r="E14" s="580"/>
      <c r="F14" s="553"/>
      <c r="G14" s="551"/>
      <c r="H14" s="552"/>
      <c r="I14" s="584">
        <f t="shared" si="1"/>
        <v>0</v>
      </c>
      <c r="J14" s="582"/>
    </row>
    <row r="15" spans="1:10" x14ac:dyDescent="0.25">
      <c r="A15" s="1187"/>
      <c r="B15" s="657"/>
      <c r="C15" s="611"/>
      <c r="D15" s="553"/>
      <c r="E15" s="580"/>
      <c r="F15" s="553"/>
      <c r="G15" s="551"/>
      <c r="H15" s="552"/>
      <c r="I15" s="584">
        <f t="shared" si="1"/>
        <v>0</v>
      </c>
      <c r="J15" s="582"/>
    </row>
    <row r="16" spans="1:10" x14ac:dyDescent="0.25">
      <c r="B16" s="174"/>
      <c r="C16" s="611"/>
      <c r="D16" s="553"/>
      <c r="E16" s="580"/>
      <c r="F16" s="553"/>
      <c r="G16" s="551"/>
      <c r="H16" s="552"/>
      <c r="I16" s="584">
        <f t="shared" si="1"/>
        <v>0</v>
      </c>
    </row>
    <row r="17" spans="1:9" x14ac:dyDescent="0.25">
      <c r="B17" s="174"/>
      <c r="C17" s="611"/>
      <c r="D17" s="553"/>
      <c r="E17" s="580"/>
      <c r="F17" s="553"/>
      <c r="G17" s="551"/>
      <c r="H17" s="552"/>
      <c r="I17" s="584">
        <f t="shared" si="1"/>
        <v>0</v>
      </c>
    </row>
    <row r="18" spans="1: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1"/>
        <v>0</v>
      </c>
    </row>
    <row r="19" spans="1: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1"/>
        <v>0</v>
      </c>
    </row>
    <row r="20" spans="1: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1"/>
        <v>0</v>
      </c>
    </row>
    <row r="21" spans="1: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1"/>
        <v>0</v>
      </c>
    </row>
    <row r="22" spans="1: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1"/>
        <v>0</v>
      </c>
    </row>
    <row r="23" spans="1: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1"/>
        <v>0</v>
      </c>
    </row>
    <row r="24" spans="1: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1"/>
        <v>0</v>
      </c>
    </row>
    <row r="25" spans="1: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1"/>
        <v>0</v>
      </c>
    </row>
    <row r="26" spans="1: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1"/>
        <v>0</v>
      </c>
    </row>
    <row r="27" spans="1: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1"/>
        <v>0</v>
      </c>
    </row>
    <row r="28" spans="1: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1"/>
        <v>0</v>
      </c>
    </row>
    <row r="29" spans="1: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1"/>
        <v>0</v>
      </c>
    </row>
    <row r="30" spans="1: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1"/>
        <v>0</v>
      </c>
    </row>
    <row r="31" spans="1: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1"/>
        <v>0</v>
      </c>
    </row>
    <row r="32" spans="1: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1"/>
        <v>0</v>
      </c>
    </row>
    <row r="33" spans="1: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</v>
      </c>
    </row>
    <row r="39" spans="1:9" ht="15.75" thickBot="1" x14ac:dyDescent="0.3"/>
    <row r="40" spans="1:9" ht="15.75" thickBot="1" x14ac:dyDescent="0.3">
      <c r="C40" s="1794" t="s">
        <v>11</v>
      </c>
      <c r="D40" s="1795"/>
      <c r="E40" s="56">
        <f>E5+E6-F35+E7</f>
        <v>326.60000000000002</v>
      </c>
      <c r="F40" s="1187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B7" sqref="B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5"/>
  </cols>
  <sheetData>
    <row r="1" spans="1:10" ht="40.5" x14ac:dyDescent="0.55000000000000004">
      <c r="A1" s="1792" t="s">
        <v>335</v>
      </c>
      <c r="B1" s="1792"/>
      <c r="C1" s="1792"/>
      <c r="D1" s="1792"/>
      <c r="E1" s="1792"/>
      <c r="F1" s="1792"/>
      <c r="G1" s="17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187"/>
      <c r="G4" s="151"/>
      <c r="H4" s="151"/>
    </row>
    <row r="5" spans="1:10" ht="15" customHeight="1" x14ac:dyDescent="0.25">
      <c r="A5" s="1801" t="s">
        <v>102</v>
      </c>
      <c r="B5" s="1803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801"/>
      <c r="B6" s="1803"/>
      <c r="C6" s="438">
        <v>85</v>
      </c>
      <c r="D6" s="130">
        <v>45183</v>
      </c>
      <c r="E6" s="68">
        <v>501.53</v>
      </c>
      <c r="F6" s="1187">
        <v>42</v>
      </c>
      <c r="G6" s="47">
        <f>F48</f>
        <v>0</v>
      </c>
      <c r="H6" s="7">
        <f>E6-G6+E7+E5-G5</f>
        <v>1097.1999999999998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92</v>
      </c>
      <c r="C9" s="1044"/>
      <c r="D9" s="984"/>
      <c r="E9" s="985"/>
      <c r="F9" s="984">
        <f t="shared" ref="F9:F10" si="0">D9</f>
        <v>0</v>
      </c>
      <c r="G9" s="986"/>
      <c r="H9" s="987"/>
      <c r="I9" s="584">
        <f>E6-F9+E5+E7+E4</f>
        <v>1097.1999999999998</v>
      </c>
    </row>
    <row r="10" spans="1:10" x14ac:dyDescent="0.25">
      <c r="A10" s="185"/>
      <c r="B10" s="663">
        <f>B9-C10</f>
        <v>92</v>
      </c>
      <c r="C10" s="1044"/>
      <c r="D10" s="984"/>
      <c r="E10" s="985"/>
      <c r="F10" s="984">
        <f t="shared" si="0"/>
        <v>0</v>
      </c>
      <c r="G10" s="986"/>
      <c r="H10" s="987"/>
      <c r="I10" s="584">
        <f>I9-F10</f>
        <v>1097.1999999999998</v>
      </c>
    </row>
    <row r="11" spans="1:10" x14ac:dyDescent="0.25">
      <c r="A11" s="174"/>
      <c r="B11" s="663">
        <f t="shared" ref="B11:B45" si="1">B10-C11</f>
        <v>92</v>
      </c>
      <c r="C11" s="1044"/>
      <c r="D11" s="984"/>
      <c r="E11" s="985"/>
      <c r="F11" s="984">
        <f>D11</f>
        <v>0</v>
      </c>
      <c r="G11" s="986"/>
      <c r="H11" s="987"/>
      <c r="I11" s="584">
        <f t="shared" ref="I11:I45" si="2">I10-F11</f>
        <v>1097.1999999999998</v>
      </c>
    </row>
    <row r="12" spans="1:10" x14ac:dyDescent="0.25">
      <c r="A12" s="174"/>
      <c r="B12" s="663">
        <f t="shared" si="1"/>
        <v>92</v>
      </c>
      <c r="C12" s="1044"/>
      <c r="D12" s="984"/>
      <c r="E12" s="985"/>
      <c r="F12" s="984">
        <f t="shared" ref="F12:F46" si="3">D12</f>
        <v>0</v>
      </c>
      <c r="G12" s="986"/>
      <c r="H12" s="987"/>
      <c r="I12" s="584">
        <f t="shared" si="2"/>
        <v>1097.1999999999998</v>
      </c>
    </row>
    <row r="13" spans="1:10" x14ac:dyDescent="0.25">
      <c r="A13" s="81" t="s">
        <v>33</v>
      </c>
      <c r="B13" s="924">
        <f t="shared" si="1"/>
        <v>92</v>
      </c>
      <c r="C13" s="1044"/>
      <c r="D13" s="984"/>
      <c r="E13" s="985"/>
      <c r="F13" s="984">
        <f t="shared" si="3"/>
        <v>0</v>
      </c>
      <c r="G13" s="986"/>
      <c r="H13" s="987"/>
      <c r="I13" s="925">
        <f t="shared" si="2"/>
        <v>1097.1999999999998</v>
      </c>
    </row>
    <row r="14" spans="1:10" x14ac:dyDescent="0.25">
      <c r="A14" s="1187"/>
      <c r="B14" s="924">
        <f t="shared" si="1"/>
        <v>92</v>
      </c>
      <c r="C14" s="1044"/>
      <c r="D14" s="984"/>
      <c r="E14" s="985"/>
      <c r="F14" s="984">
        <f t="shared" si="3"/>
        <v>0</v>
      </c>
      <c r="G14" s="986"/>
      <c r="H14" s="987"/>
      <c r="I14" s="925">
        <f t="shared" si="2"/>
        <v>1097.1999999999998</v>
      </c>
    </row>
    <row r="15" spans="1:10" x14ac:dyDescent="0.25">
      <c r="A15" s="1187"/>
      <c r="B15" s="924">
        <f t="shared" si="1"/>
        <v>92</v>
      </c>
      <c r="C15" s="1044"/>
      <c r="D15" s="984"/>
      <c r="E15" s="985"/>
      <c r="F15" s="984">
        <f t="shared" si="3"/>
        <v>0</v>
      </c>
      <c r="G15" s="986"/>
      <c r="H15" s="987"/>
      <c r="I15" s="925">
        <f t="shared" si="2"/>
        <v>1097.1999999999998</v>
      </c>
      <c r="J15" s="582"/>
    </row>
    <row r="16" spans="1:10" x14ac:dyDescent="0.25">
      <c r="B16" s="924">
        <f t="shared" si="1"/>
        <v>92</v>
      </c>
      <c r="C16" s="1044"/>
      <c r="D16" s="984"/>
      <c r="E16" s="985"/>
      <c r="F16" s="984">
        <f t="shared" si="3"/>
        <v>0</v>
      </c>
      <c r="G16" s="986"/>
      <c r="H16" s="987"/>
      <c r="I16" s="925">
        <f t="shared" si="2"/>
        <v>1097.1999999999998</v>
      </c>
      <c r="J16" s="582"/>
    </row>
    <row r="17" spans="1:10" x14ac:dyDescent="0.25">
      <c r="B17" s="924">
        <f t="shared" si="1"/>
        <v>92</v>
      </c>
      <c r="C17" s="1044"/>
      <c r="D17" s="984"/>
      <c r="E17" s="985"/>
      <c r="F17" s="984">
        <f t="shared" si="3"/>
        <v>0</v>
      </c>
      <c r="G17" s="986"/>
      <c r="H17" s="987"/>
      <c r="I17" s="925">
        <f t="shared" si="2"/>
        <v>1097.1999999999998</v>
      </c>
      <c r="J17" s="582"/>
    </row>
    <row r="18" spans="1:10" x14ac:dyDescent="0.25">
      <c r="A18" s="118"/>
      <c r="B18" s="924">
        <f t="shared" si="1"/>
        <v>92</v>
      </c>
      <c r="C18" s="1044"/>
      <c r="D18" s="984"/>
      <c r="E18" s="985"/>
      <c r="F18" s="984">
        <f t="shared" si="3"/>
        <v>0</v>
      </c>
      <c r="G18" s="986"/>
      <c r="H18" s="987"/>
      <c r="I18" s="925">
        <f t="shared" si="2"/>
        <v>1097.1999999999998</v>
      </c>
      <c r="J18" s="582"/>
    </row>
    <row r="19" spans="1:10" x14ac:dyDescent="0.25">
      <c r="A19" s="118"/>
      <c r="B19" s="924">
        <f t="shared" si="1"/>
        <v>92</v>
      </c>
      <c r="C19" s="1044"/>
      <c r="D19" s="984"/>
      <c r="E19" s="985"/>
      <c r="F19" s="984">
        <f t="shared" si="3"/>
        <v>0</v>
      </c>
      <c r="G19" s="986"/>
      <c r="H19" s="987"/>
      <c r="I19" s="925">
        <f t="shared" si="2"/>
        <v>1097.1999999999998</v>
      </c>
      <c r="J19" s="582"/>
    </row>
    <row r="20" spans="1:10" x14ac:dyDescent="0.25">
      <c r="A20" s="118"/>
      <c r="B20" s="924">
        <f t="shared" si="1"/>
        <v>92</v>
      </c>
      <c r="C20" s="1044"/>
      <c r="D20" s="984"/>
      <c r="E20" s="985"/>
      <c r="F20" s="984">
        <f t="shared" si="3"/>
        <v>0</v>
      </c>
      <c r="G20" s="986"/>
      <c r="H20" s="987"/>
      <c r="I20" s="925">
        <f t="shared" si="2"/>
        <v>1097.1999999999998</v>
      </c>
      <c r="J20" s="582"/>
    </row>
    <row r="21" spans="1:10" x14ac:dyDescent="0.25">
      <c r="A21" s="118"/>
      <c r="B21" s="663">
        <f t="shared" si="1"/>
        <v>92</v>
      </c>
      <c r="C21" s="1044"/>
      <c r="D21" s="984"/>
      <c r="E21" s="985"/>
      <c r="F21" s="984">
        <f t="shared" si="3"/>
        <v>0</v>
      </c>
      <c r="G21" s="986"/>
      <c r="H21" s="987"/>
      <c r="I21" s="584">
        <f t="shared" si="2"/>
        <v>1097.1999999999998</v>
      </c>
      <c r="J21" s="582"/>
    </row>
    <row r="22" spans="1:10" x14ac:dyDescent="0.25">
      <c r="A22" s="118"/>
      <c r="B22" s="701">
        <f t="shared" si="1"/>
        <v>92</v>
      </c>
      <c r="C22" s="1044"/>
      <c r="D22" s="984"/>
      <c r="E22" s="985"/>
      <c r="F22" s="984">
        <f t="shared" si="3"/>
        <v>0</v>
      </c>
      <c r="G22" s="986"/>
      <c r="H22" s="987"/>
      <c r="I22" s="584">
        <f t="shared" si="2"/>
        <v>1097.1999999999998</v>
      </c>
      <c r="J22" s="582"/>
    </row>
    <row r="23" spans="1:10" x14ac:dyDescent="0.25">
      <c r="A23" s="119"/>
      <c r="B23" s="219">
        <f t="shared" si="1"/>
        <v>92</v>
      </c>
      <c r="C23" s="1045"/>
      <c r="D23" s="1203"/>
      <c r="E23" s="1204"/>
      <c r="F23" s="984">
        <f t="shared" si="3"/>
        <v>0</v>
      </c>
      <c r="G23" s="1205"/>
      <c r="H23" s="210"/>
      <c r="I23" s="584">
        <f t="shared" si="2"/>
        <v>1097.1999999999998</v>
      </c>
    </row>
    <row r="24" spans="1:10" x14ac:dyDescent="0.25">
      <c r="A24" s="118"/>
      <c r="B24" s="219">
        <f t="shared" si="1"/>
        <v>92</v>
      </c>
      <c r="C24" s="1045"/>
      <c r="D24" s="1203"/>
      <c r="E24" s="1204"/>
      <c r="F24" s="984">
        <f t="shared" si="3"/>
        <v>0</v>
      </c>
      <c r="G24" s="1205"/>
      <c r="H24" s="210"/>
      <c r="I24" s="584">
        <f t="shared" si="2"/>
        <v>1097.1999999999998</v>
      </c>
    </row>
    <row r="25" spans="1:10" x14ac:dyDescent="0.25">
      <c r="A25" s="118"/>
      <c r="B25" s="219">
        <f t="shared" si="1"/>
        <v>92</v>
      </c>
      <c r="C25" s="1045"/>
      <c r="D25" s="1203"/>
      <c r="E25" s="1204"/>
      <c r="F25" s="984">
        <f t="shared" si="3"/>
        <v>0</v>
      </c>
      <c r="G25" s="1205"/>
      <c r="H25" s="210"/>
      <c r="I25" s="584">
        <f t="shared" si="2"/>
        <v>1097.1999999999998</v>
      </c>
    </row>
    <row r="26" spans="1:10" x14ac:dyDescent="0.25">
      <c r="A26" s="118"/>
      <c r="B26" s="174">
        <f t="shared" si="1"/>
        <v>92</v>
      </c>
      <c r="C26" s="1045"/>
      <c r="D26" s="1203"/>
      <c r="E26" s="1204"/>
      <c r="F26" s="984">
        <f t="shared" si="3"/>
        <v>0</v>
      </c>
      <c r="G26" s="1205"/>
      <c r="H26" s="210"/>
      <c r="I26" s="584">
        <f t="shared" si="2"/>
        <v>1097.1999999999998</v>
      </c>
    </row>
    <row r="27" spans="1:10" x14ac:dyDescent="0.25">
      <c r="A27" s="118"/>
      <c r="B27" s="219">
        <f t="shared" si="1"/>
        <v>92</v>
      </c>
      <c r="C27" s="1045"/>
      <c r="D27" s="1203"/>
      <c r="E27" s="1204"/>
      <c r="F27" s="984">
        <f t="shared" si="3"/>
        <v>0</v>
      </c>
      <c r="G27" s="1205"/>
      <c r="H27" s="210"/>
      <c r="I27" s="584">
        <f t="shared" si="2"/>
        <v>1097.1999999999998</v>
      </c>
    </row>
    <row r="28" spans="1:10" x14ac:dyDescent="0.25">
      <c r="A28" s="118"/>
      <c r="B28" s="174">
        <f t="shared" si="1"/>
        <v>92</v>
      </c>
      <c r="C28" s="1045"/>
      <c r="D28" s="1203"/>
      <c r="E28" s="1204"/>
      <c r="F28" s="984">
        <f t="shared" si="3"/>
        <v>0</v>
      </c>
      <c r="G28" s="1205"/>
      <c r="H28" s="210"/>
      <c r="I28" s="584">
        <f t="shared" si="2"/>
        <v>1097.1999999999998</v>
      </c>
    </row>
    <row r="29" spans="1:10" x14ac:dyDescent="0.25">
      <c r="A29" s="118"/>
      <c r="B29" s="219">
        <f t="shared" si="1"/>
        <v>92</v>
      </c>
      <c r="C29" s="1045"/>
      <c r="D29" s="1203"/>
      <c r="E29" s="1204"/>
      <c r="F29" s="984">
        <f t="shared" si="3"/>
        <v>0</v>
      </c>
      <c r="G29" s="1205"/>
      <c r="H29" s="210"/>
      <c r="I29" s="584">
        <f t="shared" si="2"/>
        <v>1097.1999999999998</v>
      </c>
    </row>
    <row r="30" spans="1:10" x14ac:dyDescent="0.25">
      <c r="A30" s="118"/>
      <c r="B30" s="219">
        <f t="shared" si="1"/>
        <v>92</v>
      </c>
      <c r="C30" s="1045"/>
      <c r="D30" s="1203"/>
      <c r="E30" s="1204"/>
      <c r="F30" s="984">
        <f t="shared" si="3"/>
        <v>0</v>
      </c>
      <c r="G30" s="1205"/>
      <c r="H30" s="210"/>
      <c r="I30" s="584">
        <f t="shared" si="2"/>
        <v>1097.1999999999998</v>
      </c>
    </row>
    <row r="31" spans="1:10" x14ac:dyDescent="0.25">
      <c r="A31" s="118"/>
      <c r="B31" s="219">
        <f t="shared" si="1"/>
        <v>92</v>
      </c>
      <c r="C31" s="1045"/>
      <c r="D31" s="1203"/>
      <c r="E31" s="1204"/>
      <c r="F31" s="984">
        <f t="shared" si="3"/>
        <v>0</v>
      </c>
      <c r="G31" s="1205"/>
      <c r="H31" s="210"/>
      <c r="I31" s="584">
        <f t="shared" si="2"/>
        <v>1097.1999999999998</v>
      </c>
    </row>
    <row r="32" spans="1:10" x14ac:dyDescent="0.25">
      <c r="A32" s="118"/>
      <c r="B32" s="219">
        <f t="shared" si="1"/>
        <v>92</v>
      </c>
      <c r="C32" s="1045"/>
      <c r="D32" s="1203"/>
      <c r="E32" s="1204"/>
      <c r="F32" s="984">
        <f t="shared" si="3"/>
        <v>0</v>
      </c>
      <c r="G32" s="1205"/>
      <c r="H32" s="210"/>
      <c r="I32" s="584">
        <f t="shared" si="2"/>
        <v>1097.1999999999998</v>
      </c>
    </row>
    <row r="33" spans="1:9" x14ac:dyDescent="0.25">
      <c r="A33" s="118"/>
      <c r="B33" s="219">
        <f t="shared" si="1"/>
        <v>92</v>
      </c>
      <c r="C33" s="1045"/>
      <c r="D33" s="1203"/>
      <c r="E33" s="1204"/>
      <c r="F33" s="984">
        <f t="shared" si="3"/>
        <v>0</v>
      </c>
      <c r="G33" s="1205"/>
      <c r="H33" s="210"/>
      <c r="I33" s="584">
        <f t="shared" si="2"/>
        <v>1097.1999999999998</v>
      </c>
    </row>
    <row r="34" spans="1:9" x14ac:dyDescent="0.25">
      <c r="A34" s="118"/>
      <c r="B34" s="219">
        <f t="shared" si="1"/>
        <v>92</v>
      </c>
      <c r="C34" s="1045"/>
      <c r="D34" s="1203"/>
      <c r="E34" s="1204"/>
      <c r="F34" s="984">
        <f t="shared" si="3"/>
        <v>0</v>
      </c>
      <c r="G34" s="1205"/>
      <c r="H34" s="210"/>
      <c r="I34" s="584">
        <f t="shared" si="2"/>
        <v>1097.1999999999998</v>
      </c>
    </row>
    <row r="35" spans="1:9" x14ac:dyDescent="0.25">
      <c r="A35" s="118"/>
      <c r="B35" s="219">
        <f t="shared" si="1"/>
        <v>92</v>
      </c>
      <c r="C35" s="1045"/>
      <c r="D35" s="1203"/>
      <c r="E35" s="1204"/>
      <c r="F35" s="984">
        <f t="shared" si="3"/>
        <v>0</v>
      </c>
      <c r="G35" s="1205"/>
      <c r="H35" s="210"/>
      <c r="I35" s="584">
        <f t="shared" si="2"/>
        <v>1097.1999999999998</v>
      </c>
    </row>
    <row r="36" spans="1:9" x14ac:dyDescent="0.25">
      <c r="A36" s="118" t="s">
        <v>22</v>
      </c>
      <c r="B36" s="219">
        <f t="shared" si="1"/>
        <v>92</v>
      </c>
      <c r="C36" s="1045"/>
      <c r="D36" s="1203"/>
      <c r="E36" s="1204"/>
      <c r="F36" s="984">
        <f t="shared" si="3"/>
        <v>0</v>
      </c>
      <c r="G36" s="1205"/>
      <c r="H36" s="210"/>
      <c r="I36" s="584">
        <f t="shared" si="2"/>
        <v>1097.1999999999998</v>
      </c>
    </row>
    <row r="37" spans="1:9" x14ac:dyDescent="0.25">
      <c r="A37" s="119"/>
      <c r="B37" s="219">
        <f t="shared" si="1"/>
        <v>92</v>
      </c>
      <c r="C37" s="1045"/>
      <c r="D37" s="1203"/>
      <c r="E37" s="1204"/>
      <c r="F37" s="984">
        <f t="shared" si="3"/>
        <v>0</v>
      </c>
      <c r="G37" s="1205"/>
      <c r="H37" s="210"/>
      <c r="I37" s="584">
        <f t="shared" si="2"/>
        <v>1097.1999999999998</v>
      </c>
    </row>
    <row r="38" spans="1:9" x14ac:dyDescent="0.25">
      <c r="A38" s="118"/>
      <c r="B38" s="219">
        <f t="shared" si="1"/>
        <v>92</v>
      </c>
      <c r="C38" s="1045"/>
      <c r="D38" s="1203"/>
      <c r="E38" s="1204"/>
      <c r="F38" s="984">
        <f t="shared" si="3"/>
        <v>0</v>
      </c>
      <c r="G38" s="1205"/>
      <c r="H38" s="210"/>
      <c r="I38" s="584">
        <f t="shared" si="2"/>
        <v>1097.1999999999998</v>
      </c>
    </row>
    <row r="39" spans="1:9" x14ac:dyDescent="0.25">
      <c r="A39" s="118"/>
      <c r="B39" s="82">
        <f t="shared" si="1"/>
        <v>92</v>
      </c>
      <c r="C39" s="1045"/>
      <c r="D39" s="1203"/>
      <c r="E39" s="1204"/>
      <c r="F39" s="984">
        <f t="shared" si="3"/>
        <v>0</v>
      </c>
      <c r="G39" s="1205"/>
      <c r="H39" s="210"/>
      <c r="I39" s="584">
        <f t="shared" si="2"/>
        <v>1097.1999999999998</v>
      </c>
    </row>
    <row r="40" spans="1:9" x14ac:dyDescent="0.25">
      <c r="A40" s="118"/>
      <c r="B40" s="82">
        <f t="shared" si="1"/>
        <v>92</v>
      </c>
      <c r="C40" s="1045"/>
      <c r="D40" s="1203"/>
      <c r="E40" s="1204"/>
      <c r="F40" s="984">
        <f t="shared" si="3"/>
        <v>0</v>
      </c>
      <c r="G40" s="1205"/>
      <c r="H40" s="210"/>
      <c r="I40" s="584">
        <f t="shared" si="2"/>
        <v>1097.1999999999998</v>
      </c>
    </row>
    <row r="41" spans="1:9" x14ac:dyDescent="0.25">
      <c r="A41" s="118"/>
      <c r="B41" s="82">
        <f t="shared" si="1"/>
        <v>92</v>
      </c>
      <c r="C41" s="1045"/>
      <c r="D41" s="1203"/>
      <c r="E41" s="1204"/>
      <c r="F41" s="984">
        <f t="shared" si="3"/>
        <v>0</v>
      </c>
      <c r="G41" s="1205"/>
      <c r="H41" s="210"/>
      <c r="I41" s="584">
        <f t="shared" si="2"/>
        <v>1097.1999999999998</v>
      </c>
    </row>
    <row r="42" spans="1:9" x14ac:dyDescent="0.25">
      <c r="A42" s="118"/>
      <c r="B42" s="82">
        <f t="shared" si="1"/>
        <v>92</v>
      </c>
      <c r="C42" s="1045"/>
      <c r="D42" s="1203"/>
      <c r="E42" s="1204"/>
      <c r="F42" s="984">
        <f t="shared" si="3"/>
        <v>0</v>
      </c>
      <c r="G42" s="1205"/>
      <c r="H42" s="210"/>
      <c r="I42" s="584">
        <f t="shared" si="2"/>
        <v>1097.1999999999998</v>
      </c>
    </row>
    <row r="43" spans="1:9" x14ac:dyDescent="0.25">
      <c r="A43" s="118"/>
      <c r="B43" s="82">
        <f t="shared" si="1"/>
        <v>92</v>
      </c>
      <c r="C43" s="1045"/>
      <c r="D43" s="1203"/>
      <c r="E43" s="1204"/>
      <c r="F43" s="984">
        <f t="shared" si="3"/>
        <v>0</v>
      </c>
      <c r="G43" s="1205"/>
      <c r="H43" s="210"/>
      <c r="I43" s="584">
        <f t="shared" si="2"/>
        <v>1097.1999999999998</v>
      </c>
    </row>
    <row r="44" spans="1:9" x14ac:dyDescent="0.25">
      <c r="A44" s="118"/>
      <c r="B44" s="82">
        <f t="shared" si="1"/>
        <v>92</v>
      </c>
      <c r="C44" s="1045"/>
      <c r="D44" s="68"/>
      <c r="E44" s="191"/>
      <c r="F44" s="984">
        <f t="shared" si="3"/>
        <v>0</v>
      </c>
      <c r="G44" s="69"/>
      <c r="H44" s="70"/>
      <c r="I44" s="584">
        <f t="shared" si="2"/>
        <v>1097.1999999999998</v>
      </c>
    </row>
    <row r="45" spans="1:9" ht="14.25" customHeight="1" x14ac:dyDescent="0.25">
      <c r="A45" s="118"/>
      <c r="B45" s="82">
        <f t="shared" si="1"/>
        <v>92</v>
      </c>
      <c r="C45" s="1045"/>
      <c r="D45" s="68"/>
      <c r="E45" s="191"/>
      <c r="F45" s="984">
        <f t="shared" si="3"/>
        <v>0</v>
      </c>
      <c r="G45" s="69"/>
      <c r="H45" s="70"/>
      <c r="I45" s="584">
        <f t="shared" si="2"/>
        <v>1097.1999999999998</v>
      </c>
    </row>
    <row r="46" spans="1:9" x14ac:dyDescent="0.25">
      <c r="A46" s="118"/>
      <c r="C46" s="1045"/>
      <c r="D46" s="58"/>
      <c r="E46" s="198"/>
      <c r="F46" s="984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794" t="s">
        <v>11</v>
      </c>
      <c r="D53" s="1795"/>
      <c r="E53" s="56">
        <f>E5+E6-F48+E7</f>
        <v>1097.1999999999998</v>
      </c>
      <c r="F53" s="1187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66</vt:i4>
      </vt:variant>
      <vt:variant>
        <vt:lpstr>Gráficos</vt:lpstr>
      </vt:variant>
      <vt:variant>
        <vt:i4>1</vt:i4>
      </vt:variant>
    </vt:vector>
  </HeadingPairs>
  <TitlesOfParts>
    <vt:vector size="67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       M O  L I D A    R E S   </vt:lpstr>
      <vt:lpstr>T A Q U E R A          </vt:lpstr>
      <vt:lpstr> TAMPIQUEÑA     </vt:lpstr>
      <vt:lpstr>T E X A N A      </vt:lpstr>
      <vt:lpstr>       ARRACHERA  ROJA   JC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CHAMBARETE   C---Hueso </vt:lpstr>
      <vt:lpstr>      CHAMBARETE RES       EV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FRIGORIFICA  SONORENSE   DJ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2023-10-06T18:27:03Z</dcterms:modified>
</cp:coreProperties>
</file>