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13" activeTab="13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Hoja4" sheetId="27" r:id="rId18"/>
    <sheet name="C A N C E L A C I O N E S   " sheetId="5" r:id="rId19"/>
    <sheet name="REPORTE  JUNIO  JULIO  AGOSTO  " sheetId="23" r:id="rId20"/>
    <sheet name="RELACION DE TIKETS       00000" sheetId="17" r:id="rId21"/>
    <sheet name="Hoja1" sheetId="25" r:id="rId22"/>
    <sheet name="Hoja3" sheetId="26" r:id="rId23"/>
    <sheet name="Hoja2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M57" i="19" l="1"/>
  <c r="M39" i="19"/>
  <c r="R13" i="19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C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N39" i="19"/>
  <c r="R7" i="19"/>
  <c r="S7" i="19" s="1"/>
  <c r="L67" i="19"/>
  <c r="R6" i="19"/>
  <c r="S6" i="19" s="1"/>
  <c r="R5" i="19"/>
  <c r="S5" i="19" s="1"/>
  <c r="AG25" i="19" l="1"/>
  <c r="M62" i="19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<sst xmlns="http://schemas.openxmlformats.org/spreadsheetml/2006/main" count="2126" uniqueCount="813">
  <si>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</si>
  <si>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</si>
  <si>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</si>
  <si>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</si>
  <si>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</si>
  <si>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</si>
  <si>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</si>
  <si>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</si>
  <si>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</si>
  <si>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</si>
  <si>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</si>
  <si>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</si>
  <si>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</si>
  <si>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</si>
  <si>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</si>
  <si>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</si>
  <si>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</si>
  <si>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</si>
  <si>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</si>
  <si>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</si>
  <si>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</si>
  <si>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</si>
  <si>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</si>
  <si>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</si>
  <si>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</si>
  <si>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</si>
  <si>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</si>
  <si>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</si>
  <si>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</si>
  <si>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</si>
  <si>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</si>
  <si>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</si>
  <si>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</si>
  <si>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</si>
  <si>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</si>
  <si>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</si>
  <si>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</si>
  <si>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</si>
  <si>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</si>
  <si>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</si>
  <si>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</si>
  <si>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</si>
  <si>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</si>
  <si>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</si>
  <si>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</si>
  <si>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</si>
  <si>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</si>
  <si>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</si>
  <si>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</si>
  <si>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</si>
  <si>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</si>
  <si>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</si>
  <si>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</si>
  <si>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</si>
  <si>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</si>
  <si>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</si>
  <si>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</si>
  <si>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</si>
  <si>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</si>
  <si>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</si>
  <si>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</si>
  <si>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</si>
  <si>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</si>
  <si>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</si>
  <si>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</si>
  <si>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</si>
  <si>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</si>
  <si>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</si>
  <si>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</si>
  <si>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</si>
  <si>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</si>
  <si>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</si>
  <si>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</si>
  <si>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</si>
  <si>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</si>
  <si>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</si>
  <si>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</si>
  <si>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</si>
  <si>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</si>
  <si>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</si>
  <si>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</si>
  <si>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</si>
  <si>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</si>
  <si>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</si>
  <si>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</si>
  <si>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</si>
  <si>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</si>
  <si>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</si>
  <si>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</si>
  <si>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</si>
  <si>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</si>
  <si>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</si>
  <si>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</si>
  <si>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</si>
  <si>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</si>
  <si>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</si>
  <si>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</si>
  <si>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</si>
  <si>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</si>
  <si>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</si>
  <si>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</si>
  <si>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</si>
  <si>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</si>
  <si>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</si>
  <si>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</si>
  <si>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</si>
  <si>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</si>
  <si>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</si>
  <si>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</si>
  <si>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</si>
  <si>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</si>
  <si>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</si>
  <si>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</si>
  <si>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</si>
  <si>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</si>
  <si>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</si>
  <si>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</si>
  <si>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</si>
  <si>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</si>
  <si>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</si>
  <si>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</si>
  <si>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</si>
  <si>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</si>
  <si>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</si>
  <si>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</si>
  <si>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</si>
  <si>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</si>
  <si>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</si>
  <si>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</si>
  <si>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</si>
  <si>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</si>
  <si>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</si>
  <si>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</si>
  <si>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</si>
  <si>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</si>
  <si>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</si>
  <si>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</si>
  <si>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</si>
  <si>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</si>
  <si>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</si>
  <si>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</si>
  <si>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</si>
  <si>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</si>
  <si>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</si>
  <si>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</si>
  <si>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</si>
  <si>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</si>
  <si>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</si>
  <si>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</si>
  <si>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</si>
  <si>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</si>
  <si>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</si>
  <si>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</si>
  <si>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</si>
  <si>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</si>
  <si>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</si>
  <si>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</si>
  <si>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</si>
  <si>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</si>
  <si>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</si>
  <si>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</si>
  <si>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</si>
  <si>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</si>
  <si>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</si>
  <si>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</si>
  <si>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</si>
  <si>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</si>
  <si>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</si>
  <si>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</si>
  <si>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</si>
  <si>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</si>
  <si>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</si>
  <si>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</si>
  <si>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</si>
  <si>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</si>
  <si>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</si>
  <si>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</si>
  <si>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</si>
  <si>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</si>
  <si>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</si>
  <si>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</si>
  <si>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</si>
  <si>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</si>
  <si>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</si>
  <si>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</si>
  <si>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</si>
  <si>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</si>
  <si>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</si>
  <si>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</si>
  <si>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</si>
  <si>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</si>
  <si>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</si>
  <si>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</si>
  <si>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</si>
  <si>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</si>
  <si>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</si>
  <si>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</si>
  <si>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</si>
  <si>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</si>
  <si>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</si>
  <si>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</si>
  <si>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</si>
  <si>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</si>
  <si>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</si>
  <si>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</si>
  <si>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</si>
  <si>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</si>
  <si>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</si>
  <si>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</si>
  <si>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</si>
  <si>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</si>
  <si>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</si>
  <si>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</si>
  <si>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</si>
  <si>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</si>
  <si>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</si>
  <si>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</si>
  <si>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</si>
  <si>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</si>
  <si>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</si>
  <si>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</si>
  <si>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</si>
  <si>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</si>
  <si>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</si>
  <si>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</si>
  <si>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</si>
  <si>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</si>
  <si>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</si>
  <si>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</si>
  <si>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</si>
  <si>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</si>
  <si>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</si>
  <si>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</si>
  <si>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</si>
  <si>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</si>
  <si>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</si>
  <si>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</si>
  <si>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</si>
  <si>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</si>
  <si>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</si>
  <si>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</si>
  <si>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</si>
  <si>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</si>
  <si>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</si>
  <si>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</si>
  <si>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</si>
  <si>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</si>
  <si>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</si>
  <si>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</si>
  <si>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</si>
  <si>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</si>
  <si>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</si>
  <si>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</si>
  <si>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</si>
  <si>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</si>
  <si>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</si>
  <si>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</si>
  <si>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</si>
  <si>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</si>
  <si>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</si>
  <si>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</si>
  <si>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</si>
  <si>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</si>
  <si>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</si>
  <si>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</si>
  <si>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</si>
  <si>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</si>
  <si>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</si>
  <si>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</si>
  <si>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</si>
  <si>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</si>
  <si>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</si>
  <si>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</si>
  <si>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</si>
  <si>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</si>
  <si>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</si>
  <si>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</si>
  <si>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</si>
  <si>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</si>
  <si>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</si>
  <si>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</si>
  <si>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</si>
  <si>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</si>
  <si>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</si>
  <si>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</si>
  <si>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</si>
  <si>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</si>
  <si>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</si>
  <si>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</si>
  <si>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</si>
  <si>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</si>
  <si>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</si>
  <si>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</si>
  <si>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</si>
  <si>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</si>
  <si>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</si>
  <si>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</si>
  <si>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</si>
  <si>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</si>
  <si>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</si>
  <si>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</si>
  <si>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</si>
  <si>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</si>
  <si>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</si>
  <si>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</si>
  <si>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</si>
  <si>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</si>
  <si>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</si>
  <si>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</si>
  <si>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</si>
  <si>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</si>
  <si>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</si>
  <si>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</si>
  <si>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</si>
  <si>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</si>
  <si>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</si>
  <si>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</si>
  <si>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</si>
  <si>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</si>
  <si>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</si>
  <si>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</si>
  <si>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</si>
  <si>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</si>
  <si>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</si>
  <si>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</si>
  <si>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</si>
  <si>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</si>
  <si>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</si>
  <si>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</si>
  <si>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</si>
  <si>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</si>
  <si>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</si>
  <si>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</si>
  <si>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</si>
  <si>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</si>
  <si>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</si>
  <si>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</si>
  <si>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</si>
  <si>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</si>
  <si>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</si>
  <si>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</si>
  <si>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</si>
  <si>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</si>
  <si>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</si>
  <si>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</si>
  <si>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</si>
  <si>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</si>
  <si>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</si>
  <si>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</si>
  <si>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</si>
  <si>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</si>
  <si>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</si>
  <si>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</si>
  <si>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</si>
  <si>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</si>
  <si>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</si>
  <si>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</si>
  <si>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</si>
  <si>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</si>
  <si>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</si>
  <si>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</si>
  <si>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</si>
  <si>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</si>
  <si>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</si>
  <si>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</si>
  <si>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</si>
  <si>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</si>
  <si>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</si>
  <si>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</si>
  <si>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</si>
  <si>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</si>
  <si>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</si>
  <si>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</si>
  <si>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</si>
  <si>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</si>
  <si>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</si>
  <si>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</si>
  <si>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</si>
  <si>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</si>
  <si>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</si>
  <si>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</si>
  <si>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</si>
  <si>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</si>
  <si>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</si>
  <si>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</si>
  <si>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</si>
  <si>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</si>
  <si>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</si>
  <si>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</si>
  <si>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</si>
  <si>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</si>
  <si>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</si>
  <si>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</si>
  <si>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</si>
  <si>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</si>
  <si>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</si>
  <si>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</si>
  <si>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</si>
  <si>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</si>
  <si>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</si>
  <si>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</si>
  <si>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</si>
  <si>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</si>
  <si>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</si>
  <si>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</si>
  <si>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</si>
  <si>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</si>
  <si>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</si>
  <si>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</si>
  <si>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</si>
  <si>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</si>
  <si>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</si>
  <si>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</si>
  <si>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</si>
  <si>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</si>
  <si>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</si>
  <si>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</si>
  <si>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</si>
  <si>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</si>
  <si>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</si>
  <si>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</si>
  <si>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</si>
  <si>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</si>
  <si>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</si>
  <si>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</si>
  <si>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</si>
  <si>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</si>
  <si>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</si>
  <si>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</si>
  <si>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</si>
  <si>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</si>
  <si>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</si>
  <si>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</si>
  <si>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</si>
  <si>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</si>
  <si>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</si>
  <si>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</si>
  <si>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</si>
  <si>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</si>
  <si>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</si>
  <si>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</si>
  <si>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</si>
  <si>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</si>
  <si>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</si>
  <si>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</si>
  <si>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</si>
  <si>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</si>
  <si>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</si>
  <si>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</si>
  <si>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</si>
  <si>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</si>
  <si>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</si>
  <si>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</si>
  <si>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</si>
  <si>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</si>
  <si>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</si>
  <si>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</si>
  <si>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</si>
  <si>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</si>
  <si>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</si>
  <si>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</si>
  <si>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</si>
  <si>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</si>
  <si>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</si>
  <si>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</si>
  <si>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</si>
  <si>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</si>
  <si>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</si>
  <si>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</si>
  <si>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</si>
  <si>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</si>
  <si>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</si>
  <si>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</si>
  <si>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</si>
  <si>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</si>
  <si>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</si>
  <si>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</si>
  <si>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</si>
  <si>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</si>
  <si>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</si>
  <si>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</si>
  <si>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</si>
  <si>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</si>
  <si>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</si>
  <si>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</si>
  <si>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</si>
  <si>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</si>
  <si>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</si>
  <si>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</si>
  <si>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</si>
  <si>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</si>
  <si>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</si>
  <si>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</si>
  <si>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</si>
  <si>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</si>
  <si>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</si>
  <si>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</si>
  <si>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</si>
  <si>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</si>
  <si>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</si>
  <si>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</si>
  <si>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</si>
  <si>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</si>
  <si>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</si>
  <si>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</si>
  <si>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</si>
  <si>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</si>
  <si>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</si>
  <si>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</si>
  <si>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</si>
  <si>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</si>
  <si>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</si>
  <si>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</si>
  <si>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</si>
  <si>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</si>
  <si>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</si>
  <si>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</si>
  <si>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</si>
  <si>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</si>
  <si>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</si>
  <si>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</si>
  <si>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</si>
  <si>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</si>
  <si>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</si>
  <si>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</si>
  <si>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</si>
  <si>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</si>
  <si>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</si>
  <si>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</si>
  <si>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</si>
  <si>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</si>
  <si>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</si>
  <si>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</si>
  <si>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</si>
  <si>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</si>
  <si>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</si>
  <si>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</si>
  <si>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</si>
  <si>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</si>
  <si>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</si>
  <si>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</si>
  <si>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</si>
  <si>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</si>
  <si>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</si>
  <si>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</si>
  <si>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</si>
  <si>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</si>
  <si>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</si>
  <si>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</si>
  <si>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</si>
  <si>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</si>
  <si>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</si>
  <si>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</si>
  <si>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</si>
  <si>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</si>
  <si>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</si>
  <si>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</si>
  <si>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</si>
  <si>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</si>
  <si>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</si>
  <si>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</si>
  <si>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</si>
  <si>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</si>
  <si>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</si>
  <si>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</si>
  <si>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</si>
  <si>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</si>
  <si>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</si>
  <si>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</si>
  <si>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</si>
  <si>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</si>
  <si>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</si>
  <si>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</si>
  <si>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</si>
  <si>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</si>
  <si>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</si>
  <si>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</si>
  <si>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</si>
  <si>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</si>
  <si>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</si>
  <si>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</si>
  <si>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</si>
  <si>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</si>
  <si>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</si>
  <si>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</si>
  <si>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</si>
  <si>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</si>
  <si>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</si>
  <si>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</si>
  <si>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</si>
  <si>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</si>
  <si>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</si>
  <si>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</si>
  <si>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</si>
  <si>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</si>
  <si>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</si>
  <si>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</si>
  <si>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</si>
  <si>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</si>
  <si>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</si>
  <si>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</si>
  <si>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</si>
  <si>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</si>
  <si>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</si>
  <si>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</si>
  <si>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</si>
  <si>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</si>
  <si>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</si>
  <si>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</si>
  <si>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</si>
  <si>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</si>
  <si>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</si>
  <si>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</si>
  <si>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</si>
  <si>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</si>
  <si>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</si>
  <si>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</si>
  <si>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</si>
  <si>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</si>
  <si>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</si>
  <si>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</si>
  <si>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</si>
  <si>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</si>
  <si>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</si>
  <si>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</si>
  <si>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</si>
  <si>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</si>
  <si>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</si>
  <si>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</si>
  <si>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</si>
  <si>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</si>
  <si>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</si>
  <si>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</si>
  <si>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</si>
  <si>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</si>
  <si>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</si>
  <si>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</si>
  <si>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</si>
  <si>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</si>
  <si>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</si>
  <si>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</si>
  <si>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</si>
  <si>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</si>
  <si>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</si>
  <si>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</si>
  <si>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</si>
  <si>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</si>
  <si>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</si>
  <si>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</si>
  <si>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</si>
  <si>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</si>
  <si>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</si>
  <si>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</si>
  <si>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</si>
  <si>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</si>
  <si>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</si>
  <si>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</si>
  <si>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</si>
  <si>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</si>
  <si>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</si>
  <si>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</si>
  <si>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</si>
  <si>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</si>
  <si>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</si>
  <si>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</si>
  <si>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</si>
  <si>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</si>
  <si>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</si>
  <si>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</si>
  <si>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</si>
  <si>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</si>
  <si>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</si>
  <si>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</si>
  <si>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</si>
  <si>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</si>
  <si>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</si>
  <si>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</si>
  <si>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</si>
  <si>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</si>
  <si>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</si>
  <si>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</si>
  <si>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</si>
  <si>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</si>
  <si>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</si>
  <si>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</si>
  <si>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</si>
  <si>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</si>
  <si>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</si>
  <si>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</si>
  <si>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</si>
  <si>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</si>
  <si>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</si>
  <si>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</si>
  <si>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</si>
  <si>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</si>
  <si>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</si>
  <si>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</si>
  <si>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</si>
  <si>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</si>
  <si>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</si>
  <si>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</si>
  <si>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</si>
  <si>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</si>
  <si>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</si>
  <si>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</si>
  <si>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</si>
  <si>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</si>
  <si>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</si>
  <si>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</si>
  <si>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</si>
  <si>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</si>
  <si>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</si>
  <si>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</si>
  <si>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</si>
  <si>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</si>
  <si>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</si>
  <si>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</si>
  <si>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</si>
  <si>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</si>
  <si>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</si>
  <si>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</si>
  <si>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</si>
  <si>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</si>
  <si>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</si>
  <si>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</si>
  <si>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</si>
  <si>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</si>
  <si>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</si>
  <si>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</si>
  <si>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</si>
  <si>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</si>
  <si>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</si>
  <si>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</si>
  <si>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</si>
  <si>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</si>
  <si>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</si>
  <si>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</si>
  <si>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</si>
  <si>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</si>
  <si>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</si>
  <si>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</si>
  <si>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</si>
  <si>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</si>
  <si>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</si>
  <si>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</si>
  <si>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</si>
  <si>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</si>
  <si>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</si>
  <si>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</si>
  <si>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</si>
  <si>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</si>
  <si>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</si>
  <si>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</si>
  <si>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</si>
  <si>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</si>
  <si>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</si>
  <si>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</si>
  <si>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</si>
  <si>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</si>
  <si>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</si>
  <si>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</si>
  <si>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</si>
  <si>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</si>
  <si>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</si>
  <si>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</si>
  <si>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</si>
  <si>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</si>
  <si>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</si>
  <si>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</si>
  <si>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</si>
  <si>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</si>
  <si>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</si>
  <si>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</si>
  <si>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</si>
  <si>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</si>
  <si>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</si>
  <si>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</si>
  <si>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</si>
  <si>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</si>
  <si>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</si>
  <si>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</si>
  <si>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</si>
  <si>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</si>
  <si>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</si>
  <si>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</si>
  <si>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</si>
  <si>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</si>
  <si>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</si>
  <si>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</si>
  <si>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</si>
  <si>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</si>
  <si>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</si>
  <si>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</si>
  <si>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</si>
  <si>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</si>
  <si>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</si>
  <si>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</si>
  <si>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</si>
  <si>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</si>
  <si>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</si>
  <si>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</si>
  <si>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</si>
  <si>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</si>
  <si>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</si>
  <si>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</si>
  <si>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</si>
  <si>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# 296324</t>
  </si>
  <si>
    <t># 296325</t>
  </si>
  <si>
    <t># 296364</t>
  </si>
  <si>
    <t># 296369</t>
  </si>
  <si>
    <t>POLLO-QUESO-TOSTADAS</t>
  </si>
  <si>
    <t>POLLO-CHICHARRON-CHORIZO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</si>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</sst>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9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9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55" fillId="0" borderId="0" xfId="0" applyFont="1"/>
    <xf numFmtId="44" fontId="56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7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44" fontId="7" fillId="19" borderId="79" xfId="1" applyFont="1" applyFill="1" applyBorder="1"/>
    <xf numFmtId="44" fontId="7" fillId="19" borderId="37" xfId="1" applyFont="1" applyFill="1" applyBorder="1" applyAlignment="1">
      <alignment horizontal="left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44" fontId="53" fillId="8" borderId="69" xfId="1" applyFont="1" applyFill="1" applyBorder="1" applyAlignment="1">
      <alignment horizontal="center" vertical="center" wrapText="1"/>
    </xf>
    <xf numFmtId="44" fontId="53" fillId="8" borderId="65" xfId="1" applyFont="1" applyFill="1" applyBorder="1" applyAlignment="1">
      <alignment horizontal="center" vertical="center" wrapText="1"/>
    </xf>
    <xf numFmtId="44" fontId="53" fillId="8" borderId="2" xfId="1" applyFont="1" applyFill="1" applyBorder="1" applyAlignment="1">
      <alignment horizontal="center" vertical="center" wrapText="1"/>
    </xf>
    <xf numFmtId="44" fontId="53" fillId="8" borderId="66" xfId="1" applyFont="1" applyFill="1" applyBorder="1" applyAlignment="1">
      <alignment horizontal="center" vertical="center" wrapText="1"/>
    </xf>
    <xf numFmtId="7" fontId="6" fillId="16" borderId="86" xfId="1" applyNumberFormat="1" applyFont="1" applyFill="1" applyBorder="1" applyAlignment="1">
      <alignment horizontal="center" vertical="center"/>
    </xf>
    <xf numFmtId="7" fontId="6" fillId="16" borderId="87" xfId="1" applyNumberFormat="1" applyFont="1" applyFill="1" applyBorder="1" applyAlignment="1">
      <alignment horizontal="center" vertical="center"/>
    </xf>
    <xf numFmtId="7" fontId="6" fillId="16" borderId="88" xfId="1" applyNumberFormat="1" applyFont="1" applyFill="1" applyBorder="1" applyAlignment="1">
      <alignment horizontal="center" vertical="center"/>
    </xf>
    <xf numFmtId="7" fontId="6" fillId="16" borderId="89" xfId="1" applyNumberFormat="1" applyFont="1" applyFill="1" applyBorder="1" applyAlignment="1">
      <alignment horizontal="center" vertical="center"/>
    </xf>
    <xf numFmtId="7" fontId="6" fillId="0" borderId="0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17" fillId="7" borderId="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  <color rgb="FF00FF00"/>
      <color rgb="FF0000FF"/>
      <color rgb="FF66FFFF"/>
      <color rgb="FF800000"/>
      <color rgb="FFCC99FF"/>
      <color rgb="FF99CCFF"/>
      <color rgb="FF990033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14" t="s">
        <v>26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360753.85</v>
      </c>
      <c r="L64" s="525"/>
      <c r="M64" s="526">
        <f>M62+N62</f>
        <v>2886514.7</v>
      </c>
      <c r="N64" s="527"/>
      <c r="O64" s="102"/>
      <c r="P64" s="99"/>
      <c r="Q64" s="99"/>
      <c r="S64" s="174"/>
    </row>
    <row r="65" spans="2:19" ht="19.5" customHeight="1" thickBot="1" x14ac:dyDescent="0.3">
      <c r="D65" s="534" t="s">
        <v>17</v>
      </c>
      <c r="E65" s="534"/>
      <c r="F65" s="103">
        <f>F62-K64-C62</f>
        <v>2365880.5699999998</v>
      </c>
      <c r="I65" s="104"/>
      <c r="J65" s="105"/>
      <c r="P65" s="535">
        <f>P62+Q62</f>
        <v>3321521.28</v>
      </c>
      <c r="Q65" s="536"/>
      <c r="S65" s="50"/>
    </row>
    <row r="66" spans="2:19" ht="15.75" customHeight="1" x14ac:dyDescent="0.3">
      <c r="D66" s="537" t="s">
        <v>18</v>
      </c>
      <c r="E66" s="537"/>
      <c r="F66" s="95">
        <v>-2276696.6800000002</v>
      </c>
      <c r="I66" s="538" t="s">
        <v>19</v>
      </c>
      <c r="J66" s="539"/>
      <c r="K66" s="540">
        <f>F68+F69+F70</f>
        <v>344253.98999999964</v>
      </c>
      <c r="L66" s="541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42">
        <f>-C4</f>
        <v>-250864.68</v>
      </c>
      <c r="L68" s="54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28" t="s">
        <v>24</v>
      </c>
      <c r="E70" s="529"/>
      <c r="F70" s="120">
        <v>209541.1</v>
      </c>
      <c r="I70" s="530" t="s">
        <v>25</v>
      </c>
      <c r="J70" s="531"/>
      <c r="K70" s="532">
        <f>K66+K68</f>
        <v>93389.309999999648</v>
      </c>
      <c r="L70" s="53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57" t="s">
        <v>529</v>
      </c>
      <c r="C1" s="514" t="s">
        <v>503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58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70" t="s">
        <v>596</v>
      </c>
      <c r="AC2" s="570"/>
      <c r="AD2" s="570"/>
      <c r="AE2" s="570"/>
      <c r="AF2" s="570"/>
      <c r="AG2" s="570"/>
    </row>
    <row r="3" spans="1:3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P3" s="560" t="s">
        <v>562</v>
      </c>
      <c r="Q3" s="393"/>
      <c r="W3" s="213" t="s">
        <v>54</v>
      </c>
      <c r="X3" s="219">
        <v>44201</v>
      </c>
      <c r="Y3" s="198">
        <v>2000</v>
      </c>
      <c r="AB3" s="570"/>
      <c r="AC3" s="570"/>
      <c r="AD3" s="570"/>
      <c r="AE3" s="570"/>
      <c r="AF3" s="570"/>
      <c r="AG3" s="570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717</v>
      </c>
      <c r="N4" s="28" t="s">
        <v>10</v>
      </c>
      <c r="O4" s="365"/>
      <c r="P4" s="560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71" t="s">
        <v>527</v>
      </c>
      <c r="AC4" s="572"/>
      <c r="AD4" s="99"/>
      <c r="AE4" s="573" t="s">
        <v>567</v>
      </c>
      <c r="AF4" s="573"/>
      <c r="AG4" s="573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8" t="s">
        <v>564</v>
      </c>
      <c r="AF23" s="579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80" t="s">
        <v>565</v>
      </c>
      <c r="AF25" s="581"/>
      <c r="AG25" s="584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82"/>
      <c r="AF26" s="583"/>
      <c r="AG26" s="585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74" t="s">
        <v>562</v>
      </c>
      <c r="AC29" s="57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61">
        <f>SUM(P5:P29)</f>
        <v>-163726</v>
      </c>
      <c r="Q30" s="561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75"/>
      <c r="AC30" s="577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339830.06000000006</v>
      </c>
      <c r="L64" s="525"/>
      <c r="M64" s="526">
        <f>M62+N62</f>
        <v>2936130</v>
      </c>
      <c r="N64" s="527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34" t="s">
        <v>17</v>
      </c>
      <c r="E65" s="534"/>
      <c r="F65" s="103">
        <f>F62-K64-C62</f>
        <v>2702101.7199999997</v>
      </c>
      <c r="I65" s="104"/>
      <c r="J65" s="105"/>
      <c r="R65" s="535">
        <f>R62+S62</f>
        <v>3138957.44</v>
      </c>
      <c r="S65" s="536"/>
      <c r="U65" s="50"/>
    </row>
    <row r="66" spans="2:33" ht="15.75" customHeight="1" x14ac:dyDescent="0.3">
      <c r="D66" s="537" t="s">
        <v>502</v>
      </c>
      <c r="E66" s="537"/>
      <c r="F66" s="95">
        <v>-2720820.95</v>
      </c>
      <c r="I66" s="538" t="s">
        <v>19</v>
      </c>
      <c r="J66" s="539"/>
      <c r="K66" s="540">
        <f>F68+F69+F70</f>
        <v>381077.48999999953</v>
      </c>
      <c r="L66" s="541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42">
        <f>-C4</f>
        <v>-255764.39</v>
      </c>
      <c r="L68" s="543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28" t="s">
        <v>24</v>
      </c>
      <c r="E70" s="529"/>
      <c r="F70" s="120">
        <v>308642.71999999997</v>
      </c>
      <c r="I70" s="530" t="s">
        <v>25</v>
      </c>
      <c r="J70" s="531"/>
      <c r="K70" s="532">
        <f>K66+K68</f>
        <v>125313.09999999951</v>
      </c>
      <c r="L70" s="533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62" t="s">
        <v>610</v>
      </c>
      <c r="J72" s="563"/>
      <c r="K72" s="566">
        <v>163726</v>
      </c>
      <c r="L72" s="567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64"/>
      <c r="J73" s="565"/>
      <c r="K73" s="568"/>
      <c r="L73" s="569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59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59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A34" workbookViewId="0">
      <selection activeCell="E59" sqref="E59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57" t="s">
        <v>529</v>
      </c>
      <c r="C1" s="514" t="s">
        <v>503</v>
      </c>
      <c r="D1" s="514"/>
      <c r="E1" s="514"/>
      <c r="F1" s="514"/>
      <c r="G1" s="514"/>
      <c r="H1" s="514"/>
      <c r="I1" s="514"/>
      <c r="J1" s="514"/>
      <c r="K1" s="514"/>
      <c r="L1" s="2"/>
      <c r="M1" s="3"/>
    </row>
    <row r="2" spans="1:23" ht="16.5" thickBot="1" x14ac:dyDescent="0.3">
      <c r="B2" s="558"/>
      <c r="C2" s="8"/>
      <c r="H2" s="10" t="s">
        <v>0</v>
      </c>
      <c r="I2" s="3"/>
      <c r="J2" s="11"/>
      <c r="L2" s="12"/>
      <c r="M2" s="3"/>
      <c r="N2" s="6"/>
      <c r="Q2" s="570" t="s">
        <v>596</v>
      </c>
      <c r="R2" s="570"/>
      <c r="S2" s="570"/>
      <c r="T2" s="570"/>
      <c r="U2" s="570"/>
      <c r="V2" s="570"/>
    </row>
    <row r="3" spans="1:23" ht="21.75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Q3" s="570"/>
      <c r="R3" s="570"/>
      <c r="S3" s="570"/>
      <c r="T3" s="570"/>
      <c r="U3" s="570"/>
      <c r="V3" s="570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9</v>
      </c>
      <c r="N4" s="28" t="s">
        <v>10</v>
      </c>
      <c r="O4" s="365"/>
      <c r="P4" s="29"/>
      <c r="Q4" s="571" t="s">
        <v>527</v>
      </c>
      <c r="R4" s="572"/>
      <c r="S4" s="99"/>
      <c r="T4" s="573" t="s">
        <v>567</v>
      </c>
      <c r="U4" s="573"/>
      <c r="V4" s="573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78" t="s">
        <v>564</v>
      </c>
      <c r="U23" s="579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80" t="s">
        <v>565</v>
      </c>
      <c r="U25" s="581"/>
      <c r="V25" s="584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82"/>
      <c r="U26" s="583"/>
      <c r="V26" s="585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74" t="s">
        <v>562</v>
      </c>
      <c r="R29" s="576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75"/>
      <c r="R30" s="577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22" t="s">
        <v>16</v>
      </c>
      <c r="I50" s="523"/>
      <c r="J50" s="101"/>
      <c r="K50" s="524">
        <f>I48+L48</f>
        <v>339830.06000000006</v>
      </c>
      <c r="L50" s="525"/>
      <c r="M50" s="526">
        <f>M48+N48</f>
        <v>612530</v>
      </c>
      <c r="N50" s="527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34" t="s">
        <v>17</v>
      </c>
      <c r="E51" s="534"/>
      <c r="F51" s="103">
        <f>F48-K50-C48</f>
        <v>2702101.7199999997</v>
      </c>
      <c r="I51" s="104"/>
      <c r="J51" s="105"/>
    </row>
    <row r="52" spans="1:23" ht="18.75" x14ac:dyDescent="0.3">
      <c r="D52" s="537" t="s">
        <v>502</v>
      </c>
      <c r="E52" s="537"/>
      <c r="F52" s="95">
        <v>-2720820.95</v>
      </c>
      <c r="I52" s="538" t="s">
        <v>19</v>
      </c>
      <c r="J52" s="539"/>
      <c r="K52" s="540">
        <f>F54+F55+F56</f>
        <v>381077.72999999952</v>
      </c>
      <c r="L52" s="541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42">
        <f>-C4</f>
        <v>-255764.39</v>
      </c>
      <c r="L54" s="543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28" t="s">
        <v>24</v>
      </c>
      <c r="E56" s="529"/>
      <c r="F56" s="120">
        <v>308642.71999999997</v>
      </c>
      <c r="I56" s="530" t="s">
        <v>25</v>
      </c>
      <c r="J56" s="531"/>
      <c r="K56" s="532">
        <f>K52+K54</f>
        <v>125313.3399999995</v>
      </c>
      <c r="L56" s="533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59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59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abSelected="1" zoomScaleNormal="100" workbookViewId="0">
      <pane xSplit="5" ySplit="4" topLeftCell="K26" activePane="bottomRight" state="frozen"/>
      <selection pane="topRight" activeCell="F1" sqref="F1"/>
      <selection pane="bottomLeft" activeCell="A5" sqref="A5"/>
      <selection pane="bottomRight" activeCell="M38" sqref="M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57" t="s">
        <v>529</v>
      </c>
      <c r="C1" s="514" t="s">
        <v>720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5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70" t="s">
        <v>596</v>
      </c>
      <c r="AC2" s="570"/>
      <c r="AD2" s="570"/>
      <c r="AE2" s="570"/>
      <c r="AF2" s="570"/>
      <c r="AG2" s="570"/>
    </row>
    <row r="3" spans="1:3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P3" s="608" t="s">
        <v>663</v>
      </c>
      <c r="Q3" s="610" t="s">
        <v>665</v>
      </c>
      <c r="S3" s="611"/>
      <c r="W3" s="213" t="s">
        <v>54</v>
      </c>
      <c r="X3" s="219">
        <v>44201</v>
      </c>
      <c r="Y3" s="198">
        <v>2000</v>
      </c>
      <c r="AB3" s="570"/>
      <c r="AC3" s="570"/>
      <c r="AD3" s="570"/>
      <c r="AE3" s="570"/>
      <c r="AF3" s="570"/>
      <c r="AG3" s="570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18" t="s">
        <v>7</v>
      </c>
      <c r="F4" s="519"/>
      <c r="H4" s="609" t="s">
        <v>8</v>
      </c>
      <c r="I4" s="521"/>
      <c r="J4" s="24"/>
      <c r="K4" s="25"/>
      <c r="L4" s="26"/>
      <c r="M4" s="27" t="s">
        <v>716</v>
      </c>
      <c r="N4" s="28" t="s">
        <v>10</v>
      </c>
      <c r="O4" s="365"/>
      <c r="P4" s="608"/>
      <c r="Q4" s="610"/>
      <c r="R4" s="30"/>
      <c r="S4" s="611"/>
      <c r="T4" s="30"/>
      <c r="U4" s="30"/>
      <c r="W4" s="213" t="s">
        <v>55</v>
      </c>
      <c r="X4" s="219">
        <v>44209</v>
      </c>
      <c r="Y4" s="217">
        <v>2000</v>
      </c>
      <c r="AB4" s="571" t="s">
        <v>527</v>
      </c>
      <c r="AC4" s="572"/>
      <c r="AD4" s="99"/>
      <c r="AE4" s="573" t="s">
        <v>567</v>
      </c>
      <c r="AF4" s="573"/>
      <c r="AG4" s="573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8" t="s">
        <v>564</v>
      </c>
      <c r="AF23" s="579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80" t="s">
        <v>565</v>
      </c>
      <c r="AF25" s="581"/>
      <c r="AG25" s="584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82"/>
      <c r="AF26" s="583"/>
      <c r="AG26" s="585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74" t="s">
        <v>562</v>
      </c>
      <c r="AC29" s="57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75"/>
      <c r="AC30" s="577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1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70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4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5">
        <v>185490</v>
      </c>
      <c r="N38" s="486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03">
        <f>SUM(M5:M38)</f>
        <v>3989472.22</v>
      </c>
      <c r="N39" s="605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04"/>
      <c r="N40" s="606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07" t="s">
        <v>567</v>
      </c>
      <c r="N44" s="607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9">
        <v>341970</v>
      </c>
      <c r="N45" s="473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80">
        <v>203050</v>
      </c>
      <c r="N46" s="473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80">
        <v>183700</v>
      </c>
      <c r="N47" s="473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1">
        <v>329090</v>
      </c>
      <c r="N48" s="474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2">
        <v>174070</v>
      </c>
      <c r="N49" s="474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2">
        <v>339360</v>
      </c>
      <c r="N50" s="473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2">
        <v>260000</v>
      </c>
      <c r="N51" s="473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2">
        <v>313100</v>
      </c>
      <c r="N52" s="473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2">
        <v>460570</v>
      </c>
      <c r="N53" s="473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3">
        <v>415730</v>
      </c>
      <c r="N54" s="475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3">
        <v>295640</v>
      </c>
      <c r="N55" s="473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8">
        <v>290470</v>
      </c>
      <c r="N56" s="473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595">
        <f>SUM(M45:M56)</f>
        <v>3606750</v>
      </c>
      <c r="N57" s="476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596"/>
      <c r="N58" s="476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8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597" t="s">
        <v>719</v>
      </c>
      <c r="N60" s="598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599">
        <f>M57-M39</f>
        <v>-382722.2200000002</v>
      </c>
      <c r="N62" s="600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01"/>
      <c r="N63" s="602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22" t="s">
        <v>16</v>
      </c>
      <c r="I69" s="523"/>
      <c r="J69" s="101"/>
      <c r="K69" s="524">
        <f>I67+L67</f>
        <v>587206.12</v>
      </c>
      <c r="L69" s="525"/>
      <c r="M69" s="471"/>
      <c r="N69" s="472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34" t="s">
        <v>17</v>
      </c>
      <c r="E70" s="534"/>
      <c r="F70" s="103">
        <f>F67-K69-C67</f>
        <v>3436910.52</v>
      </c>
      <c r="I70" s="104"/>
      <c r="J70" s="105"/>
      <c r="R70" s="535">
        <f>R67+S67</f>
        <v>10503773.959999999</v>
      </c>
      <c r="S70" s="536"/>
      <c r="U70" s="50"/>
    </row>
    <row r="71" spans="1:33" ht="15.75" customHeight="1" x14ac:dyDescent="0.3">
      <c r="D71" s="537" t="s">
        <v>502</v>
      </c>
      <c r="E71" s="537"/>
      <c r="F71" s="95">
        <v>-3290264.27</v>
      </c>
      <c r="I71" s="538" t="s">
        <v>19</v>
      </c>
      <c r="J71" s="539"/>
      <c r="K71" s="540">
        <f>F73+F74+F75</f>
        <v>426565.1</v>
      </c>
      <c r="L71" s="541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42">
        <f>-C4</f>
        <v>-308642.71999999997</v>
      </c>
      <c r="L73" s="58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28" t="s">
        <v>24</v>
      </c>
      <c r="E75" s="529"/>
      <c r="F75" s="120">
        <v>250140.85</v>
      </c>
      <c r="I75" s="530" t="s">
        <v>25</v>
      </c>
      <c r="J75" s="531"/>
      <c r="K75" s="532">
        <f>K71+K73</f>
        <v>117922.38</v>
      </c>
      <c r="L75" s="532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587" t="s">
        <v>610</v>
      </c>
      <c r="J77" s="588"/>
      <c r="K77" s="591">
        <v>-383122.22</v>
      </c>
      <c r="L77" s="592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589"/>
      <c r="J78" s="590"/>
      <c r="K78" s="593"/>
      <c r="L78" s="594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59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59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24" workbookViewId="0">
      <selection activeCell="H30" sqref="H30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zoomScaleNormal="100" workbookViewId="0">
      <selection activeCell="T32" sqref="T32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57" t="s">
        <v>529</v>
      </c>
      <c r="C1" s="514" t="s">
        <v>721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5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70" t="s">
        <v>596</v>
      </c>
      <c r="AC2" s="570"/>
      <c r="AD2" s="570"/>
      <c r="AE2" s="570"/>
      <c r="AF2" s="570"/>
      <c r="AG2" s="570"/>
    </row>
    <row r="3" spans="1:3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O3" s="366" t="s">
        <v>753</v>
      </c>
      <c r="P3" s="608" t="s">
        <v>663</v>
      </c>
      <c r="Q3" s="610" t="s">
        <v>665</v>
      </c>
      <c r="S3" s="611"/>
      <c r="W3" s="213" t="s">
        <v>54</v>
      </c>
      <c r="X3" s="219">
        <v>44201</v>
      </c>
      <c r="Y3" s="198">
        <v>2000</v>
      </c>
      <c r="AB3" s="570"/>
      <c r="AC3" s="570"/>
      <c r="AD3" s="570"/>
      <c r="AE3" s="570"/>
      <c r="AF3" s="570"/>
      <c r="AG3" s="570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44410</v>
      </c>
      <c r="E4" s="518" t="s">
        <v>7</v>
      </c>
      <c r="F4" s="519"/>
      <c r="H4" s="609" t="s">
        <v>8</v>
      </c>
      <c r="I4" s="521"/>
      <c r="J4" s="24"/>
      <c r="K4" s="25"/>
      <c r="L4" s="26"/>
      <c r="M4" s="27" t="s">
        <v>716</v>
      </c>
      <c r="N4" s="28" t="s">
        <v>11</v>
      </c>
      <c r="O4" s="99"/>
      <c r="P4" s="608"/>
      <c r="Q4" s="610"/>
      <c r="R4" s="30"/>
      <c r="S4" s="611"/>
      <c r="T4" s="30"/>
      <c r="U4" s="30"/>
      <c r="W4" s="213" t="s">
        <v>55</v>
      </c>
      <c r="X4" s="219">
        <v>44209</v>
      </c>
      <c r="Y4" s="217">
        <v>2000</v>
      </c>
      <c r="AB4" s="571" t="s">
        <v>527</v>
      </c>
      <c r="AC4" s="572"/>
      <c r="AD4" s="99"/>
      <c r="AE4" s="573" t="s">
        <v>567</v>
      </c>
      <c r="AF4" s="573"/>
      <c r="AG4" s="573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42">
        <v>6793</v>
      </c>
      <c r="O5" s="492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42">
        <v>3101</v>
      </c>
      <c r="O6" s="492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10" t="s">
        <v>722</v>
      </c>
      <c r="L7" s="46">
        <v>10000</v>
      </c>
      <c r="M7" s="444">
        <v>99529</v>
      </c>
      <c r="N7" s="42">
        <v>6413</v>
      </c>
      <c r="O7" s="492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42">
        <v>20901</v>
      </c>
      <c r="O8" s="492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42">
        <v>15183</v>
      </c>
      <c r="O9" s="492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42">
        <v>5385</v>
      </c>
      <c r="O10" s="492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42">
        <v>4381</v>
      </c>
      <c r="O11" s="492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89">
        <f>3982+457+894+4046+135</f>
        <v>9514</v>
      </c>
      <c r="O12" s="492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42">
        <v>6749</v>
      </c>
      <c r="O13" s="492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42">
        <v>8240</v>
      </c>
      <c r="O14" s="492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150946.09</v>
      </c>
      <c r="N15" s="42">
        <v>11274</v>
      </c>
      <c r="O15" s="492">
        <v>44422</v>
      </c>
      <c r="P15" s="389">
        <v>0</v>
      </c>
      <c r="Q15" s="447">
        <v>6912.96</v>
      </c>
      <c r="R15" s="7">
        <f t="shared" si="1"/>
        <v>197233.96</v>
      </c>
      <c r="S15" s="202">
        <f t="shared" si="0"/>
        <v>6912.9599999999919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42">
        <v>6485</v>
      </c>
      <c r="O16" s="492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89">
        <f>6260+105</f>
        <v>6365</v>
      </c>
      <c r="O17" s="492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42">
        <v>11112</v>
      </c>
      <c r="O18" s="492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42">
        <v>7233</v>
      </c>
      <c r="O19" s="492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42">
        <v>6861</v>
      </c>
      <c r="O20" s="492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42">
        <v>9149</v>
      </c>
      <c r="O21" s="492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42">
        <v>16271</v>
      </c>
      <c r="O22" s="492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42">
        <v>9786</v>
      </c>
      <c r="O23" s="492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8" t="s">
        <v>564</v>
      </c>
      <c r="AF23" s="579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42">
        <v>4344</v>
      </c>
      <c r="O24" s="492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42">
        <v>19468</v>
      </c>
      <c r="O25" s="492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80" t="s">
        <v>565</v>
      </c>
      <c r="AF25" s="581"/>
      <c r="AG25" s="584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42">
        <v>14504</v>
      </c>
      <c r="O26" s="492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82"/>
      <c r="AF26" s="583"/>
      <c r="AG26" s="585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42">
        <v>4360</v>
      </c>
      <c r="O27" s="492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2">
        <f>5418+310</f>
        <v>5728</v>
      </c>
      <c r="O28" s="492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42">
        <v>17084</v>
      </c>
      <c r="O29" s="492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574" t="s">
        <v>562</v>
      </c>
      <c r="AC29" s="57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42">
        <v>3938</v>
      </c>
      <c r="O30" s="492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575"/>
      <c r="AC30" s="577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810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2">
        <f>15974+369</f>
        <v>16343</v>
      </c>
      <c r="O31" s="492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811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638" t="s">
        <v>12</v>
      </c>
      <c r="L32" s="357">
        <v>20000</v>
      </c>
      <c r="M32" s="444">
        <v>97208</v>
      </c>
      <c r="N32" s="42">
        <f>14340+98</f>
        <v>14438</v>
      </c>
      <c r="O32" s="492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812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/>
      <c r="K34" s="454"/>
      <c r="L34" s="360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/>
      <c r="K35" s="144"/>
      <c r="L35" s="358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34"/>
      <c r="C36" s="36">
        <v>0</v>
      </c>
      <c r="D36" s="242"/>
      <c r="E36" s="136"/>
      <c r="F36" s="37">
        <v>0</v>
      </c>
      <c r="G36" s="137"/>
      <c r="H36" s="138"/>
      <c r="I36" s="38">
        <v>0</v>
      </c>
      <c r="J36" s="233"/>
      <c r="K36" s="359"/>
      <c r="L36" s="360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/>
      <c r="C37" s="36">
        <v>0</v>
      </c>
      <c r="D37" s="453"/>
      <c r="E37" s="136"/>
      <c r="F37" s="37">
        <v>0</v>
      </c>
      <c r="G37" s="137"/>
      <c r="H37" s="138"/>
      <c r="I37" s="38">
        <v>0</v>
      </c>
      <c r="J37" s="233"/>
      <c r="K37" s="144"/>
      <c r="L37" s="358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/>
      <c r="C38" s="36">
        <v>0</v>
      </c>
      <c r="D38" s="266"/>
      <c r="E38" s="136"/>
      <c r="F38" s="37">
        <v>0</v>
      </c>
      <c r="G38" s="137"/>
      <c r="H38" s="138"/>
      <c r="I38" s="38">
        <v>0</v>
      </c>
      <c r="J38" s="233"/>
      <c r="K38" s="144"/>
      <c r="L38" s="358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03">
        <f>SUM(M5:M38)</f>
        <v>2842551.09</v>
      </c>
      <c r="N39" s="605">
        <f>SUM(N5:N38)</f>
        <v>271403</v>
      </c>
      <c r="O39" s="392"/>
      <c r="P39" s="7"/>
      <c r="Q39" s="7"/>
      <c r="R39" s="7">
        <f>SUM(R5:R38)</f>
        <v>3576973.23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/>
      <c r="K40" s="144"/>
      <c r="L40" s="357"/>
      <c r="M40" s="604"/>
      <c r="N40" s="606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71"/>
      <c r="D41" s="242"/>
      <c r="E41" s="136"/>
      <c r="F41" s="240"/>
      <c r="G41" s="137"/>
      <c r="H41" s="138"/>
      <c r="I41" s="69"/>
      <c r="J41" s="233"/>
      <c r="K41" s="144"/>
      <c r="L41" s="357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242"/>
      <c r="E42" s="136"/>
      <c r="F42" s="241"/>
      <c r="G42" s="137"/>
      <c r="H42" s="138"/>
      <c r="I42" s="69"/>
      <c r="J42" s="233"/>
      <c r="K42" s="144"/>
      <c r="L42" s="357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33"/>
      <c r="K43" s="144"/>
      <c r="L43" s="357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33"/>
      <c r="K44" s="228"/>
      <c r="L44" s="358"/>
      <c r="M44" s="607" t="s">
        <v>567</v>
      </c>
      <c r="N44" s="607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33"/>
      <c r="K45" s="228"/>
      <c r="L45" s="358"/>
      <c r="M45" s="512">
        <v>330120</v>
      </c>
      <c r="N45" s="473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/>
      <c r="K46" s="168"/>
      <c r="L46" s="66"/>
      <c r="M46" s="480">
        <v>300000</v>
      </c>
      <c r="N46" s="473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/>
      <c r="K47" s="144"/>
      <c r="L47" s="66"/>
      <c r="M47" s="480">
        <v>324890</v>
      </c>
      <c r="N47" s="473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/>
      <c r="K48" s="144"/>
      <c r="L48" s="66"/>
      <c r="M48" s="481">
        <v>159870</v>
      </c>
      <c r="N48" s="474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/>
      <c r="K49" s="144"/>
      <c r="L49" s="66"/>
      <c r="M49" s="482">
        <v>384800</v>
      </c>
      <c r="N49" s="474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/>
      <c r="K50" s="144"/>
      <c r="L50" s="66"/>
      <c r="M50" s="482">
        <v>177370</v>
      </c>
      <c r="N50" s="473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/>
      <c r="K51" s="144"/>
      <c r="L51" s="66"/>
      <c r="M51" s="513">
        <v>0</v>
      </c>
      <c r="N51" s="473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/>
      <c r="K52" s="144"/>
      <c r="L52" s="66"/>
      <c r="M52" s="482">
        <v>0</v>
      </c>
      <c r="N52" s="473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/>
      <c r="K53" s="168"/>
      <c r="L53" s="66"/>
      <c r="M53" s="482">
        <v>0</v>
      </c>
      <c r="N53" s="473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/>
      <c r="K54" s="457"/>
      <c r="L54" s="66"/>
      <c r="M54" s="482">
        <v>0</v>
      </c>
      <c r="N54" s="473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/>
      <c r="K55" s="144"/>
      <c r="L55" s="66"/>
      <c r="M55" s="483">
        <v>0</v>
      </c>
      <c r="N55" s="475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/>
      <c r="K56" s="359"/>
      <c r="L56" s="458"/>
      <c r="M56" s="477">
        <v>0</v>
      </c>
      <c r="N56" s="4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/>
      <c r="K57" s="359"/>
      <c r="L57" s="458"/>
      <c r="M57" s="595">
        <f>SUM(M45:M56)</f>
        <v>1677050</v>
      </c>
      <c r="N57" s="476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/>
      <c r="K58" s="457"/>
      <c r="L58" s="458"/>
      <c r="M58" s="596"/>
      <c r="N58" s="476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/>
      <c r="K59" s="359"/>
      <c r="L59" s="458"/>
      <c r="M59" s="478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/>
      <c r="K60" s="467"/>
      <c r="L60" s="458"/>
      <c r="M60" s="597" t="s">
        <v>719</v>
      </c>
      <c r="N60" s="598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20">
        <f>M57-M39</f>
        <v>-1165501.0899999999</v>
      </c>
      <c r="N62" s="621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458"/>
      <c r="M63" s="622"/>
      <c r="N63" s="623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458"/>
      <c r="M64" s="41"/>
      <c r="N64" s="42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458"/>
      <c r="M65" s="41"/>
      <c r="N65" s="42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41"/>
      <c r="N66" s="42"/>
      <c r="O66" s="392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272910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94">
        <f>SUM(L5:L66)</f>
        <v>153963.14000000001</v>
      </c>
      <c r="M67" s="95"/>
      <c r="N67" s="95"/>
      <c r="P67" s="366"/>
      <c r="Q67" s="366"/>
      <c r="R67" s="7">
        <f>SUM(R5:R66)</f>
        <v>7153946.46</v>
      </c>
      <c r="S67" s="7">
        <f>SUM(S5:S66)</f>
        <v>56844.23000000001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22" t="s">
        <v>16</v>
      </c>
      <c r="I69" s="523"/>
      <c r="J69" s="101"/>
      <c r="K69" s="524">
        <f>I67+L67</f>
        <v>190109.14</v>
      </c>
      <c r="L69" s="525"/>
      <c r="M69" s="471"/>
      <c r="N69" s="472"/>
      <c r="O69" s="490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34" t="s">
        <v>17</v>
      </c>
      <c r="E70" s="534"/>
      <c r="F70" s="103">
        <f>F67-K69-C67</f>
        <v>3057109.86</v>
      </c>
      <c r="I70" s="104"/>
      <c r="J70" s="105"/>
      <c r="R70" s="535">
        <f>R67+S67</f>
        <v>7210790.6900000004</v>
      </c>
      <c r="S70" s="536"/>
      <c r="U70" s="50"/>
    </row>
    <row r="71" spans="1:33" ht="15.75" customHeight="1" x14ac:dyDescent="0.3">
      <c r="D71" s="537" t="s">
        <v>502</v>
      </c>
      <c r="E71" s="537"/>
      <c r="F71" s="95">
        <v>0</v>
      </c>
      <c r="I71" s="538" t="s">
        <v>19</v>
      </c>
      <c r="J71" s="539"/>
      <c r="K71" s="540">
        <f>F73+F74+F75</f>
        <v>3057109.86</v>
      </c>
      <c r="L71" s="541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3057109.86</v>
      </c>
      <c r="H73" s="34"/>
      <c r="I73" s="114" t="s">
        <v>21</v>
      </c>
      <c r="J73" s="115"/>
      <c r="K73" s="542">
        <f>-C4</f>
        <v>-250140.85</v>
      </c>
      <c r="L73" s="58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28" t="s">
        <v>24</v>
      </c>
      <c r="E75" s="529"/>
      <c r="F75" s="120">
        <v>0</v>
      </c>
      <c r="I75" s="530" t="s">
        <v>25</v>
      </c>
      <c r="J75" s="531"/>
      <c r="K75" s="532">
        <f>K71+K73</f>
        <v>2806969.01</v>
      </c>
      <c r="L75" s="532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12" t="s">
        <v>610</v>
      </c>
      <c r="J77" s="613"/>
      <c r="K77" s="616">
        <v>0</v>
      </c>
      <c r="L77" s="617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14"/>
      <c r="J78" s="615"/>
      <c r="K78" s="618"/>
      <c r="L78" s="619"/>
      <c r="M78" s="2"/>
      <c r="N78" s="60"/>
      <c r="O78" s="491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1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59"/>
      <c r="AD81" s="487"/>
      <c r="AE81" s="487"/>
      <c r="AF81" s="487"/>
      <c r="AG81" s="487"/>
    </row>
    <row r="82" spans="2:33" ht="21" x14ac:dyDescent="0.25">
      <c r="B82" s="127"/>
      <c r="C82" s="130"/>
      <c r="D82" s="272"/>
      <c r="E82" s="7"/>
      <c r="F82" s="273"/>
      <c r="M82" s="4"/>
      <c r="AC82" s="559"/>
      <c r="AD82" s="487"/>
      <c r="AE82" s="487"/>
      <c r="AF82" s="487"/>
      <c r="AG82" s="48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7"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7:M58"/>
    <mergeCell ref="M60:N60"/>
    <mergeCell ref="H69:I69"/>
    <mergeCell ref="K69:L69"/>
    <mergeCell ref="D70:E70"/>
    <mergeCell ref="R70:S70"/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10" workbookViewId="0">
      <selection activeCell="A27" sqref="A27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/>
      <c r="B27" s="193"/>
      <c r="C27" s="71"/>
      <c r="D27" s="195"/>
      <c r="E27" s="71"/>
      <c r="F27" s="183">
        <f t="shared" si="0"/>
        <v>0</v>
      </c>
    </row>
    <row r="28" spans="1:7" ht="15.75" x14ac:dyDescent="0.25">
      <c r="A28" s="195"/>
      <c r="B28" s="193"/>
      <c r="C28" s="71"/>
      <c r="D28" s="195"/>
      <c r="E28" s="71"/>
      <c r="F28" s="183">
        <f t="shared" si="0"/>
        <v>0</v>
      </c>
    </row>
    <row r="29" spans="1:7" ht="18.75" x14ac:dyDescent="0.3">
      <c r="A29" s="195"/>
      <c r="B29" s="193"/>
      <c r="C29" s="71"/>
      <c r="D29" s="195"/>
      <c r="E29" s="71"/>
      <c r="F29" s="183">
        <f t="shared" si="0"/>
        <v>0</v>
      </c>
      <c r="G29" s="184"/>
    </row>
    <row r="30" spans="1:7" ht="15.75" x14ac:dyDescent="0.25">
      <c r="A30" s="195"/>
      <c r="B30" s="193"/>
      <c r="C30" s="71"/>
      <c r="D30" s="195"/>
      <c r="E30" s="71"/>
      <c r="F30" s="183">
        <f t="shared" si="0"/>
        <v>0</v>
      </c>
    </row>
    <row r="31" spans="1:7" ht="15.75" x14ac:dyDescent="0.25">
      <c r="A31" s="195"/>
      <c r="B31" s="193"/>
      <c r="C31" s="71"/>
      <c r="D31" s="195"/>
      <c r="E31" s="71"/>
      <c r="F31" s="183">
        <f t="shared" si="0"/>
        <v>0</v>
      </c>
    </row>
    <row r="32" spans="1:7" ht="15.75" x14ac:dyDescent="0.25">
      <c r="A32" s="195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0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0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1372292.5899999999</v>
      </c>
      <c r="D97" s="1"/>
      <c r="E97" s="4">
        <f>SUM(E3:E96)</f>
        <v>1372292.59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8:G55"/>
  <sheetViews>
    <sheetView topLeftCell="A36" zoomScale="130" zoomScaleNormal="130" workbookViewId="0">
      <selection activeCell="E65" sqref="E65"/>
    </sheetView>
  </sheetViews>
  <sheetFormatPr baseColWidth="10" defaultRowHeight="15" x14ac:dyDescent="0.25"/>
  <cols>
    <col min="3" max="3" width="12.5703125" bestFit="1" customWidth="1"/>
  </cols>
  <sheetData>
    <row r="38" spans="1:7" ht="15.75" thickBot="1" x14ac:dyDescent="0.3"/>
    <row r="39" spans="1:7" ht="15" customHeight="1" thickBot="1" x14ac:dyDescent="0.3">
      <c r="A39" s="32"/>
      <c r="B39" s="635" t="s">
        <v>32</v>
      </c>
      <c r="C39" s="636"/>
      <c r="D39" s="636"/>
      <c r="E39" s="637"/>
      <c r="F39" s="4"/>
    </row>
    <row r="40" spans="1:7" ht="16.5" customHeight="1" x14ac:dyDescent="0.25">
      <c r="A40" s="19">
        <v>44438</v>
      </c>
      <c r="B40" s="196" t="s">
        <v>806</v>
      </c>
      <c r="C40" s="197">
        <v>166.04</v>
      </c>
      <c r="D40" s="198" t="s">
        <v>33</v>
      </c>
      <c r="E40" s="199" t="s">
        <v>807</v>
      </c>
      <c r="F40" s="72">
        <v>123</v>
      </c>
      <c r="G40" s="469"/>
    </row>
    <row r="41" spans="1:7" ht="13.9" customHeight="1" x14ac:dyDescent="0.25">
      <c r="A41" s="19">
        <v>44438</v>
      </c>
      <c r="B41" s="196" t="s">
        <v>808</v>
      </c>
      <c r="C41" s="197">
        <v>249.06</v>
      </c>
      <c r="D41" s="200" t="s">
        <v>33</v>
      </c>
      <c r="E41" s="199" t="s">
        <v>809</v>
      </c>
      <c r="F41" s="72">
        <v>118</v>
      </c>
    </row>
    <row r="42" spans="1:7" hidden="1" x14ac:dyDescent="0.25">
      <c r="A42" s="19"/>
      <c r="B42" s="196" t="s">
        <v>611</v>
      </c>
      <c r="C42" s="197">
        <v>0</v>
      </c>
      <c r="D42" s="200" t="s">
        <v>33</v>
      </c>
      <c r="E42" s="199" t="s">
        <v>611</v>
      </c>
      <c r="F42" s="72">
        <v>0</v>
      </c>
    </row>
    <row r="43" spans="1:7" ht="14.25" hidden="1" customHeight="1" x14ac:dyDescent="0.25">
      <c r="A43" s="19"/>
      <c r="B43" s="196" t="s">
        <v>611</v>
      </c>
      <c r="C43" s="197">
        <v>0</v>
      </c>
      <c r="D43" s="200" t="s">
        <v>33</v>
      </c>
      <c r="E43" s="199" t="s">
        <v>611</v>
      </c>
      <c r="F43" s="72">
        <v>0</v>
      </c>
    </row>
    <row r="44" spans="1:7" ht="14.25" hidden="1" customHeight="1" x14ac:dyDescent="0.25">
      <c r="A44" s="19"/>
      <c r="B44" s="196" t="s">
        <v>611</v>
      </c>
      <c r="C44" s="197">
        <v>0</v>
      </c>
      <c r="D44" s="200" t="s">
        <v>33</v>
      </c>
      <c r="E44" s="199" t="s">
        <v>611</v>
      </c>
      <c r="F44" s="72">
        <v>0</v>
      </c>
    </row>
    <row r="45" spans="1:7" ht="14.25" hidden="1" customHeight="1" x14ac:dyDescent="0.25">
      <c r="A45" s="19"/>
      <c r="B45" s="196" t="s">
        <v>611</v>
      </c>
      <c r="C45" s="197">
        <v>0</v>
      </c>
      <c r="D45" s="200" t="s">
        <v>33</v>
      </c>
      <c r="E45" s="199" t="s">
        <v>611</v>
      </c>
      <c r="F45" s="72">
        <v>0</v>
      </c>
    </row>
    <row r="46" spans="1:7" ht="14.25" hidden="1" customHeight="1" x14ac:dyDescent="0.25">
      <c r="A46" s="19"/>
      <c r="B46" s="196" t="s">
        <v>611</v>
      </c>
      <c r="C46" s="197">
        <v>0</v>
      </c>
      <c r="D46" s="200" t="s">
        <v>33</v>
      </c>
      <c r="E46" s="199" t="s">
        <v>611</v>
      </c>
      <c r="F46" s="72">
        <v>0</v>
      </c>
    </row>
    <row r="47" spans="1:7" ht="14.25" hidden="1" customHeight="1" thickBot="1" x14ac:dyDescent="0.3">
      <c r="A47" s="330"/>
      <c r="B47" s="196" t="s">
        <v>611</v>
      </c>
      <c r="C47" s="197">
        <v>0</v>
      </c>
      <c r="D47" s="331" t="s">
        <v>33</v>
      </c>
      <c r="E47" s="199" t="s">
        <v>611</v>
      </c>
      <c r="F47" s="72">
        <v>0</v>
      </c>
    </row>
    <row r="48" spans="1:7" ht="14.25" hidden="1" customHeight="1" x14ac:dyDescent="0.25">
      <c r="A48" s="329"/>
      <c r="B48" s="196" t="s">
        <v>611</v>
      </c>
      <c r="C48" s="197">
        <v>0</v>
      </c>
      <c r="D48" s="198" t="s">
        <v>33</v>
      </c>
      <c r="E48" s="199" t="s">
        <v>611</v>
      </c>
      <c r="F48" s="72">
        <v>0</v>
      </c>
    </row>
    <row r="49" spans="1:6" ht="14.25" hidden="1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611</v>
      </c>
      <c r="F49" s="72">
        <v>0</v>
      </c>
    </row>
    <row r="50" spans="1:6" ht="14.25" hidden="1" customHeight="1" x14ac:dyDescent="0.25">
      <c r="A50" s="19"/>
      <c r="B50" s="196" t="s">
        <v>611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6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72">
        <v>0</v>
      </c>
    </row>
    <row r="53" spans="1:6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72">
        <v>0</v>
      </c>
    </row>
    <row r="54" spans="1:6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72">
        <v>0</v>
      </c>
    </row>
    <row r="55" spans="1:6" hidden="1" x14ac:dyDescent="0.25">
      <c r="C55" s="197">
        <v>0</v>
      </c>
    </row>
  </sheetData>
  <sortState ref="A45:F46">
    <sortCondition ref="B45:B46"/>
  </sortState>
  <mergeCells count="1">
    <mergeCell ref="B39:E39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25" t="s">
        <v>726</v>
      </c>
      <c r="C1" s="625"/>
      <c r="D1" s="625"/>
      <c r="E1" s="625"/>
      <c r="H1" s="628" t="s">
        <v>726</v>
      </c>
      <c r="I1" s="628"/>
      <c r="J1" s="628"/>
      <c r="K1" s="205"/>
      <c r="L1" s="205"/>
      <c r="N1" t="s">
        <v>11</v>
      </c>
      <c r="O1" s="625" t="s">
        <v>725</v>
      </c>
      <c r="P1" s="625"/>
    </row>
    <row r="2" spans="1:17" ht="18" thickBot="1" x14ac:dyDescent="0.35">
      <c r="B2" s="18"/>
      <c r="C2" s="4"/>
      <c r="D2" s="6"/>
      <c r="E2" s="560" t="s">
        <v>562</v>
      </c>
      <c r="F2" s="497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60"/>
      <c r="F3" s="497"/>
      <c r="H3" s="444">
        <v>126476.5</v>
      </c>
      <c r="I3" s="334">
        <v>10456</v>
      </c>
      <c r="J3" s="496">
        <v>44378</v>
      </c>
      <c r="K3" s="496"/>
      <c r="L3" s="607" t="s">
        <v>567</v>
      </c>
      <c r="M3" s="607"/>
      <c r="O3" s="444">
        <v>64006</v>
      </c>
      <c r="P3" s="42">
        <v>6793</v>
      </c>
      <c r="Q3" s="492">
        <v>44412</v>
      </c>
    </row>
    <row r="4" spans="1:17" ht="17.25" x14ac:dyDescent="0.3">
      <c r="A4" s="495">
        <v>44354</v>
      </c>
      <c r="B4" s="41">
        <v>0</v>
      </c>
      <c r="C4" s="42">
        <v>2926</v>
      </c>
      <c r="D4" s="318" t="s">
        <v>516</v>
      </c>
      <c r="E4" s="498">
        <v>-79419</v>
      </c>
      <c r="F4" s="499"/>
      <c r="H4" s="444">
        <v>121188</v>
      </c>
      <c r="I4" s="334">
        <v>43064</v>
      </c>
      <c r="J4" s="496">
        <v>44379</v>
      </c>
      <c r="K4" s="496"/>
      <c r="L4" s="479">
        <v>341970</v>
      </c>
      <c r="M4" s="473">
        <v>44382</v>
      </c>
      <c r="O4" s="444">
        <v>127855</v>
      </c>
      <c r="P4" s="42">
        <v>3101</v>
      </c>
      <c r="Q4" s="492">
        <v>44413</v>
      </c>
    </row>
    <row r="5" spans="1:17" ht="17.25" x14ac:dyDescent="0.3">
      <c r="A5" s="495">
        <v>44355</v>
      </c>
      <c r="B5" s="41">
        <v>120000</v>
      </c>
      <c r="C5" s="42">
        <v>20382</v>
      </c>
      <c r="D5" s="7"/>
      <c r="E5" s="503">
        <v>-2143</v>
      </c>
      <c r="F5" s="500"/>
      <c r="H5" s="444">
        <v>117804.68</v>
      </c>
      <c r="I5" s="334">
        <v>61735</v>
      </c>
      <c r="J5" s="496">
        <v>44380</v>
      </c>
      <c r="K5" s="496"/>
      <c r="L5" s="480">
        <v>203050</v>
      </c>
      <c r="M5" s="473">
        <v>44386</v>
      </c>
      <c r="O5" s="444">
        <v>99529</v>
      </c>
      <c r="P5" s="42">
        <v>6413</v>
      </c>
      <c r="Q5" s="492">
        <v>44414</v>
      </c>
    </row>
    <row r="6" spans="1:17" ht="17.25" x14ac:dyDescent="0.3">
      <c r="A6" s="495">
        <v>44356</v>
      </c>
      <c r="B6" s="41">
        <f>10230+150+75440</f>
        <v>85820</v>
      </c>
      <c r="C6" s="42">
        <v>2701</v>
      </c>
      <c r="D6" s="7"/>
      <c r="E6" s="503">
        <v>-8801</v>
      </c>
      <c r="F6" s="500"/>
      <c r="H6" s="444">
        <v>112352</v>
      </c>
      <c r="I6" s="456">
        <f>19938+722.5</f>
        <v>20660.5</v>
      </c>
      <c r="J6" s="496">
        <v>44381</v>
      </c>
      <c r="K6" s="496"/>
      <c r="L6" s="480">
        <v>183700</v>
      </c>
      <c r="M6" s="473">
        <v>44386</v>
      </c>
      <c r="O6" s="444">
        <v>102761</v>
      </c>
      <c r="P6" s="42">
        <v>20901</v>
      </c>
      <c r="Q6" s="492">
        <v>44415</v>
      </c>
    </row>
    <row r="7" spans="1:17" ht="18" thickBot="1" x14ac:dyDescent="0.35">
      <c r="A7" s="495">
        <v>44357</v>
      </c>
      <c r="B7" s="41">
        <v>0</v>
      </c>
      <c r="C7" s="42">
        <v>5129</v>
      </c>
      <c r="D7" s="7"/>
      <c r="E7" s="503">
        <v>-121552</v>
      </c>
      <c r="F7" s="500"/>
      <c r="H7" s="444">
        <v>100005</v>
      </c>
      <c r="I7" s="334">
        <v>22327</v>
      </c>
      <c r="J7" s="496">
        <v>44382</v>
      </c>
      <c r="K7" s="496"/>
      <c r="L7" s="481">
        <v>329090</v>
      </c>
      <c r="M7" s="474">
        <v>44389</v>
      </c>
      <c r="O7" s="444">
        <v>93959</v>
      </c>
      <c r="P7" s="42">
        <v>15183</v>
      </c>
      <c r="Q7" s="492">
        <v>44416</v>
      </c>
    </row>
    <row r="8" spans="1:17" ht="17.25" x14ac:dyDescent="0.3">
      <c r="A8" s="495">
        <v>44358</v>
      </c>
      <c r="B8" s="41">
        <v>181550</v>
      </c>
      <c r="C8" s="42">
        <v>8193</v>
      </c>
      <c r="D8" s="7"/>
      <c r="E8" s="504">
        <v>3855</v>
      </c>
      <c r="F8" s="500"/>
      <c r="H8" s="444">
        <v>89170</v>
      </c>
      <c r="I8" s="334">
        <v>34565</v>
      </c>
      <c r="J8" s="496">
        <v>44383</v>
      </c>
      <c r="K8" s="496"/>
      <c r="L8" s="482">
        <v>174070</v>
      </c>
      <c r="M8" s="474">
        <v>44392</v>
      </c>
      <c r="O8" s="444">
        <v>130377</v>
      </c>
      <c r="P8" s="42">
        <v>5385</v>
      </c>
      <c r="Q8" s="492">
        <v>44417</v>
      </c>
    </row>
    <row r="9" spans="1:17" ht="17.25" x14ac:dyDescent="0.3">
      <c r="A9" s="495">
        <v>44359</v>
      </c>
      <c r="B9" s="41">
        <v>325340</v>
      </c>
      <c r="C9" s="42">
        <v>10601</v>
      </c>
      <c r="D9" s="7"/>
      <c r="E9" s="504">
        <v>177657</v>
      </c>
      <c r="F9" s="500"/>
      <c r="H9" s="444">
        <v>60712</v>
      </c>
      <c r="I9" s="334">
        <v>53011</v>
      </c>
      <c r="J9" s="496">
        <v>44384</v>
      </c>
      <c r="K9" s="496"/>
      <c r="L9" s="482">
        <v>339360</v>
      </c>
      <c r="M9" s="473">
        <v>44396</v>
      </c>
      <c r="O9" s="444">
        <v>108147</v>
      </c>
      <c r="P9" s="42">
        <v>4381</v>
      </c>
      <c r="Q9" s="492">
        <v>44418</v>
      </c>
    </row>
    <row r="10" spans="1:17" ht="17.25" x14ac:dyDescent="0.3">
      <c r="A10" s="495">
        <v>44360</v>
      </c>
      <c r="B10" s="41">
        <v>82350</v>
      </c>
      <c r="C10" s="42">
        <v>9369</v>
      </c>
      <c r="D10" s="7"/>
      <c r="E10" s="503">
        <v>-6019</v>
      </c>
      <c r="F10" s="500"/>
      <c r="H10" s="444">
        <v>62018</v>
      </c>
      <c r="I10" s="456">
        <f>29872+165</f>
        <v>30037</v>
      </c>
      <c r="J10" s="496">
        <v>44385</v>
      </c>
      <c r="K10" s="496"/>
      <c r="L10" s="482">
        <v>260000</v>
      </c>
      <c r="M10" s="473">
        <v>44398</v>
      </c>
      <c r="O10" s="444">
        <v>66279</v>
      </c>
      <c r="P10" s="489">
        <f>3982+457+894+4046+135</f>
        <v>9514</v>
      </c>
      <c r="Q10" s="492">
        <v>44419</v>
      </c>
    </row>
    <row r="11" spans="1:17" ht="17.25" x14ac:dyDescent="0.3">
      <c r="A11" s="495">
        <v>44361</v>
      </c>
      <c r="B11" s="41">
        <v>132090</v>
      </c>
      <c r="C11" s="42">
        <v>3080</v>
      </c>
      <c r="D11" s="7"/>
      <c r="E11" s="503">
        <v>-9007</v>
      </c>
      <c r="F11" s="500"/>
      <c r="H11" s="444">
        <v>105176</v>
      </c>
      <c r="I11" s="456">
        <f>28270+3975</f>
        <v>32245</v>
      </c>
      <c r="J11" s="496">
        <v>44386</v>
      </c>
      <c r="K11" s="496"/>
      <c r="L11" s="482">
        <v>313100</v>
      </c>
      <c r="M11" s="473">
        <v>44400</v>
      </c>
      <c r="O11" s="444">
        <v>99618</v>
      </c>
      <c r="P11" s="42">
        <v>6749</v>
      </c>
      <c r="Q11" s="492">
        <v>44420</v>
      </c>
    </row>
    <row r="12" spans="1:17" ht="17.25" x14ac:dyDescent="0.3">
      <c r="A12" s="495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500"/>
      <c r="H12" s="444">
        <v>121085.38</v>
      </c>
      <c r="I12" s="334">
        <v>76989</v>
      </c>
      <c r="J12" s="496">
        <v>44387</v>
      </c>
      <c r="K12" s="496"/>
      <c r="L12" s="482">
        <v>460570</v>
      </c>
      <c r="M12" s="473">
        <v>44403</v>
      </c>
      <c r="O12" s="444">
        <v>99884</v>
      </c>
      <c r="P12" s="42">
        <v>8240</v>
      </c>
      <c r="Q12" s="492">
        <v>44421</v>
      </c>
    </row>
    <row r="13" spans="1:17" ht="17.25" x14ac:dyDescent="0.3">
      <c r="A13" s="495">
        <v>44363</v>
      </c>
      <c r="B13" s="41">
        <f>150+91494</f>
        <v>91644</v>
      </c>
      <c r="C13" s="42">
        <v>6703</v>
      </c>
      <c r="D13" s="395" t="s">
        <v>609</v>
      </c>
      <c r="E13" s="503">
        <v>-5099</v>
      </c>
      <c r="F13" s="500"/>
      <c r="H13" s="444">
        <v>107856</v>
      </c>
      <c r="I13" s="334">
        <f>30266</f>
        <v>30266</v>
      </c>
      <c r="J13" s="496">
        <v>44388</v>
      </c>
      <c r="K13" s="496"/>
      <c r="L13" s="483">
        <v>415730</v>
      </c>
      <c r="M13" s="475">
        <v>44407</v>
      </c>
      <c r="O13" s="444">
        <v>150946.09</v>
      </c>
      <c r="P13" s="42">
        <v>11274</v>
      </c>
      <c r="Q13" s="492">
        <v>44422</v>
      </c>
    </row>
    <row r="14" spans="1:17" ht="17.25" x14ac:dyDescent="0.3">
      <c r="A14" s="495">
        <v>44364</v>
      </c>
      <c r="B14" s="41">
        <v>120000</v>
      </c>
      <c r="C14" s="401">
        <v>8236</v>
      </c>
      <c r="D14" s="7"/>
      <c r="E14" s="503">
        <v>-17820</v>
      </c>
      <c r="F14" s="500"/>
      <c r="H14" s="444">
        <v>102720</v>
      </c>
      <c r="I14" s="334">
        <v>23039</v>
      </c>
      <c r="J14" s="496">
        <v>44389</v>
      </c>
      <c r="K14" s="496"/>
      <c r="L14" s="483">
        <v>295640</v>
      </c>
      <c r="M14" s="473">
        <v>44410</v>
      </c>
      <c r="O14" s="444">
        <v>136098</v>
      </c>
      <c r="P14" s="42">
        <v>6485</v>
      </c>
      <c r="Q14" s="492">
        <v>44423</v>
      </c>
    </row>
    <row r="15" spans="1:17" ht="18" thickBot="1" x14ac:dyDescent="0.35">
      <c r="A15" s="495">
        <v>44365</v>
      </c>
      <c r="B15" s="368">
        <v>164450</v>
      </c>
      <c r="C15" s="7">
        <v>11121</v>
      </c>
      <c r="D15" s="7"/>
      <c r="E15" s="504">
        <v>32802</v>
      </c>
      <c r="F15" s="500"/>
      <c r="H15" s="444">
        <v>72351</v>
      </c>
      <c r="I15" s="334">
        <v>10864</v>
      </c>
      <c r="J15" s="496">
        <v>44390</v>
      </c>
      <c r="K15" s="496"/>
      <c r="L15" s="488">
        <v>290470</v>
      </c>
      <c r="M15" s="473">
        <v>44414</v>
      </c>
      <c r="O15" s="444">
        <v>117971</v>
      </c>
      <c r="P15" s="489">
        <f>6260+105</f>
        <v>6365</v>
      </c>
      <c r="Q15" s="492">
        <v>44424</v>
      </c>
    </row>
    <row r="16" spans="1:17" ht="17.25" x14ac:dyDescent="0.3">
      <c r="A16" s="495">
        <v>44366</v>
      </c>
      <c r="B16" s="41">
        <f>12964+274260</f>
        <v>287224</v>
      </c>
      <c r="C16" s="402">
        <v>12247</v>
      </c>
      <c r="D16" s="7"/>
      <c r="E16" s="504">
        <v>56840</v>
      </c>
      <c r="F16" s="500"/>
      <c r="H16" s="444">
        <v>59954</v>
      </c>
      <c r="I16" s="334">
        <v>18445</v>
      </c>
      <c r="J16" s="496">
        <v>44391</v>
      </c>
      <c r="K16" s="496"/>
      <c r="L16" s="595">
        <f>SUM(L4:L15)</f>
        <v>3606750</v>
      </c>
      <c r="M16" s="476"/>
      <c r="O16" s="444">
        <v>67370</v>
      </c>
      <c r="P16" s="42">
        <v>11112</v>
      </c>
      <c r="Q16" s="492">
        <v>44425</v>
      </c>
    </row>
    <row r="17" spans="1:17" ht="18" thickBot="1" x14ac:dyDescent="0.35">
      <c r="A17" s="495">
        <v>44367</v>
      </c>
      <c r="B17" s="399">
        <v>167190</v>
      </c>
      <c r="C17" s="42">
        <v>12780</v>
      </c>
      <c r="D17" s="7"/>
      <c r="E17" s="503">
        <v>-23695</v>
      </c>
      <c r="F17" s="500"/>
      <c r="H17" s="444">
        <v>126617</v>
      </c>
      <c r="I17" s="456">
        <f>6334+120+18676</f>
        <v>25130</v>
      </c>
      <c r="J17" s="496">
        <v>44392</v>
      </c>
      <c r="K17" s="496"/>
      <c r="L17" s="596"/>
      <c r="M17" s="476"/>
      <c r="O17" s="444">
        <v>0</v>
      </c>
      <c r="P17" s="42">
        <v>0</v>
      </c>
      <c r="Q17" s="492">
        <v>44426</v>
      </c>
    </row>
    <row r="18" spans="1:17" ht="17.25" hidden="1" customHeight="1" x14ac:dyDescent="0.3">
      <c r="A18" s="495">
        <v>44368</v>
      </c>
      <c r="B18" s="41">
        <v>0</v>
      </c>
      <c r="C18" s="42">
        <v>3622</v>
      </c>
      <c r="D18" s="7"/>
      <c r="E18" s="503">
        <v>-83398</v>
      </c>
      <c r="F18" s="500"/>
      <c r="H18" s="444">
        <v>143221</v>
      </c>
      <c r="I18" s="334">
        <v>10616</v>
      </c>
      <c r="J18" s="496">
        <v>44393</v>
      </c>
      <c r="K18" s="496"/>
      <c r="L18" s="478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5">
        <v>44369</v>
      </c>
      <c r="B19" s="41">
        <f>45+1710</f>
        <v>1755</v>
      </c>
      <c r="C19" s="42">
        <v>3669</v>
      </c>
      <c r="D19" s="7"/>
      <c r="E19" s="503">
        <v>-91227</v>
      </c>
      <c r="F19" s="500"/>
      <c r="H19" s="444">
        <v>196142</v>
      </c>
      <c r="I19" s="334">
        <v>21841</v>
      </c>
      <c r="J19" s="496">
        <v>44394</v>
      </c>
      <c r="K19" s="496"/>
      <c r="L19" s="597" t="s">
        <v>719</v>
      </c>
      <c r="M19" s="598"/>
      <c r="O19" s="444">
        <v>0</v>
      </c>
      <c r="P19" s="42">
        <v>0</v>
      </c>
      <c r="Q19" s="392"/>
    </row>
    <row r="20" spans="1:17" ht="17.25" hidden="1" customHeight="1" x14ac:dyDescent="0.3">
      <c r="A20" s="495">
        <v>44370</v>
      </c>
      <c r="B20" s="41">
        <v>135</v>
      </c>
      <c r="C20" s="42">
        <v>6518</v>
      </c>
      <c r="D20" s="7"/>
      <c r="E20" s="503">
        <v>-87086</v>
      </c>
      <c r="F20" s="500"/>
      <c r="H20" s="444">
        <v>107487</v>
      </c>
      <c r="I20" s="334">
        <v>10460</v>
      </c>
      <c r="J20" s="496">
        <v>44395</v>
      </c>
      <c r="K20" s="496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5">
        <v>44371</v>
      </c>
      <c r="B21" s="399">
        <v>81200</v>
      </c>
      <c r="C21" s="42">
        <v>8632</v>
      </c>
      <c r="D21" s="7"/>
      <c r="E21" s="504">
        <v>1077</v>
      </c>
      <c r="F21" s="500"/>
      <c r="H21" s="444">
        <v>106168.82</v>
      </c>
      <c r="I21" s="456">
        <f>1512+6398</f>
        <v>7910</v>
      </c>
      <c r="J21" s="496">
        <v>44396</v>
      </c>
      <c r="K21" s="496"/>
      <c r="L21" s="629">
        <f>L16-H37</f>
        <v>-383122.2200000002</v>
      </c>
      <c r="M21" s="630"/>
      <c r="O21" s="444">
        <v>0</v>
      </c>
      <c r="P21" s="42">
        <v>0</v>
      </c>
      <c r="Q21" s="392"/>
    </row>
    <row r="22" spans="1:17" ht="17.25" hidden="1" customHeight="1" x14ac:dyDescent="0.3">
      <c r="A22" s="495">
        <v>44372</v>
      </c>
      <c r="B22" s="41">
        <v>152531</v>
      </c>
      <c r="C22" s="42">
        <v>5864</v>
      </c>
      <c r="D22" s="7"/>
      <c r="E22" s="118">
        <v>0</v>
      </c>
      <c r="F22" s="500"/>
      <c r="H22" s="444">
        <v>98612</v>
      </c>
      <c r="I22" s="334">
        <v>6840</v>
      </c>
      <c r="J22" s="496">
        <v>44397</v>
      </c>
      <c r="K22" s="496"/>
      <c r="L22" s="631"/>
      <c r="M22" s="632"/>
      <c r="O22" s="444">
        <v>0</v>
      </c>
      <c r="P22" s="42">
        <v>0</v>
      </c>
      <c r="Q22" s="392"/>
    </row>
    <row r="23" spans="1:17" ht="17.25" hidden="1" customHeight="1" x14ac:dyDescent="0.3">
      <c r="A23" s="495">
        <v>44373</v>
      </c>
      <c r="B23" s="41">
        <v>127951</v>
      </c>
      <c r="C23" s="42">
        <v>3550</v>
      </c>
      <c r="D23" s="7"/>
      <c r="E23" s="118">
        <v>0</v>
      </c>
      <c r="F23" s="500"/>
      <c r="H23" s="444">
        <v>132205</v>
      </c>
      <c r="I23" s="334">
        <v>4843</v>
      </c>
      <c r="J23" s="496">
        <v>44398</v>
      </c>
      <c r="K23" s="496"/>
      <c r="L23" s="496"/>
      <c r="O23" s="444">
        <v>0</v>
      </c>
      <c r="P23" s="42">
        <v>0</v>
      </c>
      <c r="Q23" s="392"/>
    </row>
    <row r="24" spans="1:17" ht="17.25" hidden="1" customHeight="1" x14ac:dyDescent="0.3">
      <c r="A24" s="495">
        <v>44374</v>
      </c>
      <c r="B24" s="399">
        <v>137820</v>
      </c>
      <c r="C24" s="42">
        <v>7873</v>
      </c>
      <c r="D24" s="7"/>
      <c r="E24" s="503">
        <v>-787</v>
      </c>
      <c r="F24" s="500"/>
      <c r="H24" s="444">
        <v>77581</v>
      </c>
      <c r="I24" s="456">
        <f>8000+14435</f>
        <v>22435</v>
      </c>
      <c r="J24" s="496">
        <v>44399</v>
      </c>
      <c r="K24" s="496"/>
      <c r="L24" s="496"/>
      <c r="O24" s="444">
        <v>0</v>
      </c>
      <c r="P24" s="42">
        <v>0</v>
      </c>
      <c r="Q24" s="392"/>
    </row>
    <row r="25" spans="1:17" ht="17.25" hidden="1" customHeight="1" x14ac:dyDescent="0.3">
      <c r="A25" s="495">
        <v>44375</v>
      </c>
      <c r="B25" s="41">
        <v>209600</v>
      </c>
      <c r="C25" s="42">
        <v>4664</v>
      </c>
      <c r="D25" s="7"/>
      <c r="E25" s="504">
        <v>102120</v>
      </c>
      <c r="F25" s="500"/>
      <c r="H25" s="444">
        <v>158574</v>
      </c>
      <c r="I25" s="334">
        <v>6232</v>
      </c>
      <c r="J25" s="496">
        <v>44400</v>
      </c>
      <c r="K25" s="496"/>
      <c r="L25" s="496"/>
      <c r="O25" s="444">
        <v>0</v>
      </c>
      <c r="P25" s="42">
        <v>0</v>
      </c>
      <c r="Q25" s="392"/>
    </row>
    <row r="26" spans="1:17" ht="17.25" hidden="1" customHeight="1" x14ac:dyDescent="0.3">
      <c r="A26" s="495">
        <v>44376</v>
      </c>
      <c r="B26" s="41">
        <v>75870</v>
      </c>
      <c r="C26" s="333">
        <v>6888</v>
      </c>
      <c r="D26" s="7"/>
      <c r="E26" s="503">
        <v>-2024</v>
      </c>
      <c r="F26" s="500"/>
      <c r="H26" s="444">
        <v>232014.24</v>
      </c>
      <c r="I26" s="334">
        <v>7988</v>
      </c>
      <c r="J26" s="496">
        <v>44401</v>
      </c>
      <c r="K26" s="496"/>
      <c r="L26" s="496"/>
      <c r="O26" s="444">
        <v>0</v>
      </c>
      <c r="P26" s="42">
        <v>0</v>
      </c>
      <c r="Q26" s="392"/>
    </row>
    <row r="27" spans="1:17" ht="17.25" hidden="1" customHeight="1" x14ac:dyDescent="0.3">
      <c r="A27" s="495">
        <v>44377</v>
      </c>
      <c r="B27" s="41">
        <v>125407</v>
      </c>
      <c r="C27" s="333">
        <v>2918</v>
      </c>
      <c r="D27" s="7"/>
      <c r="E27" s="118">
        <v>0</v>
      </c>
      <c r="F27" s="500"/>
      <c r="H27" s="444">
        <v>168806</v>
      </c>
      <c r="I27" s="334">
        <v>4221</v>
      </c>
      <c r="J27" s="496">
        <v>44402</v>
      </c>
      <c r="K27" s="496"/>
      <c r="L27" s="496"/>
      <c r="O27" s="444">
        <v>0</v>
      </c>
      <c r="P27" s="42">
        <v>0</v>
      </c>
      <c r="Q27" s="392"/>
    </row>
    <row r="28" spans="1:17" ht="17.25" hidden="1" customHeight="1" x14ac:dyDescent="0.3">
      <c r="A28" s="495"/>
      <c r="B28" s="41">
        <v>0</v>
      </c>
      <c r="C28" s="333">
        <v>0</v>
      </c>
      <c r="D28" s="7"/>
      <c r="E28" s="118">
        <v>0</v>
      </c>
      <c r="F28" s="500"/>
      <c r="H28" s="444">
        <v>79889</v>
      </c>
      <c r="I28" s="456">
        <f>3700+3309+3748</f>
        <v>10757</v>
      </c>
      <c r="J28" s="496">
        <v>44403</v>
      </c>
      <c r="K28" s="496"/>
      <c r="L28" s="496"/>
      <c r="O28" s="444">
        <v>0</v>
      </c>
      <c r="P28" s="42">
        <v>0</v>
      </c>
      <c r="Q28" s="392"/>
    </row>
    <row r="29" spans="1:17" ht="17.25" hidden="1" customHeight="1" thickBot="1" x14ac:dyDescent="0.35">
      <c r="A29" s="495"/>
      <c r="B29" s="41">
        <v>0</v>
      </c>
      <c r="C29" s="333">
        <v>0</v>
      </c>
      <c r="D29" s="7"/>
      <c r="E29" s="501">
        <f>SUM(E4:E28)</f>
        <v>-163726</v>
      </c>
      <c r="F29" s="502"/>
      <c r="H29" s="444">
        <v>67572</v>
      </c>
      <c r="I29" s="334">
        <v>3689</v>
      </c>
      <c r="J29" s="496">
        <v>44404</v>
      </c>
      <c r="K29" s="496"/>
      <c r="L29" s="496"/>
      <c r="O29" s="444">
        <v>0</v>
      </c>
      <c r="P29" s="42">
        <v>0</v>
      </c>
      <c r="Q29" s="392"/>
    </row>
    <row r="30" spans="1:17" ht="17.25" hidden="1" customHeight="1" x14ac:dyDescent="0.3">
      <c r="A30" s="495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6">
        <v>44405</v>
      </c>
      <c r="K30" s="496"/>
      <c r="L30" s="496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6">
        <v>44406</v>
      </c>
      <c r="K31" s="496"/>
      <c r="L31" s="496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6">
        <v>44407</v>
      </c>
      <c r="K32" s="496"/>
      <c r="L32" s="496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6">
        <v>44408</v>
      </c>
      <c r="K33" s="496"/>
      <c r="L33" s="496"/>
      <c r="O33" s="444">
        <v>0</v>
      </c>
      <c r="P33" s="42">
        <v>0</v>
      </c>
      <c r="Q33" s="392"/>
    </row>
    <row r="34" spans="7:17" ht="17.25" hidden="1" customHeight="1" x14ac:dyDescent="0.3">
      <c r="H34" s="470">
        <v>129489</v>
      </c>
      <c r="I34" s="334">
        <v>17114</v>
      </c>
      <c r="J34" s="496">
        <v>44409</v>
      </c>
      <c r="K34" s="496"/>
      <c r="L34" s="496"/>
      <c r="O34" s="444">
        <v>0</v>
      </c>
      <c r="P34" s="42">
        <v>0</v>
      </c>
      <c r="Q34" s="392"/>
    </row>
    <row r="35" spans="7:17" ht="17.25" hidden="1" customHeight="1" x14ac:dyDescent="0.3">
      <c r="H35" s="484">
        <v>52350</v>
      </c>
      <c r="I35" s="456">
        <f>6476+45</f>
        <v>6521</v>
      </c>
      <c r="J35" s="496">
        <v>44410</v>
      </c>
      <c r="K35" s="496"/>
      <c r="L35" s="496"/>
      <c r="O35" s="444">
        <v>0</v>
      </c>
      <c r="P35" s="42">
        <v>0</v>
      </c>
      <c r="Q35" s="392"/>
    </row>
    <row r="36" spans="7:17" ht="18" thickBot="1" x14ac:dyDescent="0.35">
      <c r="H36" s="485">
        <v>185490</v>
      </c>
      <c r="I36" s="486">
        <v>24490</v>
      </c>
      <c r="J36" s="496">
        <v>44411</v>
      </c>
      <c r="K36" s="496"/>
      <c r="L36" s="496"/>
      <c r="O36" s="444">
        <v>0</v>
      </c>
      <c r="P36" s="42">
        <v>0</v>
      </c>
      <c r="Q36" s="392"/>
    </row>
    <row r="37" spans="7:17" ht="16.5" thickTop="1" x14ac:dyDescent="0.25">
      <c r="H37" s="603">
        <f>SUM(H3:H36)</f>
        <v>3989872.22</v>
      </c>
      <c r="I37" s="605">
        <f>SUM(I3:I36)</f>
        <v>688820.5</v>
      </c>
      <c r="J37" s="496"/>
      <c r="K37" s="496"/>
      <c r="L37" s="496"/>
      <c r="O37" s="603">
        <f>SUM(O3:O36)</f>
        <v>1464800.09</v>
      </c>
      <c r="P37" s="605">
        <f>SUM(P3:P36)</f>
        <v>121896</v>
      </c>
      <c r="Q37" s="392"/>
    </row>
    <row r="38" spans="7:17" ht="16.5" thickBot="1" x14ac:dyDescent="0.3">
      <c r="H38" s="604"/>
      <c r="I38" s="606"/>
      <c r="J38" s="496"/>
      <c r="K38" s="496"/>
      <c r="L38" s="496"/>
      <c r="O38" s="604"/>
      <c r="P38" s="606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26"/>
      <c r="I40" s="626"/>
      <c r="O40" s="607" t="s">
        <v>567</v>
      </c>
      <c r="P40" s="607"/>
      <c r="Q40" s="392"/>
    </row>
    <row r="41" spans="7:17" ht="15.75" x14ac:dyDescent="0.25">
      <c r="G41" s="272"/>
      <c r="H41" s="505"/>
      <c r="I41" s="475"/>
      <c r="O41" s="479">
        <v>4046</v>
      </c>
      <c r="P41" s="473">
        <v>44410</v>
      </c>
      <c r="Q41" s="366"/>
    </row>
    <row r="42" spans="7:17" ht="15.75" x14ac:dyDescent="0.25">
      <c r="G42" s="272"/>
      <c r="H42" s="392"/>
      <c r="I42" s="475"/>
      <c r="O42" s="480">
        <v>457</v>
      </c>
      <c r="P42" s="473">
        <v>44417</v>
      </c>
      <c r="Q42" s="366"/>
    </row>
    <row r="43" spans="7:17" ht="15.75" x14ac:dyDescent="0.25">
      <c r="G43" s="272"/>
      <c r="H43" s="392"/>
      <c r="I43" s="475"/>
      <c r="O43" s="480">
        <v>135</v>
      </c>
      <c r="P43" s="473">
        <v>44417</v>
      </c>
      <c r="Q43" s="366"/>
    </row>
    <row r="44" spans="7:17" ht="16.5" thickBot="1" x14ac:dyDescent="0.3">
      <c r="G44" s="272"/>
      <c r="H44" s="392"/>
      <c r="I44" s="475"/>
      <c r="O44" s="481">
        <v>330120</v>
      </c>
      <c r="P44" s="474">
        <v>44417</v>
      </c>
      <c r="Q44" s="366"/>
    </row>
    <row r="45" spans="7:17" ht="15.75" x14ac:dyDescent="0.25">
      <c r="G45" s="272"/>
      <c r="H45" s="392"/>
      <c r="I45" s="475"/>
      <c r="O45" s="482">
        <v>894</v>
      </c>
      <c r="P45" s="474">
        <v>44418</v>
      </c>
      <c r="Q45" s="366"/>
    </row>
    <row r="46" spans="7:17" ht="15.75" x14ac:dyDescent="0.25">
      <c r="G46" s="272"/>
      <c r="H46" s="392"/>
      <c r="I46" s="475"/>
      <c r="O46" s="482">
        <v>300000</v>
      </c>
      <c r="P46" s="473">
        <v>44419</v>
      </c>
      <c r="Q46" s="366"/>
    </row>
    <row r="47" spans="7:17" ht="15.75" x14ac:dyDescent="0.25">
      <c r="G47" s="272"/>
      <c r="H47" s="392"/>
      <c r="I47" s="475"/>
      <c r="O47" s="482">
        <v>324890</v>
      </c>
      <c r="P47" s="473">
        <v>44421</v>
      </c>
      <c r="Q47" s="366"/>
    </row>
    <row r="48" spans="7:17" ht="15.75" x14ac:dyDescent="0.25">
      <c r="G48" s="272"/>
      <c r="H48" s="392"/>
      <c r="I48" s="475"/>
      <c r="O48" s="482">
        <v>159870</v>
      </c>
      <c r="P48" s="473">
        <v>44424</v>
      </c>
      <c r="Q48" s="366"/>
    </row>
    <row r="49" spans="7:17" ht="16.5" customHeight="1" x14ac:dyDescent="0.25">
      <c r="G49" s="272"/>
      <c r="H49" s="392"/>
      <c r="I49" s="475"/>
      <c r="O49" s="482">
        <v>105</v>
      </c>
      <c r="P49" s="473">
        <v>44424</v>
      </c>
      <c r="Q49" s="366"/>
    </row>
    <row r="50" spans="7:17" ht="16.5" customHeight="1" x14ac:dyDescent="0.25">
      <c r="G50" s="272"/>
      <c r="H50" s="392"/>
      <c r="I50" s="475"/>
      <c r="O50" s="482">
        <v>384800</v>
      </c>
      <c r="P50" s="473">
        <v>44426</v>
      </c>
      <c r="Q50" s="366"/>
    </row>
    <row r="51" spans="7:17" ht="15.75" x14ac:dyDescent="0.25">
      <c r="G51" s="272"/>
      <c r="H51" s="392"/>
      <c r="I51" s="475"/>
      <c r="O51" s="483">
        <v>177370</v>
      </c>
      <c r="P51" s="475">
        <v>44427</v>
      </c>
      <c r="Q51" s="392"/>
    </row>
    <row r="52" spans="7:17" ht="16.5" thickBot="1" x14ac:dyDescent="0.3">
      <c r="G52" s="272"/>
      <c r="H52" s="392"/>
      <c r="I52" s="475"/>
      <c r="O52" s="477">
        <v>0</v>
      </c>
      <c r="P52" s="42"/>
      <c r="Q52" s="392"/>
    </row>
    <row r="53" spans="7:17" ht="15.75" x14ac:dyDescent="0.25">
      <c r="G53" s="272"/>
      <c r="H53" s="627"/>
      <c r="I53" s="7"/>
      <c r="O53" s="595">
        <f>SUM(O41:O52)</f>
        <v>1682687</v>
      </c>
      <c r="P53" s="476"/>
      <c r="Q53" s="392"/>
    </row>
    <row r="54" spans="7:17" ht="16.5" thickBot="1" x14ac:dyDescent="0.3">
      <c r="G54" s="272"/>
      <c r="H54" s="627"/>
      <c r="I54" s="7"/>
      <c r="O54" s="596"/>
      <c r="P54" s="476"/>
      <c r="Q54" s="392"/>
    </row>
    <row r="55" spans="7:17" ht="15.75" x14ac:dyDescent="0.25">
      <c r="G55" s="272"/>
      <c r="H55" s="7"/>
      <c r="I55" s="7"/>
      <c r="O55" s="478"/>
      <c r="P55" s="42"/>
      <c r="Q55" s="392"/>
    </row>
    <row r="56" spans="7:17" ht="17.25" x14ac:dyDescent="0.3">
      <c r="G56" s="272"/>
      <c r="H56" s="626"/>
      <c r="I56" s="626"/>
      <c r="O56" s="597" t="s">
        <v>719</v>
      </c>
      <c r="P56" s="598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24"/>
      <c r="I58" s="624"/>
      <c r="O58" s="493">
        <f>O53-O37</f>
        <v>217886.90999999992</v>
      </c>
      <c r="P58" s="494" t="s">
        <v>727</v>
      </c>
      <c r="Q58" s="392"/>
    </row>
    <row r="59" spans="7:17" ht="22.5" customHeight="1" x14ac:dyDescent="0.25">
      <c r="G59" s="272"/>
      <c r="H59" s="624"/>
      <c r="I59" s="624"/>
      <c r="O59" s="506">
        <v>-383122.22</v>
      </c>
      <c r="P59" s="506" t="s">
        <v>728</v>
      </c>
      <c r="Q59" s="392"/>
    </row>
    <row r="60" spans="7:17" ht="18.75" x14ac:dyDescent="0.3">
      <c r="G60" s="272"/>
      <c r="H60" s="7"/>
      <c r="I60" s="7"/>
      <c r="O60" s="508">
        <v>-163726</v>
      </c>
      <c r="P60" s="118" t="s">
        <v>729</v>
      </c>
      <c r="Q60" s="392"/>
    </row>
    <row r="61" spans="7:17" x14ac:dyDescent="0.25">
      <c r="O61" s="509">
        <v>0</v>
      </c>
      <c r="P61" s="507"/>
    </row>
    <row r="62" spans="7:17" ht="21" x14ac:dyDescent="0.35">
      <c r="O62" s="633">
        <f>SUM(O58:O61)</f>
        <v>-328961.31000000006</v>
      </c>
      <c r="P62" s="634"/>
    </row>
  </sheetData>
  <mergeCells count="20"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O53:O54"/>
    <mergeCell ref="O56:P56"/>
    <mergeCell ref="L19:M19"/>
    <mergeCell ref="L21:M22"/>
  </mergeCells>
  <pageMargins left="0.37" right="0.13" top="0.43" bottom="0.27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35" t="s">
        <v>32</v>
      </c>
      <c r="C1" s="636"/>
      <c r="D1" s="636"/>
      <c r="E1" s="637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35" t="s">
        <v>32</v>
      </c>
      <c r="C9" s="636"/>
      <c r="D9" s="636"/>
      <c r="E9" s="637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35" t="s">
        <v>32</v>
      </c>
      <c r="C20" s="636"/>
      <c r="D20" s="636"/>
      <c r="E20" s="637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35" t="s">
        <v>32</v>
      </c>
      <c r="C31" s="636"/>
      <c r="D31" s="636"/>
      <c r="E31" s="637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35" t="s">
        <v>32</v>
      </c>
      <c r="C42" s="636"/>
      <c r="D42" s="636"/>
      <c r="E42" s="637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35" t="s">
        <v>32</v>
      </c>
      <c r="C54" s="636"/>
      <c r="D54" s="636"/>
      <c r="E54" s="637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14" t="s">
        <v>147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259947.00000000003</v>
      </c>
      <c r="L64" s="525"/>
      <c r="M64" s="526">
        <f>M62+N62</f>
        <v>2744320</v>
      </c>
      <c r="N64" s="527"/>
      <c r="O64" s="102"/>
      <c r="P64" s="99"/>
      <c r="Q64" s="99"/>
      <c r="S64" s="174"/>
    </row>
    <row r="65" spans="2:19" ht="19.5" customHeight="1" thickBot="1" x14ac:dyDescent="0.3">
      <c r="D65" s="534" t="s">
        <v>17</v>
      </c>
      <c r="E65" s="534"/>
      <c r="F65" s="103">
        <f>F62-K64-C62</f>
        <v>2374814.2599999998</v>
      </c>
      <c r="I65" s="104"/>
      <c r="J65" s="105"/>
      <c r="P65" s="535">
        <f>P62+Q62</f>
        <v>3144691.75</v>
      </c>
      <c r="Q65" s="536"/>
      <c r="S65" s="50"/>
    </row>
    <row r="66" spans="2:19" ht="15.75" customHeight="1" x14ac:dyDescent="0.3">
      <c r="D66" s="537" t="s">
        <v>18</v>
      </c>
      <c r="E66" s="537"/>
      <c r="F66" s="95">
        <v>-2261593.1</v>
      </c>
      <c r="I66" s="538" t="s">
        <v>19</v>
      </c>
      <c r="J66" s="539"/>
      <c r="K66" s="540">
        <f>F68+F69+F70</f>
        <v>355407.6199999997</v>
      </c>
      <c r="L66" s="541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42">
        <f>-C4</f>
        <v>-209541.1</v>
      </c>
      <c r="L68" s="54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28" t="s">
        <v>24</v>
      </c>
      <c r="E70" s="529"/>
      <c r="F70" s="120">
        <v>223014.26</v>
      </c>
      <c r="I70" s="530" t="s">
        <v>25</v>
      </c>
      <c r="J70" s="531"/>
      <c r="K70" s="532">
        <f>K66+K68</f>
        <v>145866.5199999997</v>
      </c>
      <c r="L70" s="53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14" t="s">
        <v>429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22" t="s">
        <v>16</v>
      </c>
      <c r="I62" s="523"/>
      <c r="J62" s="101"/>
      <c r="K62" s="524">
        <f>I60+L60</f>
        <v>781851.32000000007</v>
      </c>
      <c r="L62" s="525"/>
      <c r="M62" s="526">
        <f>M60+N60</f>
        <v>4064802.5</v>
      </c>
      <c r="N62" s="527"/>
      <c r="O62" s="102"/>
      <c r="P62" s="99"/>
      <c r="Q62" s="99"/>
      <c r="S62" s="174"/>
    </row>
    <row r="63" spans="1:23" ht="19.5" customHeight="1" thickBot="1" x14ac:dyDescent="0.3">
      <c r="D63" s="534" t="s">
        <v>17</v>
      </c>
      <c r="E63" s="534"/>
      <c r="F63" s="103">
        <f>F60-K62-C60</f>
        <v>3177878.1399999997</v>
      </c>
      <c r="I63" s="104"/>
      <c r="J63" s="105"/>
      <c r="P63" s="535">
        <f>P60+Q60</f>
        <v>4585432.34</v>
      </c>
      <c r="Q63" s="536"/>
      <c r="S63" s="50"/>
    </row>
    <row r="64" spans="1:23" ht="15.75" customHeight="1" x14ac:dyDescent="0.3">
      <c r="D64" s="537" t="s">
        <v>18</v>
      </c>
      <c r="E64" s="537"/>
      <c r="F64" s="95">
        <v>-3579271.89</v>
      </c>
      <c r="I64" s="538" t="s">
        <v>19</v>
      </c>
      <c r="J64" s="539"/>
      <c r="K64" s="540">
        <f>F66+F67+F68</f>
        <v>-110332.85000000047</v>
      </c>
      <c r="L64" s="541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42">
        <f>-C4</f>
        <v>-223014.26</v>
      </c>
      <c r="L66" s="543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28" t="s">
        <v>24</v>
      </c>
      <c r="E68" s="529"/>
      <c r="F68" s="120">
        <v>215362.9</v>
      </c>
      <c r="I68" s="544" t="s">
        <v>431</v>
      </c>
      <c r="J68" s="545"/>
      <c r="K68" s="546">
        <f>K64+K66</f>
        <v>-333347.11000000045</v>
      </c>
      <c r="L68" s="547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14" t="s">
        <v>430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18" t="s">
        <v>7</v>
      </c>
      <c r="F4" s="519"/>
      <c r="H4" s="520" t="s">
        <v>8</v>
      </c>
      <c r="I4" s="54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22" t="s">
        <v>16</v>
      </c>
      <c r="I58" s="523"/>
      <c r="J58" s="101"/>
      <c r="K58" s="524">
        <f>I56+L56</f>
        <v>370346.35000000003</v>
      </c>
      <c r="L58" s="549"/>
      <c r="M58" s="526">
        <f>M56+N56</f>
        <v>3537422</v>
      </c>
      <c r="N58" s="527"/>
      <c r="O58" s="102"/>
      <c r="P58" s="99"/>
      <c r="Q58" s="99"/>
      <c r="S58" s="174"/>
    </row>
    <row r="59" spans="1:23" ht="15.75" customHeight="1" thickBot="1" x14ac:dyDescent="0.3">
      <c r="D59" s="534" t="s">
        <v>17</v>
      </c>
      <c r="E59" s="550"/>
      <c r="F59" s="103">
        <f>F56-K58-C56</f>
        <v>3048717.54</v>
      </c>
      <c r="I59" s="104"/>
      <c r="J59" s="105"/>
      <c r="P59" s="535">
        <f>P56+Q56</f>
        <v>8073324.3200000003</v>
      </c>
      <c r="Q59" s="536"/>
      <c r="S59" s="50"/>
    </row>
    <row r="60" spans="1:23" ht="15.75" customHeight="1" x14ac:dyDescent="0.3">
      <c r="D60" s="537" t="s">
        <v>18</v>
      </c>
      <c r="E60" s="537"/>
      <c r="F60" s="95">
        <v>-3102716.28</v>
      </c>
      <c r="I60" s="538" t="s">
        <v>19</v>
      </c>
      <c r="J60" s="539"/>
      <c r="K60" s="540">
        <f>F62+F63+F64</f>
        <v>216465.62000000023</v>
      </c>
      <c r="L60" s="541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42">
        <f>-C4</f>
        <v>-215362.9</v>
      </c>
      <c r="L62" s="543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28" t="s">
        <v>24</v>
      </c>
      <c r="E64" s="529"/>
      <c r="F64" s="120">
        <v>249311.35999999999</v>
      </c>
      <c r="I64" s="530" t="s">
        <v>25</v>
      </c>
      <c r="J64" s="531"/>
      <c r="K64" s="532">
        <f>K60+K62</f>
        <v>1102.720000000234</v>
      </c>
      <c r="L64" s="533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14" t="s">
        <v>504</v>
      </c>
      <c r="D1" s="514"/>
      <c r="E1" s="514"/>
      <c r="F1" s="514"/>
      <c r="G1" s="514"/>
      <c r="H1" s="514"/>
      <c r="I1" s="514"/>
      <c r="J1" s="514"/>
      <c r="K1" s="514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15" t="s">
        <v>1</v>
      </c>
      <c r="C3" s="516"/>
      <c r="D3" s="14"/>
      <c r="E3" s="15"/>
      <c r="F3" s="15"/>
      <c r="H3" s="517" t="s">
        <v>2</v>
      </c>
      <c r="I3" s="517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18" t="s">
        <v>7</v>
      </c>
      <c r="F4" s="519"/>
      <c r="H4" s="520" t="s">
        <v>8</v>
      </c>
      <c r="I4" s="521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779034.56000000017</v>
      </c>
      <c r="L64" s="525"/>
      <c r="M64" s="526">
        <f>M62+N62</f>
        <v>4478181</v>
      </c>
      <c r="N64" s="527"/>
      <c r="O64" s="102"/>
      <c r="P64" s="99"/>
      <c r="Q64" s="99"/>
      <c r="S64" s="174"/>
    </row>
    <row r="65" spans="2:19" ht="19.5" customHeight="1" thickBot="1" x14ac:dyDescent="0.3">
      <c r="D65" s="534" t="s">
        <v>17</v>
      </c>
      <c r="E65" s="534"/>
      <c r="F65" s="103">
        <f>F62-K64-C62</f>
        <v>3602842.44</v>
      </c>
      <c r="I65" s="104"/>
      <c r="J65" s="105"/>
      <c r="P65" s="535">
        <f>P62+Q62</f>
        <v>5004562.5599999996</v>
      </c>
      <c r="Q65" s="536"/>
      <c r="S65" s="50"/>
    </row>
    <row r="66" spans="2:19" ht="15.75" customHeight="1" x14ac:dyDescent="0.3">
      <c r="B66" s="551" t="s">
        <v>528</v>
      </c>
      <c r="C66" s="552"/>
      <c r="D66" s="534" t="s">
        <v>502</v>
      </c>
      <c r="E66" s="534"/>
      <c r="F66" s="95">
        <v>-3854423.8</v>
      </c>
      <c r="I66" s="538" t="s">
        <v>19</v>
      </c>
      <c r="J66" s="539"/>
      <c r="K66" s="540">
        <f>F68+F69+F70</f>
        <v>14998.430000000139</v>
      </c>
      <c r="L66" s="541"/>
      <c r="P66" s="50"/>
      <c r="S66" s="107"/>
    </row>
    <row r="67" spans="2:19" ht="19.5" thickBot="1" x14ac:dyDescent="0.35">
      <c r="B67" s="553"/>
      <c r="C67" s="554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55"/>
      <c r="C68" s="556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42">
        <f>-C4</f>
        <v>-249311.35999999999</v>
      </c>
      <c r="L68" s="543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28" t="s">
        <v>24</v>
      </c>
      <c r="E70" s="529"/>
      <c r="F70" s="120">
        <v>255764.39</v>
      </c>
      <c r="I70" s="530" t="s">
        <v>431</v>
      </c>
      <c r="J70" s="531"/>
      <c r="K70" s="532">
        <f>K66+K68</f>
        <v>-234312.92999999985</v>
      </c>
      <c r="L70" s="53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Hoja4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2021-09-07T16:18:56Z</cp:lastPrinted>
  <dcterms:created xsi:type="dcterms:W3CDTF">2021-01-11T14:43:39Z</dcterms:created>
  <dcterms:modified xsi:type="dcterms:W3CDTF">2021-09-07T16:57:41Z</dcterms:modified>
</cp:coreProperties>
</file>