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3690" yWindow="375" windowWidth="16605" windowHeight="10920" firstSheet="10" activeTab="10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CANALES  SEPTIEMBRE  2021     " sheetId="9" r:id="rId9"/>
    <sheet name="CANALES  OCTUBRE      2 0 2 1  " sheetId="10" r:id="rId10"/>
    <sheet name="CANALES   NOVIEMBRE   2021     " sheetId="11" r:id="rId11"/>
    <sheet name="CANALES   DICIEMBRE    2 0 2 1 " sheetId="12" r:id="rId12"/>
    <sheet name="Hoja3" sheetId="13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2" l="1"/>
  <c r="F108" i="11" l="1"/>
  <c r="F107" i="11"/>
  <c r="F106" i="11"/>
  <c r="F104" i="11"/>
  <c r="F105" i="11"/>
  <c r="E5" i="12" l="1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4" i="12"/>
  <c r="I27" i="11"/>
  <c r="I25" i="11"/>
  <c r="I18" i="11" l="1"/>
  <c r="F101" i="11"/>
  <c r="N64" i="10"/>
  <c r="N63" i="10"/>
  <c r="J63" i="10"/>
  <c r="J64" i="10"/>
  <c r="J65" i="10"/>
  <c r="X32" i="11" l="1"/>
  <c r="V256" i="12"/>
  <c r="S256" i="12"/>
  <c r="Q256" i="12"/>
  <c r="L256" i="12"/>
  <c r="N255" i="12"/>
  <c r="N254" i="12"/>
  <c r="N253" i="12"/>
  <c r="N251" i="12"/>
  <c r="J251" i="12"/>
  <c r="N250" i="12"/>
  <c r="J250" i="12"/>
  <c r="N249" i="12"/>
  <c r="J249" i="12"/>
  <c r="N248" i="12"/>
  <c r="J248" i="12"/>
  <c r="N247" i="12"/>
  <c r="J247" i="12"/>
  <c r="N246" i="12"/>
  <c r="J246" i="12"/>
  <c r="N245" i="12"/>
  <c r="J245" i="12"/>
  <c r="N244" i="12"/>
  <c r="J244" i="12"/>
  <c r="N243" i="12"/>
  <c r="J243" i="12"/>
  <c r="N242" i="12"/>
  <c r="J242" i="12"/>
  <c r="N241" i="12"/>
  <c r="J241" i="12"/>
  <c r="N240" i="12"/>
  <c r="J240" i="12"/>
  <c r="N239" i="12"/>
  <c r="J239" i="12"/>
  <c r="N238" i="12"/>
  <c r="J238" i="12"/>
  <c r="N237" i="12"/>
  <c r="J237" i="12"/>
  <c r="N236" i="12"/>
  <c r="J236" i="12"/>
  <c r="N235" i="12"/>
  <c r="J235" i="12"/>
  <c r="N234" i="12"/>
  <c r="J234" i="12"/>
  <c r="N233" i="12"/>
  <c r="J233" i="12"/>
  <c r="N232" i="12"/>
  <c r="J232" i="12"/>
  <c r="N231" i="12"/>
  <c r="J231" i="12"/>
  <c r="N230" i="12"/>
  <c r="J230" i="12"/>
  <c r="N229" i="12"/>
  <c r="J229" i="12"/>
  <c r="N228" i="12"/>
  <c r="J228" i="12"/>
  <c r="N227" i="12"/>
  <c r="J227" i="12"/>
  <c r="N226" i="12"/>
  <c r="J226" i="12"/>
  <c r="N225" i="12"/>
  <c r="J225" i="12"/>
  <c r="N224" i="12"/>
  <c r="J224" i="12"/>
  <c r="N223" i="12"/>
  <c r="J223" i="12"/>
  <c r="N222" i="12"/>
  <c r="J222" i="12"/>
  <c r="N221" i="12"/>
  <c r="J221" i="12"/>
  <c r="N220" i="12"/>
  <c r="J220" i="12"/>
  <c r="N219" i="12"/>
  <c r="J219" i="12"/>
  <c r="N218" i="12"/>
  <c r="J218" i="12"/>
  <c r="N217" i="12"/>
  <c r="J217" i="12"/>
  <c r="N216" i="12"/>
  <c r="J216" i="12"/>
  <c r="N215" i="12"/>
  <c r="J215" i="12"/>
  <c r="N214" i="12"/>
  <c r="J214" i="12"/>
  <c r="N213" i="12"/>
  <c r="J213" i="12"/>
  <c r="N212" i="12"/>
  <c r="J212" i="12"/>
  <c r="N211" i="12"/>
  <c r="J211" i="12"/>
  <c r="N210" i="12"/>
  <c r="J210" i="12"/>
  <c r="N209" i="12"/>
  <c r="J209" i="12"/>
  <c r="N208" i="12"/>
  <c r="J208" i="12"/>
  <c r="N207" i="12"/>
  <c r="J207" i="12"/>
  <c r="N206" i="12"/>
  <c r="J206" i="12"/>
  <c r="N205" i="12"/>
  <c r="J205" i="12"/>
  <c r="N204" i="12"/>
  <c r="J204" i="12"/>
  <c r="N203" i="12"/>
  <c r="J203" i="12"/>
  <c r="N202" i="12"/>
  <c r="J202" i="12"/>
  <c r="N201" i="12"/>
  <c r="J201" i="12"/>
  <c r="N200" i="12"/>
  <c r="J200" i="12"/>
  <c r="N199" i="12"/>
  <c r="J199" i="12"/>
  <c r="N198" i="12"/>
  <c r="J198" i="12"/>
  <c r="N197" i="12"/>
  <c r="J197" i="12"/>
  <c r="N196" i="12"/>
  <c r="J196" i="12"/>
  <c r="N195" i="12"/>
  <c r="J195" i="12"/>
  <c r="N194" i="12"/>
  <c r="J194" i="12"/>
  <c r="N193" i="12"/>
  <c r="J193" i="12"/>
  <c r="N192" i="12"/>
  <c r="J192" i="12"/>
  <c r="N191" i="12"/>
  <c r="J191" i="12"/>
  <c r="N190" i="12"/>
  <c r="J190" i="12"/>
  <c r="N189" i="12"/>
  <c r="J189" i="12"/>
  <c r="N188" i="12"/>
  <c r="J188" i="12"/>
  <c r="N187" i="12"/>
  <c r="J187" i="12"/>
  <c r="N186" i="12"/>
  <c r="J186" i="12"/>
  <c r="N185" i="12"/>
  <c r="J185" i="12"/>
  <c r="N184" i="12"/>
  <c r="J184" i="12"/>
  <c r="N183" i="12"/>
  <c r="J183" i="12"/>
  <c r="N182" i="12"/>
  <c r="J182" i="12"/>
  <c r="N181" i="12"/>
  <c r="J181" i="12"/>
  <c r="N180" i="12"/>
  <c r="J180" i="12"/>
  <c r="N179" i="12"/>
  <c r="J179" i="12"/>
  <c r="N178" i="12"/>
  <c r="J178" i="12"/>
  <c r="N177" i="12"/>
  <c r="J177" i="12"/>
  <c r="N176" i="12"/>
  <c r="J176" i="12"/>
  <c r="N175" i="12"/>
  <c r="J175" i="12"/>
  <c r="N174" i="12"/>
  <c r="J174" i="12"/>
  <c r="N173" i="12"/>
  <c r="J173" i="12"/>
  <c r="N172" i="12"/>
  <c r="J172" i="12"/>
  <c r="N171" i="12"/>
  <c r="J171" i="12"/>
  <c r="N170" i="12"/>
  <c r="J170" i="12"/>
  <c r="N169" i="12"/>
  <c r="J169" i="12"/>
  <c r="N168" i="12"/>
  <c r="J168" i="12"/>
  <c r="N167" i="12"/>
  <c r="J167" i="12"/>
  <c r="N166" i="12"/>
  <c r="J166" i="12"/>
  <c r="N165" i="12"/>
  <c r="J165" i="12"/>
  <c r="N164" i="12"/>
  <c r="J164" i="12"/>
  <c r="N163" i="12"/>
  <c r="J163" i="12"/>
  <c r="N162" i="12"/>
  <c r="J162" i="12"/>
  <c r="N161" i="12"/>
  <c r="J161" i="12"/>
  <c r="N160" i="12"/>
  <c r="J160" i="12"/>
  <c r="N159" i="12"/>
  <c r="J159" i="12"/>
  <c r="N158" i="12"/>
  <c r="J158" i="12"/>
  <c r="N157" i="12"/>
  <c r="J157" i="12"/>
  <c r="N156" i="12"/>
  <c r="J156" i="12"/>
  <c r="N155" i="12"/>
  <c r="J155" i="12"/>
  <c r="N154" i="12"/>
  <c r="J154" i="12"/>
  <c r="N153" i="12"/>
  <c r="J153" i="12"/>
  <c r="N152" i="12"/>
  <c r="J152" i="12"/>
  <c r="N151" i="12"/>
  <c r="J151" i="12"/>
  <c r="N150" i="12"/>
  <c r="J150" i="12"/>
  <c r="N149" i="12"/>
  <c r="J149" i="12"/>
  <c r="N148" i="12"/>
  <c r="J148" i="12"/>
  <c r="N147" i="12"/>
  <c r="J147" i="12"/>
  <c r="N146" i="12"/>
  <c r="J146" i="12"/>
  <c r="N145" i="12"/>
  <c r="J145" i="12"/>
  <c r="N144" i="12"/>
  <c r="J144" i="12"/>
  <c r="N143" i="12"/>
  <c r="J143" i="12"/>
  <c r="N142" i="12"/>
  <c r="J142" i="12"/>
  <c r="N141" i="12"/>
  <c r="J141" i="12"/>
  <c r="N140" i="12"/>
  <c r="J140" i="12"/>
  <c r="N139" i="12"/>
  <c r="J139" i="12"/>
  <c r="N138" i="12"/>
  <c r="J138" i="12"/>
  <c r="N137" i="12"/>
  <c r="J137" i="12"/>
  <c r="N136" i="12"/>
  <c r="J136" i="12"/>
  <c r="N135" i="12"/>
  <c r="J135" i="12"/>
  <c r="N134" i="12"/>
  <c r="J134" i="12"/>
  <c r="N133" i="12"/>
  <c r="J133" i="12"/>
  <c r="N132" i="12"/>
  <c r="J132" i="12"/>
  <c r="N131" i="12"/>
  <c r="J131" i="12"/>
  <c r="N130" i="12"/>
  <c r="J130" i="12"/>
  <c r="N129" i="12"/>
  <c r="J129" i="12"/>
  <c r="N128" i="12"/>
  <c r="J128" i="12"/>
  <c r="N127" i="12"/>
  <c r="J127" i="12"/>
  <c r="N126" i="12"/>
  <c r="J126" i="12"/>
  <c r="N125" i="12"/>
  <c r="J125" i="12"/>
  <c r="N124" i="12"/>
  <c r="J124" i="12"/>
  <c r="N123" i="12"/>
  <c r="J123" i="12"/>
  <c r="N122" i="12"/>
  <c r="J122" i="12"/>
  <c r="N121" i="12"/>
  <c r="J121" i="12"/>
  <c r="N120" i="12"/>
  <c r="J120" i="12"/>
  <c r="N119" i="12"/>
  <c r="J119" i="12"/>
  <c r="N118" i="12"/>
  <c r="J118" i="12"/>
  <c r="N117" i="12"/>
  <c r="J117" i="12"/>
  <c r="N116" i="12"/>
  <c r="J116" i="12"/>
  <c r="N115" i="12"/>
  <c r="J115" i="12"/>
  <c r="N114" i="12"/>
  <c r="J114" i="12"/>
  <c r="N113" i="12"/>
  <c r="J113" i="12"/>
  <c r="N112" i="12"/>
  <c r="J112" i="12"/>
  <c r="N111" i="12"/>
  <c r="J111" i="12"/>
  <c r="N110" i="12"/>
  <c r="J110" i="12"/>
  <c r="N109" i="12"/>
  <c r="J109" i="12"/>
  <c r="N108" i="12"/>
  <c r="J108" i="12"/>
  <c r="N107" i="12"/>
  <c r="J107" i="12"/>
  <c r="N106" i="12"/>
  <c r="J106" i="12"/>
  <c r="N105" i="12"/>
  <c r="J105" i="12"/>
  <c r="N104" i="12"/>
  <c r="J104" i="12"/>
  <c r="N103" i="12"/>
  <c r="J103" i="12"/>
  <c r="N102" i="12"/>
  <c r="J102" i="12"/>
  <c r="N101" i="12"/>
  <c r="J101" i="12"/>
  <c r="N100" i="12"/>
  <c r="J100" i="12"/>
  <c r="N99" i="12"/>
  <c r="J99" i="12"/>
  <c r="N98" i="12"/>
  <c r="J98" i="12"/>
  <c r="N97" i="12"/>
  <c r="J97" i="12"/>
  <c r="N96" i="12"/>
  <c r="J96" i="12"/>
  <c r="N95" i="12"/>
  <c r="J95" i="12"/>
  <c r="N94" i="12"/>
  <c r="J94" i="12"/>
  <c r="N93" i="12"/>
  <c r="J93" i="12"/>
  <c r="N92" i="12"/>
  <c r="J92" i="12"/>
  <c r="N91" i="12"/>
  <c r="J91" i="12"/>
  <c r="N90" i="12"/>
  <c r="J90" i="12"/>
  <c r="N89" i="12"/>
  <c r="J89" i="12"/>
  <c r="N88" i="12"/>
  <c r="J88" i="12"/>
  <c r="N87" i="12"/>
  <c r="J87" i="12"/>
  <c r="N86" i="12"/>
  <c r="J86" i="12"/>
  <c r="N85" i="12"/>
  <c r="J85" i="12"/>
  <c r="N84" i="12"/>
  <c r="J84" i="12"/>
  <c r="N83" i="12"/>
  <c r="J83" i="12"/>
  <c r="N82" i="12"/>
  <c r="J82" i="12"/>
  <c r="N81" i="12"/>
  <c r="J81" i="12"/>
  <c r="N80" i="12"/>
  <c r="J80" i="12"/>
  <c r="N79" i="12"/>
  <c r="J79" i="12"/>
  <c r="N78" i="12"/>
  <c r="J78" i="12"/>
  <c r="N77" i="12"/>
  <c r="J77" i="12"/>
  <c r="N76" i="12"/>
  <c r="J76" i="12"/>
  <c r="N75" i="12"/>
  <c r="J75" i="12"/>
  <c r="N74" i="12"/>
  <c r="J74" i="12"/>
  <c r="N73" i="12"/>
  <c r="J73" i="12"/>
  <c r="N72" i="12"/>
  <c r="J72" i="12"/>
  <c r="N71" i="12"/>
  <c r="J71" i="12"/>
  <c r="N70" i="12"/>
  <c r="J70" i="12"/>
  <c r="N69" i="12"/>
  <c r="J69" i="12"/>
  <c r="N68" i="12"/>
  <c r="J68" i="12"/>
  <c r="N67" i="12"/>
  <c r="J67" i="12"/>
  <c r="N66" i="12"/>
  <c r="J66" i="12"/>
  <c r="N65" i="12"/>
  <c r="J65" i="12"/>
  <c r="N64" i="12"/>
  <c r="J64" i="12"/>
  <c r="N63" i="12"/>
  <c r="J63" i="12"/>
  <c r="N62" i="12"/>
  <c r="J62" i="12"/>
  <c r="N61" i="12"/>
  <c r="J61" i="12"/>
  <c r="N60" i="12"/>
  <c r="J60" i="12"/>
  <c r="N59" i="12"/>
  <c r="J59" i="12"/>
  <c r="N58" i="12"/>
  <c r="J58" i="12"/>
  <c r="N57" i="12"/>
  <c r="J57" i="12"/>
  <c r="N56" i="12"/>
  <c r="J56" i="12"/>
  <c r="N55" i="12"/>
  <c r="J55" i="12"/>
  <c r="N54" i="12"/>
  <c r="J54" i="12"/>
  <c r="N53" i="12"/>
  <c r="J53" i="12"/>
  <c r="N52" i="12"/>
  <c r="J52" i="12"/>
  <c r="N51" i="12"/>
  <c r="J51" i="12"/>
  <c r="N50" i="12"/>
  <c r="J50" i="12"/>
  <c r="N49" i="12"/>
  <c r="J49" i="12"/>
  <c r="N48" i="12"/>
  <c r="J48" i="12"/>
  <c r="N47" i="12"/>
  <c r="J47" i="12"/>
  <c r="N46" i="12"/>
  <c r="J46" i="12"/>
  <c r="N45" i="12"/>
  <c r="J45" i="12"/>
  <c r="N44" i="12"/>
  <c r="J44" i="12"/>
  <c r="N43" i="12"/>
  <c r="J43" i="12"/>
  <c r="N42" i="12"/>
  <c r="J42" i="12"/>
  <c r="N41" i="12"/>
  <c r="J41" i="12"/>
  <c r="N40" i="12"/>
  <c r="J40" i="12"/>
  <c r="N39" i="12"/>
  <c r="J39" i="12"/>
  <c r="N38" i="12"/>
  <c r="J38" i="12"/>
  <c r="N37" i="12"/>
  <c r="J37" i="12"/>
  <c r="N36" i="12"/>
  <c r="J36" i="12"/>
  <c r="N35" i="12"/>
  <c r="J35" i="12"/>
  <c r="N34" i="12"/>
  <c r="J34" i="12"/>
  <c r="N33" i="12"/>
  <c r="J33" i="12"/>
  <c r="N32" i="12"/>
  <c r="J32" i="12"/>
  <c r="N31" i="12"/>
  <c r="J31" i="12"/>
  <c r="N30" i="12"/>
  <c r="J30" i="12"/>
  <c r="N29" i="12"/>
  <c r="J29" i="12"/>
  <c r="N28" i="12"/>
  <c r="J28" i="12"/>
  <c r="N27" i="12"/>
  <c r="J27" i="12"/>
  <c r="N26" i="12"/>
  <c r="J26" i="12"/>
  <c r="N25" i="12"/>
  <c r="J25" i="12"/>
  <c r="N24" i="12"/>
  <c r="J24" i="12"/>
  <c r="N23" i="12"/>
  <c r="J23" i="12"/>
  <c r="N22" i="12"/>
  <c r="J22" i="12"/>
  <c r="N21" i="12"/>
  <c r="J21" i="12"/>
  <c r="N20" i="12"/>
  <c r="J20" i="12"/>
  <c r="N19" i="12"/>
  <c r="J19" i="12"/>
  <c r="N18" i="12"/>
  <c r="J18" i="12"/>
  <c r="N17" i="12"/>
  <c r="J17" i="12"/>
  <c r="N16" i="12"/>
  <c r="J16" i="12"/>
  <c r="I252" i="12"/>
  <c r="N252" i="12" s="1"/>
  <c r="N15" i="12"/>
  <c r="J15" i="12"/>
  <c r="N14" i="12"/>
  <c r="J14" i="12"/>
  <c r="N13" i="12"/>
  <c r="J13" i="12"/>
  <c r="N12" i="12"/>
  <c r="J12" i="12"/>
  <c r="N11" i="12"/>
  <c r="J11" i="12"/>
  <c r="N10" i="12"/>
  <c r="J10" i="12"/>
  <c r="N9" i="12"/>
  <c r="J9" i="12"/>
  <c r="N8" i="12"/>
  <c r="J8" i="12"/>
  <c r="N7" i="12"/>
  <c r="J7" i="12"/>
  <c r="N6" i="12"/>
  <c r="J6" i="12"/>
  <c r="N5" i="12"/>
  <c r="J5" i="12"/>
  <c r="N4" i="12"/>
  <c r="J4" i="12"/>
  <c r="N256" i="12" l="1"/>
  <c r="N259" i="12" s="1"/>
  <c r="I16" i="11"/>
  <c r="N88" i="11" l="1"/>
  <c r="J88" i="11"/>
  <c r="I26" i="10" l="1"/>
  <c r="N79" i="10"/>
  <c r="J79" i="10"/>
  <c r="N78" i="10"/>
  <c r="J78" i="10"/>
  <c r="F59" i="10"/>
  <c r="J59" i="10" s="1"/>
  <c r="N59" i="10"/>
  <c r="N58" i="10"/>
  <c r="N60" i="10"/>
  <c r="J58" i="10"/>
  <c r="N61" i="10"/>
  <c r="J66" i="10"/>
  <c r="F61" i="10"/>
  <c r="J61" i="10" s="1"/>
  <c r="F62" i="10"/>
  <c r="J62" i="10" s="1"/>
  <c r="X29" i="10" l="1"/>
  <c r="I24" i="10" l="1"/>
  <c r="N75" i="10" l="1"/>
  <c r="J75" i="10"/>
  <c r="N72" i="10" l="1"/>
  <c r="J72" i="10"/>
  <c r="N54" i="10" l="1"/>
  <c r="N55" i="10"/>
  <c r="J55" i="10"/>
  <c r="F54" i="10"/>
  <c r="J54" i="10" s="1"/>
  <c r="F83" i="9"/>
  <c r="N71" i="10"/>
  <c r="N73" i="10"/>
  <c r="N74" i="10"/>
  <c r="J71" i="10"/>
  <c r="J73" i="10"/>
  <c r="J74" i="10"/>
  <c r="J76" i="10"/>
  <c r="I57" i="10"/>
  <c r="N57" i="10" s="1"/>
  <c r="J60" i="10"/>
  <c r="N56" i="10"/>
  <c r="J56" i="10"/>
  <c r="J57" i="10" l="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4" i="11"/>
  <c r="V252" i="11" l="1"/>
  <c r="S252" i="11"/>
  <c r="Q252" i="11"/>
  <c r="L252" i="11"/>
  <c r="N251" i="11"/>
  <c r="N250" i="11"/>
  <c r="N249" i="11"/>
  <c r="N247" i="11"/>
  <c r="J247" i="11"/>
  <c r="N246" i="11"/>
  <c r="J246" i="11"/>
  <c r="N245" i="11"/>
  <c r="J245" i="11"/>
  <c r="N244" i="11"/>
  <c r="J244" i="11"/>
  <c r="N243" i="11"/>
  <c r="J243" i="11"/>
  <c r="N242" i="11"/>
  <c r="J242" i="11"/>
  <c r="N241" i="11"/>
  <c r="J241" i="11"/>
  <c r="N240" i="11"/>
  <c r="J240" i="11"/>
  <c r="N239" i="11"/>
  <c r="J239" i="11"/>
  <c r="N238" i="11"/>
  <c r="J238" i="11"/>
  <c r="N237" i="11"/>
  <c r="J237" i="11"/>
  <c r="N236" i="11"/>
  <c r="J236" i="11"/>
  <c r="N235" i="11"/>
  <c r="J235" i="11"/>
  <c r="N234" i="11"/>
  <c r="J234" i="11"/>
  <c r="N233" i="11"/>
  <c r="J233" i="11"/>
  <c r="N232" i="11"/>
  <c r="J232" i="11"/>
  <c r="N231" i="11"/>
  <c r="J231" i="11"/>
  <c r="N230" i="11"/>
  <c r="J230" i="11"/>
  <c r="N229" i="11"/>
  <c r="J229" i="11"/>
  <c r="N228" i="11"/>
  <c r="J228" i="11"/>
  <c r="N227" i="11"/>
  <c r="J227" i="11"/>
  <c r="N226" i="11"/>
  <c r="J226" i="11"/>
  <c r="N225" i="11"/>
  <c r="J225" i="11"/>
  <c r="N224" i="11"/>
  <c r="J224" i="11"/>
  <c r="N223" i="11"/>
  <c r="J223" i="11"/>
  <c r="N222" i="11"/>
  <c r="J222" i="11"/>
  <c r="N221" i="11"/>
  <c r="J221" i="11"/>
  <c r="N220" i="11"/>
  <c r="J220" i="11"/>
  <c r="N219" i="11"/>
  <c r="J219" i="11"/>
  <c r="N218" i="11"/>
  <c r="J218" i="11"/>
  <c r="N217" i="11"/>
  <c r="J217" i="11"/>
  <c r="N216" i="11"/>
  <c r="J216" i="11"/>
  <c r="N215" i="11"/>
  <c r="J215" i="11"/>
  <c r="N214" i="11"/>
  <c r="J214" i="11"/>
  <c r="N213" i="11"/>
  <c r="J213" i="11"/>
  <c r="N212" i="11"/>
  <c r="J212" i="11"/>
  <c r="N211" i="11"/>
  <c r="J211" i="11"/>
  <c r="N210" i="11"/>
  <c r="J210" i="11"/>
  <c r="N209" i="11"/>
  <c r="J209" i="11"/>
  <c r="N208" i="11"/>
  <c r="J208" i="11"/>
  <c r="N207" i="11"/>
  <c r="J207" i="11"/>
  <c r="N206" i="11"/>
  <c r="J206" i="11"/>
  <c r="N205" i="11"/>
  <c r="J205" i="11"/>
  <c r="N204" i="11"/>
  <c r="J204" i="11"/>
  <c r="N203" i="11"/>
  <c r="J203" i="11"/>
  <c r="N202" i="11"/>
  <c r="J202" i="11"/>
  <c r="N201" i="11"/>
  <c r="J201" i="11"/>
  <c r="N200" i="11"/>
  <c r="J200" i="11"/>
  <c r="N199" i="11"/>
  <c r="J199" i="11"/>
  <c r="N198" i="11"/>
  <c r="J198" i="11"/>
  <c r="N197" i="11"/>
  <c r="J197" i="11"/>
  <c r="N196" i="11"/>
  <c r="J196" i="11"/>
  <c r="N195" i="11"/>
  <c r="J195" i="11"/>
  <c r="N194" i="11"/>
  <c r="J194" i="11"/>
  <c r="N193" i="11"/>
  <c r="J193" i="11"/>
  <c r="N192" i="11"/>
  <c r="J192" i="11"/>
  <c r="N191" i="11"/>
  <c r="J191" i="11"/>
  <c r="N190" i="11"/>
  <c r="J190" i="11"/>
  <c r="N189" i="11"/>
  <c r="J189" i="11"/>
  <c r="N188" i="11"/>
  <c r="J188" i="11"/>
  <c r="N187" i="11"/>
  <c r="J187" i="11"/>
  <c r="N186" i="11"/>
  <c r="J186" i="11"/>
  <c r="N185" i="11"/>
  <c r="J185" i="11"/>
  <c r="N184" i="11"/>
  <c r="J184" i="11"/>
  <c r="N183" i="11"/>
  <c r="J183" i="11"/>
  <c r="N182" i="11"/>
  <c r="J182" i="11"/>
  <c r="N181" i="11"/>
  <c r="J181" i="11"/>
  <c r="N180" i="11"/>
  <c r="J180" i="11"/>
  <c r="N179" i="11"/>
  <c r="J179" i="11"/>
  <c r="N178" i="11"/>
  <c r="J178" i="11"/>
  <c r="N177" i="11"/>
  <c r="J177" i="11"/>
  <c r="N176" i="11"/>
  <c r="J176" i="11"/>
  <c r="N175" i="11"/>
  <c r="J175" i="11"/>
  <c r="N174" i="11"/>
  <c r="J174" i="11"/>
  <c r="N173" i="11"/>
  <c r="J173" i="11"/>
  <c r="N172" i="11"/>
  <c r="J172" i="11"/>
  <c r="N171" i="11"/>
  <c r="J171" i="11"/>
  <c r="N170" i="11"/>
  <c r="J170" i="11"/>
  <c r="N169" i="11"/>
  <c r="J169" i="11"/>
  <c r="N168" i="11"/>
  <c r="J168" i="11"/>
  <c r="N167" i="11"/>
  <c r="J167" i="11"/>
  <c r="N166" i="11"/>
  <c r="J166" i="11"/>
  <c r="N165" i="11"/>
  <c r="J165" i="11"/>
  <c r="N164" i="11"/>
  <c r="J164" i="11"/>
  <c r="N163" i="11"/>
  <c r="J163" i="11"/>
  <c r="N162" i="11"/>
  <c r="J162" i="11"/>
  <c r="N161" i="11"/>
  <c r="J161" i="11"/>
  <c r="N160" i="11"/>
  <c r="J160" i="11"/>
  <c r="N159" i="11"/>
  <c r="J159" i="11"/>
  <c r="N158" i="11"/>
  <c r="J158" i="11"/>
  <c r="N157" i="11"/>
  <c r="J157" i="11"/>
  <c r="N156" i="11"/>
  <c r="J156" i="11"/>
  <c r="N155" i="11"/>
  <c r="J155" i="11"/>
  <c r="N154" i="11"/>
  <c r="J154" i="11"/>
  <c r="N153" i="11"/>
  <c r="J153" i="11"/>
  <c r="N152" i="11"/>
  <c r="J152" i="11"/>
  <c r="N151" i="11"/>
  <c r="J151" i="11"/>
  <c r="N150" i="11"/>
  <c r="J150" i="11"/>
  <c r="N149" i="11"/>
  <c r="J149" i="11"/>
  <c r="N148" i="11"/>
  <c r="J148" i="11"/>
  <c r="N147" i="11"/>
  <c r="J147" i="11"/>
  <c r="N146" i="11"/>
  <c r="J146" i="11"/>
  <c r="N145" i="11"/>
  <c r="J145" i="11"/>
  <c r="N144" i="11"/>
  <c r="J144" i="11"/>
  <c r="N143" i="11"/>
  <c r="J143" i="11"/>
  <c r="N142" i="11"/>
  <c r="J142" i="11"/>
  <c r="N141" i="11"/>
  <c r="J141" i="11"/>
  <c r="N140" i="11"/>
  <c r="J140" i="11"/>
  <c r="N139" i="11"/>
  <c r="J139" i="11"/>
  <c r="N138" i="11"/>
  <c r="J138" i="11"/>
  <c r="N137" i="11"/>
  <c r="J137" i="11"/>
  <c r="N136" i="11"/>
  <c r="J136" i="11"/>
  <c r="N135" i="11"/>
  <c r="J135" i="11"/>
  <c r="N134" i="11"/>
  <c r="J134" i="11"/>
  <c r="N133" i="11"/>
  <c r="J133" i="11"/>
  <c r="N132" i="11"/>
  <c r="J132" i="11"/>
  <c r="N131" i="11"/>
  <c r="J131" i="11"/>
  <c r="N130" i="11"/>
  <c r="J130" i="11"/>
  <c r="N129" i="11"/>
  <c r="J129" i="11"/>
  <c r="N128" i="11"/>
  <c r="J128" i="11"/>
  <c r="N127" i="11"/>
  <c r="J127" i="11"/>
  <c r="N126" i="11"/>
  <c r="J126" i="11"/>
  <c r="N125" i="11"/>
  <c r="J125" i="11"/>
  <c r="N124" i="11"/>
  <c r="J124" i="11"/>
  <c r="N123" i="11"/>
  <c r="J123" i="11"/>
  <c r="N122" i="11"/>
  <c r="J122" i="11"/>
  <c r="N121" i="11"/>
  <c r="J121" i="11"/>
  <c r="N120" i="11"/>
  <c r="J120" i="11"/>
  <c r="N119" i="11"/>
  <c r="J119" i="11"/>
  <c r="N118" i="11"/>
  <c r="J118" i="11"/>
  <c r="N117" i="11"/>
  <c r="J117" i="11"/>
  <c r="N116" i="11"/>
  <c r="J116" i="11"/>
  <c r="N115" i="11"/>
  <c r="J115" i="11"/>
  <c r="N114" i="11"/>
  <c r="J114" i="11"/>
  <c r="N113" i="11"/>
  <c r="J113" i="11"/>
  <c r="N112" i="11"/>
  <c r="J112" i="11"/>
  <c r="N111" i="11"/>
  <c r="J111" i="11"/>
  <c r="N110" i="11"/>
  <c r="J110" i="11"/>
  <c r="N109" i="11"/>
  <c r="J109" i="11"/>
  <c r="N108" i="11"/>
  <c r="J108" i="11"/>
  <c r="N107" i="11"/>
  <c r="J107" i="11"/>
  <c r="N106" i="11"/>
  <c r="J106" i="11"/>
  <c r="N105" i="11"/>
  <c r="J105" i="11"/>
  <c r="N104" i="11"/>
  <c r="J104" i="11"/>
  <c r="N103" i="11"/>
  <c r="J103" i="11"/>
  <c r="N102" i="11"/>
  <c r="J102" i="11"/>
  <c r="N101" i="11"/>
  <c r="J101" i="11"/>
  <c r="N100" i="11"/>
  <c r="J100" i="11"/>
  <c r="N99" i="11"/>
  <c r="J99" i="11"/>
  <c r="N98" i="11"/>
  <c r="J98" i="11"/>
  <c r="N97" i="11"/>
  <c r="J97" i="11"/>
  <c r="N96" i="11"/>
  <c r="J96" i="11"/>
  <c r="N95" i="11"/>
  <c r="J95" i="11"/>
  <c r="N94" i="11"/>
  <c r="J94" i="11"/>
  <c r="N93" i="11"/>
  <c r="J93" i="11"/>
  <c r="N92" i="11"/>
  <c r="J92" i="11"/>
  <c r="N91" i="11"/>
  <c r="J91" i="11"/>
  <c r="N90" i="11"/>
  <c r="J90" i="11"/>
  <c r="N89" i="11"/>
  <c r="J89" i="11"/>
  <c r="N87" i="11"/>
  <c r="J87" i="11"/>
  <c r="N86" i="11"/>
  <c r="J86" i="11"/>
  <c r="N85" i="11"/>
  <c r="J85" i="11"/>
  <c r="N84" i="11"/>
  <c r="J84" i="11"/>
  <c r="N83" i="11"/>
  <c r="J83" i="11"/>
  <c r="N82" i="11"/>
  <c r="J82" i="11"/>
  <c r="N81" i="11"/>
  <c r="J81" i="11"/>
  <c r="N80" i="11"/>
  <c r="J80" i="11"/>
  <c r="N79" i="11"/>
  <c r="J79" i="11"/>
  <c r="N78" i="11"/>
  <c r="J78" i="11"/>
  <c r="N77" i="11"/>
  <c r="J77" i="11"/>
  <c r="N76" i="11"/>
  <c r="J76" i="11"/>
  <c r="N75" i="11"/>
  <c r="J75" i="11"/>
  <c r="N74" i="11"/>
  <c r="J74" i="11"/>
  <c r="N73" i="11"/>
  <c r="J73" i="11"/>
  <c r="N72" i="11"/>
  <c r="J72" i="11"/>
  <c r="N71" i="11"/>
  <c r="J71" i="11"/>
  <c r="N70" i="11"/>
  <c r="J70" i="11"/>
  <c r="N69" i="11"/>
  <c r="J69" i="11"/>
  <c r="N68" i="11"/>
  <c r="J68" i="11"/>
  <c r="N67" i="11"/>
  <c r="J67" i="11"/>
  <c r="N66" i="11"/>
  <c r="J66" i="11"/>
  <c r="N65" i="11"/>
  <c r="J65" i="11"/>
  <c r="N64" i="11"/>
  <c r="J64" i="11"/>
  <c r="N63" i="11"/>
  <c r="J63" i="11"/>
  <c r="N62" i="11"/>
  <c r="J62" i="11"/>
  <c r="N61" i="11"/>
  <c r="J61" i="11"/>
  <c r="N60" i="11"/>
  <c r="J60" i="11"/>
  <c r="N59" i="11"/>
  <c r="J59" i="11"/>
  <c r="N58" i="11"/>
  <c r="J58" i="11"/>
  <c r="N57" i="11"/>
  <c r="J57" i="11"/>
  <c r="N56" i="11"/>
  <c r="J56" i="11"/>
  <c r="N55" i="11"/>
  <c r="J55" i="11"/>
  <c r="N54" i="11"/>
  <c r="J54" i="11"/>
  <c r="N53" i="11"/>
  <c r="J53" i="11"/>
  <c r="N52" i="11"/>
  <c r="J52" i="11"/>
  <c r="N51" i="11"/>
  <c r="J51" i="11"/>
  <c r="N50" i="11"/>
  <c r="J50" i="11"/>
  <c r="N49" i="11"/>
  <c r="J49" i="11"/>
  <c r="N48" i="11"/>
  <c r="J48" i="11"/>
  <c r="N47" i="11"/>
  <c r="J47" i="11"/>
  <c r="E47" i="11"/>
  <c r="N46" i="11"/>
  <c r="J46" i="11"/>
  <c r="E46" i="11"/>
  <c r="N45" i="11"/>
  <c r="J45" i="11"/>
  <c r="E45" i="11"/>
  <c r="N44" i="11"/>
  <c r="J44" i="11"/>
  <c r="E44" i="11"/>
  <c r="N43" i="11"/>
  <c r="J43" i="11"/>
  <c r="E43" i="11"/>
  <c r="N42" i="11"/>
  <c r="J42" i="11"/>
  <c r="E42" i="11"/>
  <c r="N41" i="11"/>
  <c r="J41" i="11"/>
  <c r="E41" i="11"/>
  <c r="N40" i="11"/>
  <c r="J40" i="11"/>
  <c r="E40" i="11"/>
  <c r="N39" i="11"/>
  <c r="J39" i="11"/>
  <c r="E39" i="11"/>
  <c r="N38" i="11"/>
  <c r="J38" i="11"/>
  <c r="E38" i="11"/>
  <c r="N37" i="11"/>
  <c r="J37" i="11"/>
  <c r="E37" i="11"/>
  <c r="N36" i="11"/>
  <c r="J36" i="11"/>
  <c r="E36" i="11"/>
  <c r="N35" i="11"/>
  <c r="J35" i="11"/>
  <c r="E35" i="11"/>
  <c r="N34" i="11"/>
  <c r="J34" i="11"/>
  <c r="E34" i="11"/>
  <c r="N33" i="11"/>
  <c r="J33" i="11"/>
  <c r="E33" i="11"/>
  <c r="N32" i="11"/>
  <c r="J32" i="11"/>
  <c r="E32" i="11"/>
  <c r="N31" i="11"/>
  <c r="J31" i="11"/>
  <c r="E31" i="11"/>
  <c r="N30" i="11"/>
  <c r="J30" i="11"/>
  <c r="E30" i="11"/>
  <c r="N29" i="11"/>
  <c r="J29" i="11"/>
  <c r="N28" i="11"/>
  <c r="J28" i="11"/>
  <c r="N27" i="11"/>
  <c r="J27" i="11"/>
  <c r="N26" i="11"/>
  <c r="J26" i="11"/>
  <c r="N25" i="11"/>
  <c r="J25" i="11"/>
  <c r="N24" i="11"/>
  <c r="J24" i="11"/>
  <c r="N23" i="11"/>
  <c r="J23" i="11"/>
  <c r="N22" i="11"/>
  <c r="J22" i="11"/>
  <c r="N21" i="11"/>
  <c r="J21" i="11"/>
  <c r="N20" i="11"/>
  <c r="J20" i="11"/>
  <c r="N19" i="11"/>
  <c r="J19" i="11"/>
  <c r="N18" i="11"/>
  <c r="J18" i="11"/>
  <c r="N17" i="11"/>
  <c r="J17" i="11"/>
  <c r="N16" i="11"/>
  <c r="J16" i="11"/>
  <c r="N15" i="11"/>
  <c r="J15" i="11"/>
  <c r="N14" i="11"/>
  <c r="J14" i="11"/>
  <c r="N13" i="11"/>
  <c r="J13" i="11"/>
  <c r="N12" i="11"/>
  <c r="J12" i="11"/>
  <c r="N11" i="11"/>
  <c r="J11" i="11"/>
  <c r="N10" i="11"/>
  <c r="J10" i="11"/>
  <c r="N9" i="11"/>
  <c r="J9" i="11"/>
  <c r="N8" i="11"/>
  <c r="N7" i="11"/>
  <c r="J7" i="11"/>
  <c r="N6" i="11"/>
  <c r="J6" i="11"/>
  <c r="N5" i="11"/>
  <c r="J5" i="11"/>
  <c r="J4" i="11"/>
  <c r="J8" i="11" l="1"/>
  <c r="N4" i="11"/>
  <c r="I248" i="11"/>
  <c r="N248" i="11" s="1"/>
  <c r="N76" i="10"/>
  <c r="N77" i="10"/>
  <c r="J77" i="10"/>
  <c r="J80" i="10"/>
  <c r="I8" i="10"/>
  <c r="N252" i="11" l="1"/>
  <c r="N255" i="11" s="1"/>
  <c r="N67" i="9"/>
  <c r="J68" i="9"/>
  <c r="J69" i="9"/>
  <c r="F67" i="9"/>
  <c r="J67" i="9" s="1"/>
  <c r="N66" i="9"/>
  <c r="J66" i="9"/>
  <c r="F65" i="9"/>
  <c r="N15" i="10" l="1"/>
  <c r="J15" i="10"/>
  <c r="J16" i="10"/>
  <c r="E15" i="10"/>
  <c r="I4" i="10" l="1"/>
  <c r="I30" i="9"/>
  <c r="N81" i="9"/>
  <c r="J81" i="9"/>
  <c r="N80" i="9"/>
  <c r="J80" i="9"/>
  <c r="I24" i="9" l="1"/>
  <c r="N63" i="9" l="1"/>
  <c r="J63" i="9"/>
  <c r="N61" i="9"/>
  <c r="F61" i="9"/>
  <c r="J61" i="9" s="1"/>
  <c r="N60" i="9"/>
  <c r="J60" i="9"/>
  <c r="N59" i="9"/>
  <c r="F59" i="9"/>
  <c r="J59" i="9" s="1"/>
  <c r="N58" i="9"/>
  <c r="J58" i="9"/>
  <c r="N57" i="9"/>
  <c r="J57" i="9"/>
  <c r="X32" i="9"/>
  <c r="E5" i="10" l="1"/>
  <c r="E6" i="10"/>
  <c r="E7" i="10"/>
  <c r="E8" i="10"/>
  <c r="E9" i="10"/>
  <c r="E10" i="10"/>
  <c r="E11" i="10"/>
  <c r="E12" i="10"/>
  <c r="E13" i="10"/>
  <c r="E14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4" i="10"/>
  <c r="V266" i="10"/>
  <c r="S266" i="10"/>
  <c r="Q266" i="10"/>
  <c r="L266" i="10"/>
  <c r="N265" i="10"/>
  <c r="N264" i="10"/>
  <c r="N263" i="10"/>
  <c r="N261" i="10"/>
  <c r="J261" i="10"/>
  <c r="N260" i="10"/>
  <c r="J260" i="10"/>
  <c r="N259" i="10"/>
  <c r="J259" i="10"/>
  <c r="N258" i="10"/>
  <c r="J258" i="10"/>
  <c r="N257" i="10"/>
  <c r="J257" i="10"/>
  <c r="N256" i="10"/>
  <c r="J256" i="10"/>
  <c r="N255" i="10"/>
  <c r="J255" i="10"/>
  <c r="N254" i="10"/>
  <c r="J254" i="10"/>
  <c r="N253" i="10"/>
  <c r="J253" i="10"/>
  <c r="N252" i="10"/>
  <c r="J252" i="10"/>
  <c r="N251" i="10"/>
  <c r="J251" i="10"/>
  <c r="N250" i="10"/>
  <c r="J250" i="10"/>
  <c r="N249" i="10"/>
  <c r="J249" i="10"/>
  <c r="N248" i="10"/>
  <c r="J248" i="10"/>
  <c r="N247" i="10"/>
  <c r="J247" i="10"/>
  <c r="N246" i="10"/>
  <c r="J246" i="10"/>
  <c r="N245" i="10"/>
  <c r="J245" i="10"/>
  <c r="N244" i="10"/>
  <c r="J244" i="10"/>
  <c r="N243" i="10"/>
  <c r="J243" i="10"/>
  <c r="N242" i="10"/>
  <c r="J242" i="10"/>
  <c r="N241" i="10"/>
  <c r="J241" i="10"/>
  <c r="N240" i="10"/>
  <c r="J240" i="10"/>
  <c r="N239" i="10"/>
  <c r="J239" i="10"/>
  <c r="N238" i="10"/>
  <c r="J238" i="10"/>
  <c r="N237" i="10"/>
  <c r="J237" i="10"/>
  <c r="N236" i="10"/>
  <c r="J236" i="10"/>
  <c r="N235" i="10"/>
  <c r="J235" i="10"/>
  <c r="N234" i="10"/>
  <c r="J234" i="10"/>
  <c r="N233" i="10"/>
  <c r="J233" i="10"/>
  <c r="N232" i="10"/>
  <c r="J232" i="10"/>
  <c r="N231" i="10"/>
  <c r="J231" i="10"/>
  <c r="N230" i="10"/>
  <c r="J230" i="10"/>
  <c r="N229" i="10"/>
  <c r="J229" i="10"/>
  <c r="N228" i="10"/>
  <c r="J228" i="10"/>
  <c r="N227" i="10"/>
  <c r="J227" i="10"/>
  <c r="N226" i="10"/>
  <c r="J226" i="10"/>
  <c r="N225" i="10"/>
  <c r="J225" i="10"/>
  <c r="N224" i="10"/>
  <c r="J224" i="10"/>
  <c r="N223" i="10"/>
  <c r="J223" i="10"/>
  <c r="N222" i="10"/>
  <c r="J222" i="10"/>
  <c r="N221" i="10"/>
  <c r="J221" i="10"/>
  <c r="N220" i="10"/>
  <c r="J220" i="10"/>
  <c r="N219" i="10"/>
  <c r="J219" i="10"/>
  <c r="N218" i="10"/>
  <c r="J218" i="10"/>
  <c r="N217" i="10"/>
  <c r="J217" i="10"/>
  <c r="N216" i="10"/>
  <c r="J216" i="10"/>
  <c r="N215" i="10"/>
  <c r="J215" i="10"/>
  <c r="N214" i="10"/>
  <c r="J214" i="10"/>
  <c r="N213" i="10"/>
  <c r="J213" i="10"/>
  <c r="N212" i="10"/>
  <c r="J212" i="10"/>
  <c r="N211" i="10"/>
  <c r="J211" i="10"/>
  <c r="N210" i="10"/>
  <c r="J210" i="10"/>
  <c r="N209" i="10"/>
  <c r="J209" i="10"/>
  <c r="N208" i="10"/>
  <c r="J208" i="10"/>
  <c r="N207" i="10"/>
  <c r="J207" i="10"/>
  <c r="N206" i="10"/>
  <c r="J206" i="10"/>
  <c r="N205" i="10"/>
  <c r="J205" i="10"/>
  <c r="N204" i="10"/>
  <c r="J204" i="10"/>
  <c r="N203" i="10"/>
  <c r="J203" i="10"/>
  <c r="N202" i="10"/>
  <c r="J202" i="10"/>
  <c r="N201" i="10"/>
  <c r="J201" i="10"/>
  <c r="N200" i="10"/>
  <c r="J200" i="10"/>
  <c r="N199" i="10"/>
  <c r="J199" i="10"/>
  <c r="N198" i="10"/>
  <c r="J198" i="10"/>
  <c r="N197" i="10"/>
  <c r="J197" i="10"/>
  <c r="N196" i="10"/>
  <c r="J196" i="10"/>
  <c r="N195" i="10"/>
  <c r="J195" i="10"/>
  <c r="N194" i="10"/>
  <c r="J194" i="10"/>
  <c r="N193" i="10"/>
  <c r="J193" i="10"/>
  <c r="N192" i="10"/>
  <c r="J192" i="10"/>
  <c r="N191" i="10"/>
  <c r="J191" i="10"/>
  <c r="N190" i="10"/>
  <c r="J190" i="10"/>
  <c r="N189" i="10"/>
  <c r="J189" i="10"/>
  <c r="N188" i="10"/>
  <c r="J188" i="10"/>
  <c r="N187" i="10"/>
  <c r="J187" i="10"/>
  <c r="N186" i="10"/>
  <c r="J186" i="10"/>
  <c r="N185" i="10"/>
  <c r="J185" i="10"/>
  <c r="N184" i="10"/>
  <c r="J184" i="10"/>
  <c r="N183" i="10"/>
  <c r="J183" i="10"/>
  <c r="N182" i="10"/>
  <c r="J182" i="10"/>
  <c r="N181" i="10"/>
  <c r="J181" i="10"/>
  <c r="N180" i="10"/>
  <c r="J180" i="10"/>
  <c r="N179" i="10"/>
  <c r="J179" i="10"/>
  <c r="N178" i="10"/>
  <c r="J178" i="10"/>
  <c r="N177" i="10"/>
  <c r="J177" i="10"/>
  <c r="N176" i="10"/>
  <c r="J176" i="10"/>
  <c r="N175" i="10"/>
  <c r="J175" i="10"/>
  <c r="N174" i="10"/>
  <c r="J174" i="10"/>
  <c r="N173" i="10"/>
  <c r="J173" i="10"/>
  <c r="N172" i="10"/>
  <c r="J172" i="10"/>
  <c r="N171" i="10"/>
  <c r="J171" i="10"/>
  <c r="N170" i="10"/>
  <c r="J170" i="10"/>
  <c r="N169" i="10"/>
  <c r="J169" i="10"/>
  <c r="N168" i="10"/>
  <c r="J168" i="10"/>
  <c r="N167" i="10"/>
  <c r="J167" i="10"/>
  <c r="N166" i="10"/>
  <c r="J166" i="10"/>
  <c r="N165" i="10"/>
  <c r="J165" i="10"/>
  <c r="N164" i="10"/>
  <c r="J164" i="10"/>
  <c r="N163" i="10"/>
  <c r="J163" i="10"/>
  <c r="N162" i="10"/>
  <c r="J162" i="10"/>
  <c r="N161" i="10"/>
  <c r="J161" i="10"/>
  <c r="N160" i="10"/>
  <c r="J160" i="10"/>
  <c r="N159" i="10"/>
  <c r="J159" i="10"/>
  <c r="N158" i="10"/>
  <c r="J158" i="10"/>
  <c r="N157" i="10"/>
  <c r="J157" i="10"/>
  <c r="N156" i="10"/>
  <c r="J156" i="10"/>
  <c r="N155" i="10"/>
  <c r="J155" i="10"/>
  <c r="N154" i="10"/>
  <c r="J154" i="10"/>
  <c r="N153" i="10"/>
  <c r="J153" i="10"/>
  <c r="N152" i="10"/>
  <c r="J152" i="10"/>
  <c r="N151" i="10"/>
  <c r="J151" i="10"/>
  <c r="N150" i="10"/>
  <c r="J150" i="10"/>
  <c r="N149" i="10"/>
  <c r="J149" i="10"/>
  <c r="N148" i="10"/>
  <c r="J148" i="10"/>
  <c r="N147" i="10"/>
  <c r="J147" i="10"/>
  <c r="N146" i="10"/>
  <c r="J146" i="10"/>
  <c r="N145" i="10"/>
  <c r="J145" i="10"/>
  <c r="N144" i="10"/>
  <c r="J144" i="10"/>
  <c r="N143" i="10"/>
  <c r="J143" i="10"/>
  <c r="N142" i="10"/>
  <c r="J142" i="10"/>
  <c r="N141" i="10"/>
  <c r="J141" i="10"/>
  <c r="N140" i="10"/>
  <c r="J140" i="10"/>
  <c r="N139" i="10"/>
  <c r="J139" i="10"/>
  <c r="N138" i="10"/>
  <c r="J138" i="10"/>
  <c r="N137" i="10"/>
  <c r="J137" i="10"/>
  <c r="N136" i="10"/>
  <c r="J136" i="10"/>
  <c r="N135" i="10"/>
  <c r="J135" i="10"/>
  <c r="N134" i="10"/>
  <c r="J134" i="10"/>
  <c r="N133" i="10"/>
  <c r="J133" i="10"/>
  <c r="N132" i="10"/>
  <c r="J132" i="10"/>
  <c r="N131" i="10"/>
  <c r="J131" i="10"/>
  <c r="N130" i="10"/>
  <c r="J130" i="10"/>
  <c r="N129" i="10"/>
  <c r="J129" i="10"/>
  <c r="N128" i="10"/>
  <c r="J128" i="10"/>
  <c r="N127" i="10"/>
  <c r="J127" i="10"/>
  <c r="N126" i="10"/>
  <c r="J126" i="10"/>
  <c r="N125" i="10"/>
  <c r="J125" i="10"/>
  <c r="N124" i="10"/>
  <c r="J124" i="10"/>
  <c r="N123" i="10"/>
  <c r="J123" i="10"/>
  <c r="N122" i="10"/>
  <c r="J122" i="10"/>
  <c r="N121" i="10"/>
  <c r="J121" i="10"/>
  <c r="N120" i="10"/>
  <c r="J120" i="10"/>
  <c r="N119" i="10"/>
  <c r="J119" i="10"/>
  <c r="N118" i="10"/>
  <c r="J118" i="10"/>
  <c r="N117" i="10"/>
  <c r="J117" i="10"/>
  <c r="N116" i="10"/>
  <c r="J116" i="10"/>
  <c r="N115" i="10"/>
  <c r="J115" i="10"/>
  <c r="N114" i="10"/>
  <c r="J114" i="10"/>
  <c r="N113" i="10"/>
  <c r="J113" i="10"/>
  <c r="N112" i="10"/>
  <c r="J112" i="10"/>
  <c r="N111" i="10"/>
  <c r="J111" i="10"/>
  <c r="N110" i="10"/>
  <c r="J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N89" i="10"/>
  <c r="J89" i="10"/>
  <c r="N88" i="10"/>
  <c r="J88" i="10"/>
  <c r="N87" i="10"/>
  <c r="J87" i="10"/>
  <c r="N86" i="10"/>
  <c r="J86" i="10"/>
  <c r="N85" i="10"/>
  <c r="J85" i="10"/>
  <c r="N84" i="10"/>
  <c r="J84" i="10"/>
  <c r="N83" i="10"/>
  <c r="J83" i="10"/>
  <c r="N82" i="10"/>
  <c r="J82" i="10"/>
  <c r="N81" i="10"/>
  <c r="J81" i="10"/>
  <c r="N80" i="10"/>
  <c r="N70" i="10"/>
  <c r="J70" i="10"/>
  <c r="N69" i="10"/>
  <c r="J69" i="10"/>
  <c r="N68" i="10"/>
  <c r="J68" i="10"/>
  <c r="N67" i="10"/>
  <c r="J67" i="10"/>
  <c r="N66" i="10"/>
  <c r="N65" i="10"/>
  <c r="N62" i="10"/>
  <c r="N53" i="10"/>
  <c r="J53" i="10"/>
  <c r="N52" i="10"/>
  <c r="J52" i="10"/>
  <c r="N51" i="10"/>
  <c r="J51" i="10"/>
  <c r="N50" i="10"/>
  <c r="J50" i="10"/>
  <c r="N49" i="10"/>
  <c r="J49" i="10"/>
  <c r="N48" i="10"/>
  <c r="J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N30" i="10"/>
  <c r="J30" i="10"/>
  <c r="N29" i="10"/>
  <c r="J29" i="10"/>
  <c r="N28" i="10"/>
  <c r="J28" i="10"/>
  <c r="N27" i="10"/>
  <c r="J27" i="10"/>
  <c r="N26" i="10"/>
  <c r="J26" i="10"/>
  <c r="N25" i="10"/>
  <c r="J25" i="10"/>
  <c r="N24" i="10"/>
  <c r="J24" i="10"/>
  <c r="N23" i="10"/>
  <c r="J23" i="10"/>
  <c r="N22" i="10"/>
  <c r="J22" i="10"/>
  <c r="N21" i="10"/>
  <c r="J21" i="10"/>
  <c r="N20" i="10"/>
  <c r="N19" i="10"/>
  <c r="J19" i="10"/>
  <c r="N18" i="10"/>
  <c r="N17" i="10"/>
  <c r="N16" i="10"/>
  <c r="N14" i="10"/>
  <c r="J14" i="10"/>
  <c r="N13" i="10"/>
  <c r="J13" i="10"/>
  <c r="N12" i="10"/>
  <c r="J12" i="10"/>
  <c r="N11" i="10"/>
  <c r="J11" i="10"/>
  <c r="N10" i="10"/>
  <c r="J10" i="10"/>
  <c r="N9" i="10"/>
  <c r="J9" i="10"/>
  <c r="N8" i="10"/>
  <c r="J8" i="10"/>
  <c r="N7" i="10"/>
  <c r="J7" i="10"/>
  <c r="N6" i="10"/>
  <c r="I262" i="10"/>
  <c r="N262" i="10" s="1"/>
  <c r="N4" i="10"/>
  <c r="J4" i="10"/>
  <c r="J5" i="10" l="1"/>
  <c r="J6" i="10"/>
  <c r="J20" i="10"/>
  <c r="N5" i="10"/>
  <c r="N266" i="10" s="1"/>
  <c r="N269" i="10" s="1"/>
  <c r="J17" i="10"/>
  <c r="J18" i="10"/>
  <c r="I19" i="9"/>
  <c r="I16" i="9" l="1"/>
  <c r="I17" i="9"/>
  <c r="E28" i="9" l="1"/>
  <c r="E27" i="9"/>
  <c r="E26" i="9"/>
  <c r="E25" i="9"/>
  <c r="E24" i="9"/>
  <c r="I10" i="9" l="1"/>
  <c r="I8" i="9" l="1"/>
  <c r="N56" i="9"/>
  <c r="J56" i="9"/>
  <c r="E23" i="9" l="1"/>
  <c r="I6" i="9" l="1"/>
  <c r="I5" i="9"/>
  <c r="N82" i="8"/>
  <c r="J82" i="8"/>
  <c r="J80" i="8"/>
  <c r="N80" i="8"/>
  <c r="N53" i="9"/>
  <c r="J54" i="9"/>
  <c r="N62" i="9"/>
  <c r="J62" i="9"/>
  <c r="N65" i="8"/>
  <c r="J65" i="8"/>
  <c r="N64" i="8"/>
  <c r="J64" i="8"/>
  <c r="N66" i="8"/>
  <c r="J66" i="8"/>
  <c r="F53" i="9"/>
  <c r="J53" i="9" s="1"/>
  <c r="N72" i="8"/>
  <c r="J72" i="8"/>
  <c r="N71" i="8"/>
  <c r="J71" i="8"/>
  <c r="N70" i="8"/>
  <c r="J70" i="8"/>
  <c r="N69" i="8"/>
  <c r="F69" i="8"/>
  <c r="J69" i="8" s="1"/>
  <c r="N68" i="8"/>
  <c r="J73" i="8"/>
  <c r="F68" i="8"/>
  <c r="J68" i="8" s="1"/>
  <c r="N67" i="8"/>
  <c r="J67" i="8"/>
  <c r="N70" i="9"/>
  <c r="J70" i="9"/>
  <c r="N21" i="8"/>
  <c r="N22" i="8"/>
  <c r="N23" i="8"/>
  <c r="N24" i="8"/>
  <c r="J21" i="8"/>
  <c r="J22" i="8"/>
  <c r="J23" i="8"/>
  <c r="I20" i="8" l="1"/>
  <c r="N63" i="8" l="1"/>
  <c r="J63" i="8"/>
  <c r="N62" i="8"/>
  <c r="F62" i="8"/>
  <c r="J62" i="8" s="1"/>
  <c r="N61" i="8"/>
  <c r="J61" i="8"/>
  <c r="N56" i="8" l="1"/>
  <c r="J56" i="8"/>
  <c r="J57" i="8"/>
  <c r="J58" i="8"/>
  <c r="X24" i="8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4" i="9"/>
  <c r="V262" i="9"/>
  <c r="S262" i="9"/>
  <c r="Q262" i="9"/>
  <c r="L262" i="9"/>
  <c r="N261" i="9"/>
  <c r="N260" i="9"/>
  <c r="N259" i="9"/>
  <c r="N257" i="9"/>
  <c r="J257" i="9"/>
  <c r="N256" i="9"/>
  <c r="J256" i="9"/>
  <c r="N255" i="9"/>
  <c r="J255" i="9"/>
  <c r="N254" i="9"/>
  <c r="J254" i="9"/>
  <c r="N253" i="9"/>
  <c r="J253" i="9"/>
  <c r="N252" i="9"/>
  <c r="J252" i="9"/>
  <c r="N251" i="9"/>
  <c r="J251" i="9"/>
  <c r="N250" i="9"/>
  <c r="J250" i="9"/>
  <c r="N249" i="9"/>
  <c r="J249" i="9"/>
  <c r="N248" i="9"/>
  <c r="J248" i="9"/>
  <c r="N247" i="9"/>
  <c r="J247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79" i="9"/>
  <c r="J79" i="9"/>
  <c r="N78" i="9"/>
  <c r="J78" i="9"/>
  <c r="N76" i="9"/>
  <c r="J76" i="9"/>
  <c r="N77" i="9"/>
  <c r="J77" i="9"/>
  <c r="N75" i="9"/>
  <c r="J75" i="9"/>
  <c r="N74" i="9"/>
  <c r="J74" i="9"/>
  <c r="N73" i="9"/>
  <c r="J73" i="9"/>
  <c r="N72" i="9"/>
  <c r="J72" i="9"/>
  <c r="N71" i="9"/>
  <c r="J71" i="9"/>
  <c r="N69" i="9"/>
  <c r="N68" i="9"/>
  <c r="N65" i="9"/>
  <c r="J65" i="9"/>
  <c r="N64" i="9"/>
  <c r="J64" i="9"/>
  <c r="N55" i="9"/>
  <c r="J55" i="9"/>
  <c r="N54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J13" i="9"/>
  <c r="N13" i="9"/>
  <c r="N12" i="9"/>
  <c r="J12" i="9"/>
  <c r="N11" i="9"/>
  <c r="J11" i="9"/>
  <c r="N10" i="9"/>
  <c r="J10" i="9"/>
  <c r="N9" i="9"/>
  <c r="J9" i="9"/>
  <c r="J8" i="9"/>
  <c r="N8" i="9"/>
  <c r="J7" i="9"/>
  <c r="N7" i="9"/>
  <c r="N6" i="9"/>
  <c r="J6" i="9"/>
  <c r="N5" i="9"/>
  <c r="N4" i="9"/>
  <c r="J4" i="9"/>
  <c r="J5" i="9" l="1"/>
  <c r="I258" i="9"/>
  <c r="N258" i="9" s="1"/>
  <c r="N262" i="9" s="1"/>
  <c r="N265" i="9" s="1"/>
  <c r="I13" i="8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2" i="8"/>
  <c r="E23" i="8"/>
  <c r="E4" i="8"/>
  <c r="I7" i="8" l="1"/>
  <c r="I5" i="8"/>
  <c r="J54" i="8" l="1"/>
  <c r="J55" i="8"/>
  <c r="I20" i="7" l="1"/>
  <c r="N65" i="7"/>
  <c r="J65" i="7"/>
  <c r="X28" i="7"/>
  <c r="V264" i="8" l="1"/>
  <c r="S264" i="8"/>
  <c r="Q264" i="8"/>
  <c r="L264" i="8"/>
  <c r="N263" i="8"/>
  <c r="N262" i="8"/>
  <c r="N261" i="8"/>
  <c r="N259" i="8"/>
  <c r="J259" i="8"/>
  <c r="N258" i="8"/>
  <c r="J258" i="8"/>
  <c r="N257" i="8"/>
  <c r="J257" i="8"/>
  <c r="N256" i="8"/>
  <c r="J256" i="8"/>
  <c r="N255" i="8"/>
  <c r="J255" i="8"/>
  <c r="N254" i="8"/>
  <c r="J254" i="8"/>
  <c r="N253" i="8"/>
  <c r="J253" i="8"/>
  <c r="N252" i="8"/>
  <c r="J252" i="8"/>
  <c r="N251" i="8"/>
  <c r="J251" i="8"/>
  <c r="N250" i="8"/>
  <c r="J250" i="8"/>
  <c r="N249" i="8"/>
  <c r="J249" i="8"/>
  <c r="N248" i="8"/>
  <c r="J248" i="8"/>
  <c r="N247" i="8"/>
  <c r="J247" i="8"/>
  <c r="N246" i="8"/>
  <c r="J246" i="8"/>
  <c r="N245" i="8"/>
  <c r="J245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1" i="8"/>
  <c r="J81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N60" i="8"/>
  <c r="J60" i="8"/>
  <c r="N59" i="8"/>
  <c r="J59" i="8"/>
  <c r="N58" i="8"/>
  <c r="N57" i="8"/>
  <c r="N55" i="8"/>
  <c r="N54" i="8"/>
  <c r="N53" i="8"/>
  <c r="J53" i="8"/>
  <c r="N52" i="8"/>
  <c r="J52" i="8"/>
  <c r="N51" i="8"/>
  <c r="J51" i="8"/>
  <c r="N50" i="8"/>
  <c r="J50" i="8"/>
  <c r="N49" i="8"/>
  <c r="J49" i="8"/>
  <c r="N48" i="8"/>
  <c r="J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N28" i="8"/>
  <c r="J28" i="8"/>
  <c r="N27" i="8"/>
  <c r="J27" i="8"/>
  <c r="N26" i="8"/>
  <c r="J26" i="8"/>
  <c r="N25" i="8"/>
  <c r="J25" i="8"/>
  <c r="J24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60" i="8"/>
  <c r="N260" i="8" s="1"/>
  <c r="N4" i="8" l="1"/>
  <c r="N264" i="8" s="1"/>
  <c r="N267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<sst xmlns="http://schemas.openxmlformats.org/spreadsheetml/2006/main" count="3353" uniqueCount="1086">
  <si>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</si>
  <si>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</si>
  <si>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</si>
  <si>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</si>
  <si>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</si>
  <si>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</si>
  <si>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</si>
  <si>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</si>
  <si>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</si>
  <si>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</si>
  <si>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</si>
  <si>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</si>
  <si>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</si>
  <si>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</si>
  <si>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</si>
  <si>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</si>
  <si>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</si>
  <si>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</si>
  <si>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</si>
  <si>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</si>
  <si>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</si>
  <si>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</si>
  <si>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</si>
  <si>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</si>
  <si>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</si>
  <si>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</si>
  <si>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</si>
  <si>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</si>
  <si>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</si>
  <si>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</si>
  <si>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</si>
  <si>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</si>
  <si>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</si>
  <si>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</si>
  <si>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</si>
  <si>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</si>
  <si>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</si>
  <si>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</si>
  <si>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</si>
  <si>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</si>
  <si>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</si>
  <si>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</si>
  <si>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</si>
  <si>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</si>
  <si>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</si>
  <si>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</si>
  <si>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</si>
  <si>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</si>
  <si>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</si>
  <si>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</si>
  <si>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</si>
  <si>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</si>
  <si>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</si>
  <si>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</si>
  <si>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</si>
  <si>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</si>
  <si>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</si>
  <si>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</si>
  <si>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</si>
  <si>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</si>
  <si>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</si>
  <si>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</si>
  <si>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</si>
  <si>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</si>
  <si>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</si>
  <si>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</si>
  <si>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</si>
  <si>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</si>
  <si>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</si>
  <si>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</si>
  <si>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</si>
  <si>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</si>
  <si>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</si>
  <si>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</si>
  <si>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</si>
  <si>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</si>
  <si>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</si>
  <si>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</si>
  <si>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</si>
  <si>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</si>
  <si>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</si>
  <si>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</si>
  <si>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</si>
  <si>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</si>
  <si>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</si>
  <si>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</si>
  <si>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</si>
  <si>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</si>
  <si>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</si>
  <si>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</si>
  <si>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</si>
  <si>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</si>
  <si>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</si>
  <si>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</si>
  <si>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</si>
  <si>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</si>
  <si>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</si>
  <si>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</si>
  <si>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</si>
  <si>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</si>
  <si>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</si>
  <si>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</si>
  <si>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</si>
  <si>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</si>
  <si>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</si>
  <si>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</si>
  <si>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</si>
  <si>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</si>
  <si>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</si>
  <si>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</si>
  <si>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</si>
  <si>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</si>
  <si>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</si>
  <si>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</si>
  <si>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</si>
  <si>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</si>
  <si>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</si>
  <si>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</si>
  <si>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</si>
  <si>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</si>
  <si>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</si>
  <si>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</si>
  <si>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</si>
  <si>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</si>
  <si>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</si>
  <si>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</si>
  <si>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</si>
  <si>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</si>
  <si>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</si>
  <si>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</si>
  <si>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</si>
  <si>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</si>
  <si>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</si>
  <si>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</si>
  <si>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</si>
  <si>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</si>
  <si>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</si>
  <si>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</si>
  <si>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</si>
  <si>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</si>
  <si>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</si>
  <si>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</si>
  <si>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</si>
  <si>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</si>
  <si>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</si>
  <si>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</si>
  <si>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</si>
  <si>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</si>
  <si>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</si>
  <si>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</si>
  <si>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</si>
  <si>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</si>
  <si>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</si>
  <si>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</si>
  <si>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</si>
  <si>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</si>
  <si>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</si>
  <si>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</si>
  <si>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</si>
  <si>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</si>
  <si>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</si>
  <si>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</si>
  <si>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</si>
  <si>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</si>
  <si>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</si>
  <si>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</si>
  <si>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</si>
  <si>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</si>
  <si>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</si>
  <si>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</si>
  <si>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</si>
  <si>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</si>
  <si>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</si>
  <si>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</si>
  <si>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</si>
  <si>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</si>
  <si>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</si>
  <si>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</si>
  <si>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</si>
  <si>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</si>
  <si>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</si>
  <si>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</si>
  <si>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</si>
  <si>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</si>
  <si>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</si>
  <si>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</si>
  <si>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</si>
  <si>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</si>
  <si>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</si>
  <si>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</si>
  <si>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</si>
  <si>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</si>
  <si>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</si>
  <si>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</si>
  <si>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</si>
  <si>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</si>
  <si>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</si>
  <si>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</si>
  <si>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</si>
  <si>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</si>
  <si>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</si>
  <si>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</si>
  <si>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</si>
  <si>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</si>
  <si>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</si>
  <si>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</si>
  <si>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</si>
  <si>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</si>
  <si>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</si>
  <si>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</si>
  <si>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</si>
  <si>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</si>
  <si>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</si>
  <si>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</si>
  <si>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</si>
  <si>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</si>
  <si>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</si>
  <si>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</si>
  <si>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</si>
  <si>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</si>
  <si>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</si>
  <si>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</si>
  <si>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</si>
  <si>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</si>
  <si>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</si>
  <si>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</si>
  <si>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</si>
  <si>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</si>
  <si>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</si>
  <si>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</si>
  <si>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</si>
  <si>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</si>
  <si>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</si>
  <si>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</si>
  <si>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</si>
  <si>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</si>
  <si>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</si>
  <si>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</si>
  <si>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</si>
  <si>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</si>
  <si>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</si>
  <si>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</si>
  <si>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</si>
  <si>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</si>
  <si>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</si>
  <si>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</si>
  <si>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</si>
  <si>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</si>
  <si>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</si>
  <si>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</si>
  <si>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</si>
  <si>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</si>
  <si>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</si>
  <si>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</si>
  <si>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</si>
  <si>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</si>
  <si>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</si>
  <si>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</si>
  <si>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</si>
  <si>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</si>
  <si>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</si>
  <si>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</si>
  <si>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</si>
  <si>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</si>
  <si>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</si>
  <si>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</si>
  <si>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</si>
  <si>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</si>
  <si>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</si>
  <si>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</si>
  <si>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</si>
  <si>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</si>
  <si>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</si>
  <si>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</si>
  <si>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</si>
  <si>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</si>
  <si>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</si>
  <si>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</si>
  <si>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</si>
  <si>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</si>
  <si>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</si>
  <si>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</si>
  <si>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</si>
  <si>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</si>
  <si>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</si>
  <si>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</si>
  <si>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</si>
  <si>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</si>
  <si>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</si>
  <si>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</si>
  <si>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</si>
  <si>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</si>
  <si>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</si>
  <si>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</si>
  <si>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</si>
  <si>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</si>
  <si>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</si>
  <si>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</si>
  <si>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</si>
  <si>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</si>
  <si>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</si>
  <si>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</si>
  <si>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</si>
  <si>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</si>
  <si>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</si>
  <si>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</si>
  <si>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</si>
  <si>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</si>
  <si>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</si>
  <si>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</si>
  <si>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</si>
  <si>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</si>
  <si>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</si>
  <si>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</si>
  <si>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</si>
  <si>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</si>
  <si>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</si>
  <si>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</si>
  <si>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</si>
  <si>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</si>
  <si>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</si>
  <si>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</si>
  <si>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</si>
  <si>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</si>
  <si>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</si>
  <si>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</si>
  <si>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</si>
  <si>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</si>
  <si>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</si>
  <si>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</si>
  <si>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</si>
  <si>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</si>
  <si>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</si>
  <si>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</si>
  <si>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</si>
  <si>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</si>
  <si>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</si>
  <si>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</si>
  <si>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</si>
  <si>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</si>
  <si>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</si>
  <si>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</si>
  <si>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</si>
  <si>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</si>
  <si>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</si>
  <si>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</si>
  <si>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</si>
  <si>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</si>
  <si>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</si>
  <si>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</si>
  <si>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</si>
  <si>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</si>
  <si>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</si>
  <si>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</si>
  <si>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</si>
  <si>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</si>
  <si>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</si>
  <si>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</si>
  <si>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</si>
  <si>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</si>
  <si>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</si>
  <si>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</si>
  <si>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</si>
  <si>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</si>
  <si>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</si>
  <si>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</si>
  <si>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</si>
  <si>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</si>
  <si>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</si>
  <si>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</si>
  <si>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</si>
  <si>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</si>
  <si>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</si>
  <si>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</si>
  <si>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</si>
  <si>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</si>
  <si>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</si>
  <si>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</si>
  <si>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</si>
  <si>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</si>
  <si>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</si>
  <si>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</si>
  <si>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</si>
  <si>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</si>
  <si>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</si>
  <si>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</si>
  <si>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</si>
  <si>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</si>
  <si>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</si>
  <si>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</si>
  <si>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</si>
  <si>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</si>
  <si>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</si>
  <si>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</si>
  <si>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</si>
  <si>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</si>
  <si>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</si>
  <si>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</si>
  <si>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</si>
  <si>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</si>
  <si>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</si>
  <si>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</si>
  <si>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</si>
  <si>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</si>
  <si>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</si>
  <si>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</si>
  <si>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</si>
  <si>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</si>
  <si>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</si>
  <si>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</si>
  <si>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</si>
  <si>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</si>
  <si>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</si>
  <si>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</si>
  <si>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</si>
  <si>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</si>
  <si>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</si>
  <si>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</si>
  <si>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</si>
  <si>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</si>
  <si>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</si>
  <si>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</si>
  <si>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</si>
  <si>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</si>
  <si>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</si>
  <si>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</si>
  <si>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</si>
  <si>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</si>
  <si>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</si>
  <si>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</si>
  <si>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</si>
  <si>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</si>
  <si>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</si>
  <si>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</si>
  <si>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</si>
  <si>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</si>
  <si>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</si>
  <si>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</si>
  <si>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</si>
  <si>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</si>
  <si>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</si>
  <si>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</si>
  <si>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</si>
  <si>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</si>
  <si>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</si>
  <si>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</si>
  <si>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</si>
  <si>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</si>
  <si>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</si>
  <si>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</si>
  <si>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</si>
  <si>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</si>
  <si>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</si>
  <si>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</si>
  <si>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</si>
  <si>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</si>
  <si>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</si>
  <si>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</si>
  <si>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</si>
  <si>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</si>
  <si>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</si>
  <si>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</si>
  <si>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</si>
  <si>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</si>
  <si>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</si>
  <si>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</si>
  <si>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</si>
  <si>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</si>
  <si>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</si>
  <si>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</si>
  <si>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</si>
  <si>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</si>
  <si>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</si>
  <si>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</si>
  <si>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</si>
  <si>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</si>
  <si>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</si>
  <si>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</si>
  <si>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</si>
  <si>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</si>
  <si>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</si>
  <si>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</si>
  <si>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</si>
  <si>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</si>
  <si>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</si>
  <si>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</si>
  <si>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</si>
  <si>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</si>
  <si>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</si>
  <si>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</si>
  <si>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</si>
  <si>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</si>
  <si>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</si>
  <si>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</si>
  <si>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</si>
  <si>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</si>
  <si>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</si>
  <si>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</si>
  <si>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</si>
  <si>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</si>
  <si>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</si>
  <si>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</si>
  <si>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</si>
  <si>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</si>
  <si>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</si>
  <si>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</si>
  <si>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</si>
  <si>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</si>
  <si>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</si>
  <si>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</si>
  <si>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</si>
  <si>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</si>
  <si>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</si>
  <si>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</si>
  <si>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</si>
  <si>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</si>
  <si>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</si>
  <si>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</si>
  <si>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</si>
  <si>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</si>
  <si>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</si>
  <si>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</si>
  <si>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</si>
  <si>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</si>
  <si>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</si>
  <si>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</si>
  <si>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</si>
  <si>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</si>
  <si>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</si>
  <si>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</si>
  <si>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</si>
  <si>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</si>
  <si>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</si>
  <si>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</si>
  <si>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</si>
  <si>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</si>
  <si>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</si>
  <si>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</si>
  <si>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</si>
  <si>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</si>
  <si>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</si>
  <si>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</si>
  <si>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</si>
  <si>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</si>
  <si>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</si>
  <si>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</si>
  <si>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</si>
  <si>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</si>
  <si>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</si>
  <si>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</si>
  <si>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</si>
  <si>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</si>
  <si>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</si>
  <si>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</si>
  <si>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</si>
  <si>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</si>
  <si>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</si>
  <si>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</si>
  <si>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</si>
  <si>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</si>
  <si>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</si>
  <si>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</si>
  <si>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</si>
  <si>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</si>
  <si>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</si>
  <si>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</si>
  <si>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</si>
  <si>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</si>
  <si>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</si>
  <si>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</si>
  <si>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</si>
  <si>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</si>
  <si>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</si>
  <si>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</si>
  <si>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</si>
  <si>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</si>
  <si>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</si>
  <si>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</si>
  <si>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</si>
  <si>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</si>
  <si>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</si>
  <si>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</si>
  <si>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</si>
  <si>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</si>
  <si>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</si>
  <si>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</si>
  <si>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</si>
  <si>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</si>
  <si>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</si>
  <si>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</si>
  <si>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</si>
  <si>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</si>
  <si>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</si>
  <si>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</si>
  <si>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</si>
  <si>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</si>
  <si>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</si>
  <si>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</si>
  <si>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</si>
  <si>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</si>
  <si>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</si>
  <si>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</si>
  <si>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</si>
  <si>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</si>
  <si>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</si>
  <si>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</si>
  <si>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</si>
  <si>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</si>
  <si>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</si>
  <si>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</si>
  <si>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</si>
  <si>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</si>
  <si>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</si>
  <si>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</si>
  <si>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</si>
  <si>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</si>
  <si>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</si>
  <si>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</si>
  <si>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</si>
  <si>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</si>
  <si>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</si>
  <si>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</si>
  <si>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</si>
  <si>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</si>
  <si>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</si>
  <si>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</si>
  <si>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</si>
  <si>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</si>
  <si>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9812--9905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</si>
  <si>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</si>
  <si>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</si>
  <si>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</si>
  <si>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</si>
  <si>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</si>
  <si>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</si>
  <si>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</si>
  <si>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</si>
  <si>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</si>
  <si>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</si>
  <si>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</si>
  <si>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</si>
  <si>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</si>
  <si>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</si>
  <si>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</si>
  <si>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</si>
  <si>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</si>
  <si>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</si>
  <si>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</si>
  <si>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</si>
  <si>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</si>
  <si>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</si>
  <si>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</si>
  <si>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D-2941</t>
  </si>
  <si>
    <t>CARGA CANCELADA</t>
  </si>
  <si>
    <t>0906 X</t>
  </si>
  <si>
    <t>0925 X</t>
  </si>
  <si>
    <t>0932 X</t>
  </si>
  <si>
    <t>ENTRADAS DEL MES DE     S E P T I E M B R E             2 0 2 1</t>
  </si>
  <si>
    <t xml:space="preserve"> AGROPECUARIA EL TOPETE      249</t>
  </si>
  <si>
    <t>AGROPECUARIA  SAN BERNARDO</t>
  </si>
  <si>
    <t>AGROPECUARIA  LA GABY</t>
  </si>
  <si>
    <t>AGROPECUARIA EL TOPETE      249</t>
  </si>
  <si>
    <t>AGROPECAURIA LA CHEMITA</t>
  </si>
  <si>
    <t>0960 X</t>
  </si>
  <si>
    <t>0970 X</t>
  </si>
  <si>
    <t>P-454</t>
  </si>
  <si>
    <t>TRIPA</t>
  </si>
  <si>
    <t>FOLIO 10310</t>
  </si>
  <si>
    <t>A-969</t>
  </si>
  <si>
    <t>FOLIO 10260</t>
  </si>
  <si>
    <t>FOLIO CENTRAL  6789</t>
  </si>
  <si>
    <t>FOLIO 10266</t>
  </si>
  <si>
    <t>FOLIO CENTRAL 6794</t>
  </si>
  <si>
    <t>FOLIO 10279</t>
  </si>
  <si>
    <t>FOLIO 10281</t>
  </si>
  <si>
    <t>FOLIO 10272</t>
  </si>
  <si>
    <t>FOLIO 10273</t>
  </si>
  <si>
    <t>FOLIO 10289</t>
  </si>
  <si>
    <t>ARCADIO LEDO BERISTAIN  (  ALBICIA )</t>
  </si>
  <si>
    <t>Cuero COMBO</t>
  </si>
  <si>
    <t>FOLIO 10299</t>
  </si>
  <si>
    <t>A-332962</t>
  </si>
  <si>
    <t>Transferencia  S</t>
  </si>
  <si>
    <t>Transferencia  s</t>
  </si>
  <si>
    <t>19021--9884--</t>
  </si>
  <si>
    <t>19008--6465</t>
  </si>
  <si>
    <t>FOLIO 10329</t>
  </si>
  <si>
    <t>A-973</t>
  </si>
  <si>
    <t>19054----2983--NC-101</t>
  </si>
  <si>
    <t>19054---9915-</t>
  </si>
  <si>
    <t>19047--9903--</t>
  </si>
  <si>
    <t>19027---4440</t>
  </si>
  <si>
    <t>19027--9890</t>
  </si>
  <si>
    <t>18919--9815--NC-470</t>
  </si>
  <si>
    <t>18931--9824--9922</t>
  </si>
  <si>
    <t>18931--2957--NC-99----2984</t>
  </si>
  <si>
    <t>18936--9826--NC-469---9939</t>
  </si>
  <si>
    <t>18943--6459--6480</t>
  </si>
  <si>
    <t>18959--9835--NC-471----9940</t>
  </si>
  <si>
    <t>18971--9844--9941</t>
  </si>
  <si>
    <t>18978--9848--NC-472--9942</t>
  </si>
  <si>
    <t xml:space="preserve">AGROPECAURIA EL TOPETE </t>
  </si>
  <si>
    <t xml:space="preserve"> CHULETA </t>
  </si>
  <si>
    <t>CHULETA</t>
  </si>
  <si>
    <t>FOLIO CENTRAL 6799</t>
  </si>
  <si>
    <t>ARCADIO LEDO BERISTAIN   " ALBICIA "</t>
  </si>
  <si>
    <t>codillo</t>
  </si>
  <si>
    <t>FOLIO 10304</t>
  </si>
  <si>
    <t>A-333073</t>
  </si>
  <si>
    <t>Transfereencia s</t>
  </si>
  <si>
    <t>CANALES   30</t>
  </si>
  <si>
    <t>FOLIO 10305</t>
  </si>
  <si>
    <t>FOLIO 10315</t>
  </si>
  <si>
    <t>FOLIO 10295</t>
  </si>
  <si>
    <t>FOLIO 10303</t>
  </si>
  <si>
    <t>FOLIO 10307</t>
  </si>
  <si>
    <t>FOLIO CENTRAL 6804</t>
  </si>
  <si>
    <t>FOLIO 10312</t>
  </si>
  <si>
    <t>FOLIO 10294</t>
  </si>
  <si>
    <t>19059--9925</t>
  </si>
  <si>
    <t>19059--2986</t>
  </si>
  <si>
    <t>19087--9944</t>
  </si>
  <si>
    <t>19087--8408--NC-445</t>
  </si>
  <si>
    <t>19096--4454</t>
  </si>
  <si>
    <t>19096--9954--NC-477</t>
  </si>
  <si>
    <t>FOLIO 10322</t>
  </si>
  <si>
    <t>FOLIO CENTRAL 6810</t>
  </si>
  <si>
    <t>19101--9963</t>
  </si>
  <si>
    <t>19101--8420</t>
  </si>
  <si>
    <t>D-3037</t>
  </si>
  <si>
    <t>19111--6491</t>
  </si>
  <si>
    <t>Traferencia B</t>
  </si>
  <si>
    <t>19111--9966--NC-479</t>
  </si>
  <si>
    <t xml:space="preserve">ARCADIO LEDO       ALBICIA </t>
  </si>
  <si>
    <t>BUCHE</t>
  </si>
  <si>
    <t>FOLIO  10343</t>
  </si>
  <si>
    <t>A-333219</t>
  </si>
  <si>
    <t>FOLIO 10336</t>
  </si>
  <si>
    <t>A-33218</t>
  </si>
  <si>
    <t>19122--9978</t>
  </si>
  <si>
    <t>19122--6494</t>
  </si>
  <si>
    <t>FOLIO 10352</t>
  </si>
  <si>
    <t>A-974</t>
  </si>
  <si>
    <t>CANALES 49</t>
  </si>
  <si>
    <t>AGROPECUARIA  EL TOPETE    250</t>
  </si>
  <si>
    <t>19127--2998</t>
  </si>
  <si>
    <t>D-3096</t>
  </si>
  <si>
    <t>19127--9987</t>
  </si>
  <si>
    <t>19132--10002--NC-480</t>
  </si>
  <si>
    <t>19148--10009</t>
  </si>
  <si>
    <t>FOLIO 10356</t>
  </si>
  <si>
    <t>A-976</t>
  </si>
  <si>
    <t>FOLIO  10362</t>
  </si>
  <si>
    <t>A-977</t>
  </si>
  <si>
    <t>Transferencia bNTE</t>
  </si>
  <si>
    <t>19162--10034--NC-462</t>
  </si>
  <si>
    <t>19162--6506</t>
  </si>
  <si>
    <t>19140--10008--NC-481</t>
  </si>
  <si>
    <t>0978 X</t>
  </si>
  <si>
    <t>AGROPECUARIA EL TOPETE     250-1</t>
  </si>
  <si>
    <t>0985 X</t>
  </si>
  <si>
    <t>0997 X</t>
  </si>
  <si>
    <t>0006 Y</t>
  </si>
  <si>
    <t>0020 Y</t>
  </si>
  <si>
    <t>0022 Y</t>
  </si>
  <si>
    <t>0031 Y</t>
  </si>
  <si>
    <t>0048 Y</t>
  </si>
  <si>
    <t>0058 Y</t>
  </si>
  <si>
    <t>0061 Y</t>
  </si>
  <si>
    <t>0079 Y</t>
  </si>
  <si>
    <t>0093 Y</t>
  </si>
  <si>
    <t>0109 Y</t>
  </si>
  <si>
    <t>0114 Y</t>
  </si>
  <si>
    <t>0132 Y</t>
  </si>
  <si>
    <t>0143 Y</t>
  </si>
  <si>
    <t>ENTRADAS DEL MES DE     O C T U B R E              2 0 2 1</t>
  </si>
  <si>
    <t xml:space="preserve">AGROPECUARIA LA GABY SA DE CV </t>
  </si>
  <si>
    <t>0152 Y</t>
  </si>
  <si>
    <t>19165--10026</t>
  </si>
  <si>
    <t>Transfereencia S</t>
  </si>
  <si>
    <t>P-466</t>
  </si>
  <si>
    <t>FOLIO 10340</t>
  </si>
  <si>
    <t>FOLIO 10326</t>
  </si>
  <si>
    <t>FOLIO 10331</t>
  </si>
  <si>
    <t>FOLIO 10337</t>
  </si>
  <si>
    <t>FOLIO CENTRAL 6815</t>
  </si>
  <si>
    <t>FOLIO 10344</t>
  </si>
  <si>
    <t>FOLIO 10355</t>
  </si>
  <si>
    <t>FOLIO CENTRAL 6820</t>
  </si>
  <si>
    <t>19204--6521</t>
  </si>
  <si>
    <t>19170--10037</t>
  </si>
  <si>
    <t>19184--10044</t>
  </si>
  <si>
    <t>19199--8449</t>
  </si>
  <si>
    <t>19199--10055--nc-/483</t>
  </si>
  <si>
    <t xml:space="preserve">JOSE LUIS OLVERA </t>
  </si>
  <si>
    <t>FOLIO 10376</t>
  </si>
  <si>
    <t>FOLIO 10390</t>
  </si>
  <si>
    <t>19210--4473</t>
  </si>
  <si>
    <t>19210--10074</t>
  </si>
  <si>
    <t>19227--10081</t>
  </si>
  <si>
    <t>FOLIO  10366</t>
  </si>
  <si>
    <t>A-33593</t>
  </si>
  <si>
    <t>folio 10367</t>
  </si>
  <si>
    <t>A-33594</t>
  </si>
  <si>
    <t>Transferenc ia S</t>
  </si>
  <si>
    <t>AGEOPECUARIA EL TOPETE      250-1</t>
  </si>
  <si>
    <t>19239--10093--NC--484</t>
  </si>
  <si>
    <t>19239--10088</t>
  </si>
  <si>
    <t>19244--10097--NC-485</t>
  </si>
  <si>
    <t>19269--8463</t>
  </si>
  <si>
    <t>19255--8460</t>
  </si>
  <si>
    <t xml:space="preserve">DISTRIBUIDORA DE CARNES RANCHO LAS LOMAS S DE RL DE CV </t>
  </si>
  <si>
    <t>FOLIO CENTRAL  6844</t>
  </si>
  <si>
    <t>59B2</t>
  </si>
  <si>
    <t>19279--8466</t>
  </si>
  <si>
    <t>Transferecia B</t>
  </si>
  <si>
    <t>FOLIO 10406</t>
  </si>
  <si>
    <t>A-980</t>
  </si>
  <si>
    <t>A 978</t>
  </si>
  <si>
    <t>A 979</t>
  </si>
  <si>
    <t>FOLIO CENTRAL  6831</t>
  </si>
  <si>
    <t>FOLIO 10357</t>
  </si>
  <si>
    <t>FOLIO CENTRAL 6825</t>
  </si>
  <si>
    <t>FOLIO 10375</t>
  </si>
  <si>
    <t>19302--10128</t>
  </si>
  <si>
    <t>19316--10135</t>
  </si>
  <si>
    <t>19285--6535--NC-233</t>
  </si>
  <si>
    <t>DISTRIBUIDORA PEPE FILETE DE PUEBLA</t>
  </si>
  <si>
    <t>NUCAS</t>
  </si>
  <si>
    <t>FOLIO 10396</t>
  </si>
  <si>
    <t>19302--10126</t>
  </si>
  <si>
    <t>19316--10134</t>
  </si>
  <si>
    <t>D-3140</t>
  </si>
  <si>
    <t>FOLIO 10419</t>
  </si>
  <si>
    <t>A-981</t>
  </si>
  <si>
    <t>D-3186</t>
  </si>
  <si>
    <t>D-3846</t>
  </si>
  <si>
    <t>D-3826</t>
  </si>
  <si>
    <t>D-3726</t>
  </si>
  <si>
    <t>D-3176</t>
  </si>
  <si>
    <t>D-3756</t>
  </si>
  <si>
    <t>D-3766</t>
  </si>
  <si>
    <t>D-3786</t>
  </si>
  <si>
    <t>D-3216</t>
  </si>
  <si>
    <t>FOLIO 10432</t>
  </si>
  <si>
    <t>A-982</t>
  </si>
  <si>
    <t>19289--10117</t>
  </si>
  <si>
    <t>19289--10118</t>
  </si>
  <si>
    <t xml:space="preserve">COMERCIALIZADORA DE PORCINOS DELTA SA DE CV </t>
  </si>
  <si>
    <t>JAMON SERRANO S/h a granel</t>
  </si>
  <si>
    <t>A 158242</t>
  </si>
  <si>
    <t xml:space="preserve">JAMON SERRANO Reb </t>
  </si>
  <si>
    <t>10 Pzas</t>
  </si>
  <si>
    <t>1 pzas</t>
  </si>
  <si>
    <t>CULATELLO</t>
  </si>
  <si>
    <t>CABEZA de lomo madurado Reb</t>
  </si>
  <si>
    <t>10 pzas</t>
  </si>
  <si>
    <t>Lomo Embuchado Reb</t>
  </si>
  <si>
    <t>Pierna ahumada</t>
  </si>
  <si>
    <t>CUETELLO PAQUETE</t>
  </si>
  <si>
    <t xml:space="preserve">Jamon TIP YORK </t>
  </si>
  <si>
    <t>5 pzas</t>
  </si>
  <si>
    <t>Sanchicha Frankfut</t>
  </si>
  <si>
    <t>A-158234</t>
  </si>
  <si>
    <t>A-158233</t>
  </si>
  <si>
    <t>35177--</t>
  </si>
  <si>
    <t>0163 Y</t>
  </si>
  <si>
    <t>0183 Y</t>
  </si>
  <si>
    <t>0184 Y</t>
  </si>
  <si>
    <t>0194 Y</t>
  </si>
  <si>
    <t>0199 Y</t>
  </si>
  <si>
    <t>0211 Y</t>
  </si>
  <si>
    <t>0223 Y</t>
  </si>
  <si>
    <t>0232 Y</t>
  </si>
  <si>
    <t>0248 Y</t>
  </si>
  <si>
    <t>0275 Y</t>
  </si>
  <si>
    <t>0292 Y</t>
  </si>
  <si>
    <t>0297 Y</t>
  </si>
  <si>
    <t>0312 Y</t>
  </si>
  <si>
    <t>0324 Y</t>
  </si>
  <si>
    <t>330 Y</t>
  </si>
  <si>
    <t>0331 Y</t>
  </si>
  <si>
    <t>ENTRADAS DEL MES DE     NOVIEMBRE              2 0 2 1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</si>
  <si>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 250</t>
    </r>
  </si>
  <si>
    <t xml:space="preserve">AGROPECUARIA EL TOPETE       </t>
  </si>
  <si>
    <r>
      <t xml:space="preserve">AGROPECUARIA EL TOPETE     </t>
    </r>
    <r>
      <rPr>
        <b/>
        <sz val="14"/>
        <color rgb="FF0000FF"/>
        <rFont val="Calibri"/>
        <family val="2"/>
        <scheme val="minor"/>
      </rPr>
      <t xml:space="preserve"> 250</t>
    </r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</si>
  <si>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 xml:space="preserve">  250</t>
    </r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</si>
  <si>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 xml:space="preserve"> 248</t>
    </r>
  </si>
  <si>
    <t>CANALES  47</t>
  </si>
  <si>
    <t>AGROPECUARIA EL TOPETE   251</t>
  </si>
  <si>
    <t>AGROPECUARIA  EL TOPETE</t>
  </si>
  <si>
    <t>0343 Y</t>
  </si>
  <si>
    <t>CANALES  50-1</t>
  </si>
  <si>
    <t>0359 Y</t>
  </si>
  <si>
    <t>0369 Y</t>
  </si>
  <si>
    <t>0387 Y</t>
  </si>
  <si>
    <t>ARCADIO LEDO BERISTAIN     Albicia</t>
  </si>
  <si>
    <t>COMBOS</t>
  </si>
  <si>
    <t>A333963</t>
  </si>
  <si>
    <t>FOLIO 10371</t>
  </si>
  <si>
    <t>A-333964</t>
  </si>
  <si>
    <t>FOLIO 10403</t>
  </si>
  <si>
    <t>FOLIO 10392</t>
  </si>
  <si>
    <t>FOLIO CENTRAL  6837</t>
  </si>
  <si>
    <t>FOLIO 10391</t>
  </si>
  <si>
    <t>FOLIO 10448</t>
  </si>
  <si>
    <t>A-158453</t>
  </si>
  <si>
    <t>Culatello   3 pzas</t>
  </si>
  <si>
    <t>Salchicha Frankfut Jumbo 10 pzas</t>
  </si>
  <si>
    <t>A 158454</t>
  </si>
  <si>
    <t xml:space="preserve">Filete T-Bone  </t>
  </si>
  <si>
    <t>A-158501</t>
  </si>
  <si>
    <t>PORK CHOP</t>
  </si>
  <si>
    <t xml:space="preserve">ASADO DE TIRA </t>
  </si>
  <si>
    <t>TOMAHAWK</t>
  </si>
  <si>
    <t>PICAÑA DE CERDO</t>
  </si>
  <si>
    <t>19354--10173--</t>
  </si>
  <si>
    <t>SESOS    135 pzas</t>
  </si>
  <si>
    <t>FOLIO 10397</t>
  </si>
  <si>
    <t>A-334006</t>
  </si>
  <si>
    <t>19372--10188</t>
  </si>
  <si>
    <t>Combo Cuero papel</t>
  </si>
  <si>
    <t>FOLIO 10415</t>
  </si>
  <si>
    <t>A-334107</t>
  </si>
  <si>
    <t>19387--10209</t>
  </si>
  <si>
    <t>19334--10155.</t>
  </si>
  <si>
    <t>19334--10154</t>
  </si>
  <si>
    <t>Transferenica  B</t>
  </si>
  <si>
    <t>19344--10165</t>
  </si>
  <si>
    <t>19344--10166</t>
  </si>
  <si>
    <t>19354--10171</t>
  </si>
  <si>
    <t>DISTRIBUIDORA DE CARNES RAMPE</t>
  </si>
  <si>
    <t>PERNIL</t>
  </si>
  <si>
    <t>FOLIO 10446</t>
  </si>
  <si>
    <t xml:space="preserve">PROCESADORA DE ALIMENTOS OMEX </t>
  </si>
  <si>
    <t>FOLIO 10458</t>
  </si>
  <si>
    <t xml:space="preserve">ASO ALIMENTOS SA DE CV </t>
  </si>
  <si>
    <t>COMBOS PERNIL</t>
  </si>
  <si>
    <t>FOLIO 10457</t>
  </si>
  <si>
    <t>F 2650</t>
  </si>
  <si>
    <t>19383--10203--nc-487</t>
  </si>
  <si>
    <t>FOLIO 10462</t>
  </si>
  <si>
    <t>A-986</t>
  </si>
  <si>
    <t>P-470</t>
  </si>
  <si>
    <t>AGROPECUARIA EL TOPETE    248</t>
  </si>
  <si>
    <t>FOLIO 10414</t>
  </si>
  <si>
    <t>FOLIO 10413</t>
  </si>
  <si>
    <t>FOLIO CENTRAL 6843</t>
  </si>
  <si>
    <t>FOLIO 10409</t>
  </si>
  <si>
    <t>19431--10245</t>
  </si>
  <si>
    <t xml:space="preserve">P A G O S </t>
  </si>
  <si>
    <t>FOLIO 10456</t>
  </si>
  <si>
    <t>FOLIO  10439</t>
  </si>
  <si>
    <t>PECHO</t>
  </si>
  <si>
    <t>lomo de cabeza</t>
  </si>
  <si>
    <t>CHULETA MARIPOSA</t>
  </si>
  <si>
    <t>FOLIO 10434</t>
  </si>
  <si>
    <t>FOLIO CENTRAL 6855</t>
  </si>
  <si>
    <t>FOLIO 10431</t>
  </si>
  <si>
    <t>XX</t>
  </si>
  <si>
    <t>COMBOS INDIANA</t>
  </si>
  <si>
    <t>FOLIO 10501</t>
  </si>
  <si>
    <t>A-334280</t>
  </si>
  <si>
    <t>19394--10223</t>
  </si>
  <si>
    <t>19394--10222--NC-489</t>
  </si>
  <si>
    <t>19409--10233</t>
  </si>
  <si>
    <t>19409--6585</t>
  </si>
  <si>
    <t>19425--8513</t>
  </si>
  <si>
    <t>19425--10241</t>
  </si>
  <si>
    <t>Transferencia  B</t>
  </si>
  <si>
    <t>19438--10253</t>
  </si>
  <si>
    <t>19438--10251</t>
  </si>
  <si>
    <t>19452--10259</t>
  </si>
  <si>
    <t>19452--10262</t>
  </si>
  <si>
    <t>19468--4514</t>
  </si>
  <si>
    <t>19468--10267</t>
  </si>
  <si>
    <t>FOLIO 10479</t>
  </si>
  <si>
    <t>A-993</t>
  </si>
  <si>
    <t>FOLIO 10469</t>
  </si>
  <si>
    <t>A-992</t>
  </si>
  <si>
    <t>FOLIO 10493</t>
  </si>
  <si>
    <t>A-998</t>
  </si>
  <si>
    <t>FOLIO 10494</t>
  </si>
  <si>
    <t>A-996</t>
  </si>
  <si>
    <t>FOLIO 10488</t>
  </si>
  <si>
    <t>A-334281</t>
  </si>
  <si>
    <t>CUERO PAPEL combo</t>
  </si>
  <si>
    <t>CHULETA AHUMADA</t>
  </si>
  <si>
    <t>19472--10270</t>
  </si>
  <si>
    <t>AGROPECUARIA  EL TOPETE   248</t>
  </si>
  <si>
    <t>AGROPECUARIA EL TOPETE     251</t>
  </si>
  <si>
    <t>CANALES  50-2</t>
  </si>
  <si>
    <t>19477--10279</t>
  </si>
  <si>
    <t>CANALES  200-2</t>
  </si>
  <si>
    <t>19477--10278-NC-492</t>
  </si>
  <si>
    <t>FOLIO 10505</t>
  </si>
  <si>
    <t>A-1000</t>
  </si>
  <si>
    <t>FACTURA MAESCY</t>
  </si>
  <si>
    <t>D-3286</t>
  </si>
  <si>
    <t>D-3343</t>
  </si>
  <si>
    <t>0393 Y</t>
  </si>
  <si>
    <t>0406 Y</t>
  </si>
  <si>
    <t>0422 Y</t>
  </si>
  <si>
    <t>0432 Y</t>
  </si>
  <si>
    <t>0442 Y</t>
  </si>
  <si>
    <t>ENTRADAS DEL MES DE      DICIEMBRE              2 0 2 1</t>
  </si>
  <si>
    <t xml:space="preserve">AGROPECUARIA EL TOPETE    </t>
  </si>
  <si>
    <t>AGROPECUARIA EL TOPETE  250</t>
  </si>
  <si>
    <t>AGROPECUARIA LA GABY   209</t>
  </si>
  <si>
    <t>CANALES  165</t>
  </si>
  <si>
    <t>CANALES  44</t>
  </si>
  <si>
    <t>AGROPECUARIA LA CHEMITA  250</t>
  </si>
  <si>
    <t>PERNIL COMBO</t>
  </si>
  <si>
    <t>FOLIO 10478</t>
  </si>
  <si>
    <t>19495--10288</t>
  </si>
  <si>
    <t>P-479</t>
  </si>
  <si>
    <t>2 CUSTODIAS DE RES</t>
  </si>
  <si>
    <t xml:space="preserve">PORCINOS DELTA </t>
  </si>
  <si>
    <t>FOLIO 10525</t>
  </si>
  <si>
    <t>SALCHICHA  frankfut</t>
  </si>
  <si>
    <t>159699/*----nc17266</t>
  </si>
  <si>
    <t xml:space="preserve">CULATELLO </t>
  </si>
  <si>
    <t>19508--10304</t>
  </si>
  <si>
    <t>FOLIO CENTRAL 6860</t>
  </si>
  <si>
    <t>0466 Y</t>
  </si>
  <si>
    <t>0501 Y</t>
  </si>
  <si>
    <t>0511 Y</t>
  </si>
  <si>
    <t>FOLIO 10449</t>
  </si>
  <si>
    <t>FOLIO CENTRAL 6850</t>
  </si>
  <si>
    <t xml:space="preserve">DISTRIBUIDORA PEPE FILETE PUEBLA SA DE CV </t>
  </si>
  <si>
    <t>ESPINAZO LARGO</t>
  </si>
  <si>
    <t>FOLIO 10463</t>
  </si>
  <si>
    <t>CABEZA DE LOMO S/H</t>
  </si>
  <si>
    <t>FOLIO 10467</t>
  </si>
  <si>
    <t>FOLIO 10470</t>
  </si>
  <si>
    <t>FOLIO 10481</t>
  </si>
  <si>
    <t>FOLIO 10485</t>
  </si>
  <si>
    <t>FOLIO 10502</t>
  </si>
  <si>
    <t>19495--10289--NC-494</t>
  </si>
  <si>
    <t>19508--10302</t>
  </si>
  <si>
    <t>19513--10312</t>
  </si>
  <si>
    <t>19513--6593</t>
  </si>
  <si>
    <t>19526--10316</t>
  </si>
  <si>
    <t>19544--10319</t>
  </si>
  <si>
    <t>19544--10321--NC-493</t>
  </si>
  <si>
    <t>19550--10326</t>
  </si>
  <si>
    <t>JOSE LUIS OLVERA  GARCIA</t>
  </si>
  <si>
    <t>FOLIO 10518</t>
  </si>
  <si>
    <t>A-1002</t>
  </si>
  <si>
    <t>FOLIO 10533</t>
  </si>
  <si>
    <t>A-1003</t>
  </si>
  <si>
    <t>0531 Y</t>
  </si>
  <si>
    <t>0546 Y</t>
  </si>
  <si>
    <t>0552 Y</t>
  </si>
  <si>
    <t>0568 Y</t>
  </si>
  <si>
    <t>0583 Y</t>
  </si>
  <si>
    <t>0581 Y</t>
  </si>
  <si>
    <t>AGROPECUARIA LA GABY    248</t>
  </si>
  <si>
    <t>FOLIO 10507</t>
  </si>
  <si>
    <t>FOLIO 10515</t>
  </si>
  <si>
    <t>PECHO SIN GRASA</t>
  </si>
  <si>
    <t>DISTRIBUIDORA DE CARNES SEÑECTAS RAMPE</t>
  </si>
  <si>
    <t>FOLIO 10555</t>
  </si>
  <si>
    <t>FOLIO CENTRAL 6881</t>
  </si>
  <si>
    <t>FOLIO CENTRAL 6870</t>
  </si>
  <si>
    <t>FOLIO 10563</t>
  </si>
  <si>
    <t>A-1007</t>
  </si>
  <si>
    <t>FOLIO 10566</t>
  </si>
  <si>
    <t>A-1008</t>
  </si>
  <si>
    <t>196041--8564--</t>
  </si>
  <si>
    <t>19604--4553--</t>
  </si>
  <si>
    <t>19621--</t>
  </si>
  <si>
    <t>19628--</t>
  </si>
  <si>
    <t>19634--</t>
  </si>
  <si>
    <t>19647--</t>
  </si>
  <si>
    <t>19664--</t>
  </si>
  <si>
    <t>19550--4531</t>
  </si>
  <si>
    <t>19554--10349.</t>
  </si>
  <si>
    <t>19554--4536</t>
  </si>
  <si>
    <t>19579--10365--nc-498</t>
  </si>
  <si>
    <t>19579--10360</t>
  </si>
  <si>
    <t>19592--10374</t>
  </si>
  <si>
    <t>19592--8552</t>
  </si>
  <si>
    <t>19595--10386</t>
  </si>
  <si>
    <t>19595--4548</t>
  </si>
  <si>
    <t>D-3409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</si>
</sst>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3"/>
      <color theme="8" tint="-0.249977111117893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i/>
      <sz val="11"/>
      <color theme="8" tint="-0.249977111117893"/>
      <name val="Calibri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</fills>
  <borders count="9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/>
      <right/>
      <top/>
      <bottom style="mediumDashed">
        <color indexed="64"/>
      </bottom>
      <diagonal/>
    </border>
    <border>
      <left/>
      <right style="thin">
        <color indexed="64"/>
      </right>
      <top style="double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93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wrapText="1"/>
    </xf>
    <xf numFmtId="0" fontId="22" fillId="11" borderId="63" xfId="0" applyFont="1" applyFill="1" applyBorder="1" applyAlignment="1">
      <alignment horizontal="left"/>
    </xf>
    <xf numFmtId="0" fontId="14" fillId="0" borderId="22" xfId="0" applyFont="1" applyBorder="1" applyAlignment="1">
      <alignment horizontal="center" vertical="center"/>
    </xf>
    <xf numFmtId="44" fontId="14" fillId="0" borderId="22" xfId="1" applyFont="1" applyFill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/>
    </xf>
    <xf numFmtId="0" fontId="27" fillId="0" borderId="18" xfId="0" applyFont="1" applyFill="1" applyBorder="1" applyAlignment="1">
      <alignment vertical="center" wrapText="1"/>
    </xf>
    <xf numFmtId="0" fontId="29" fillId="12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2" fontId="2" fillId="0" borderId="18" xfId="0" applyNumberFormat="1" applyFont="1" applyFill="1" applyBorder="1"/>
    <xf numFmtId="0" fontId="52" fillId="0" borderId="1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" fontId="51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4" fontId="26" fillId="0" borderId="18" xfId="0" applyNumberFormat="1" applyFont="1" applyFill="1" applyBorder="1" applyAlignment="1">
      <alignment horizontal="center" vertical="center" wrapText="1"/>
    </xf>
    <xf numFmtId="44" fontId="23" fillId="0" borderId="69" xfId="1" applyFont="1" applyFill="1" applyBorder="1"/>
    <xf numFmtId="166" fontId="23" fillId="0" borderId="70" xfId="0" applyNumberFormat="1" applyFont="1" applyFill="1" applyBorder="1" applyAlignment="1">
      <alignment horizontal="center"/>
    </xf>
    <xf numFmtId="0" fontId="29" fillId="12" borderId="11" xfId="0" applyFont="1" applyFill="1" applyBorder="1" applyAlignment="1">
      <alignment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6" borderId="18" xfId="0" applyFont="1" applyFill="1" applyBorder="1" applyAlignment="1">
      <alignment horizontal="left"/>
    </xf>
    <xf numFmtId="0" fontId="26" fillId="0" borderId="11" xfId="0" applyFont="1" applyBorder="1" applyAlignment="1">
      <alignment horizontal="center" vertical="center" wrapText="1"/>
    </xf>
    <xf numFmtId="0" fontId="29" fillId="12" borderId="11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4" fontId="2" fillId="6" borderId="69" xfId="1" applyFont="1" applyFill="1" applyBorder="1"/>
    <xf numFmtId="166" fontId="14" fillId="6" borderId="70" xfId="0" applyNumberFormat="1" applyFont="1" applyFill="1" applyBorder="1" applyAlignment="1">
      <alignment horizontal="center"/>
    </xf>
    <xf numFmtId="0" fontId="17" fillId="0" borderId="80" xfId="0" applyFont="1" applyBorder="1" applyAlignment="1">
      <alignment vertical="center" wrapText="1"/>
    </xf>
    <xf numFmtId="0" fontId="17" fillId="0" borderId="37" xfId="0" applyFont="1" applyBorder="1" applyAlignment="1">
      <alignment horizontal="center" vertical="center"/>
    </xf>
    <xf numFmtId="0" fontId="17" fillId="0" borderId="22" xfId="0" applyFont="1" applyFill="1" applyBorder="1"/>
    <xf numFmtId="0" fontId="14" fillId="0" borderId="60" xfId="0" applyFont="1" applyFill="1" applyBorder="1" applyAlignment="1">
      <alignment horizontal="center" vertical="center" wrapText="1"/>
    </xf>
    <xf numFmtId="44" fontId="14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 wrapText="1"/>
    </xf>
    <xf numFmtId="44" fontId="6" fillId="0" borderId="22" xfId="1" applyFont="1" applyFill="1" applyBorder="1"/>
    <xf numFmtId="0" fontId="19" fillId="0" borderId="22" xfId="0" applyFont="1" applyFill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vertical="center"/>
    </xf>
    <xf numFmtId="0" fontId="26" fillId="0" borderId="11" xfId="0" applyFont="1" applyFill="1" applyBorder="1" applyAlignment="1">
      <alignment vertical="center" wrapText="1"/>
    </xf>
    <xf numFmtId="4" fontId="19" fillId="0" borderId="18" xfId="0" applyNumberFormat="1" applyFont="1" applyFill="1" applyBorder="1" applyAlignment="1">
      <alignment horizontal="center" vertical="center" wrapText="1"/>
    </xf>
    <xf numFmtId="1" fontId="13" fillId="0" borderId="11" xfId="0" applyNumberFormat="1" applyFont="1" applyFill="1" applyBorder="1" applyAlignment="1">
      <alignment horizontal="center" vertical="center"/>
    </xf>
    <xf numFmtId="0" fontId="11" fillId="21" borderId="18" xfId="0" applyFont="1" applyFill="1" applyBorder="1" applyAlignment="1">
      <alignment horizontal="center"/>
    </xf>
    <xf numFmtId="165" fontId="11" fillId="21" borderId="18" xfId="0" applyNumberFormat="1" applyFont="1" applyFill="1" applyBorder="1"/>
    <xf numFmtId="0" fontId="11" fillId="22" borderId="18" xfId="0" applyFont="1" applyFill="1" applyBorder="1" applyAlignment="1">
      <alignment horizontal="center"/>
    </xf>
    <xf numFmtId="165" fontId="11" fillId="2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0" fontId="26" fillId="0" borderId="18" xfId="0" applyFont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/>
    <xf numFmtId="1" fontId="13" fillId="0" borderId="18" xfId="0" applyNumberFormat="1" applyFont="1" applyFill="1" applyBorder="1" applyAlignment="1">
      <alignment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164" fontId="23" fillId="12" borderId="18" xfId="0" applyNumberFormat="1" applyFont="1" applyFill="1" applyBorder="1" applyAlignment="1">
      <alignment vertical="center"/>
    </xf>
    <xf numFmtId="0" fontId="29" fillId="12" borderId="74" xfId="0" applyFont="1" applyFill="1" applyBorder="1" applyAlignment="1">
      <alignment horizontal="center" vertical="center"/>
    </xf>
    <xf numFmtId="164" fontId="23" fillId="12" borderId="73" xfId="0" applyNumberFormat="1" applyFont="1" applyFill="1" applyBorder="1" applyAlignment="1">
      <alignment horizontal="center" vertical="center"/>
    </xf>
    <xf numFmtId="4" fontId="46" fillId="0" borderId="62" xfId="0" applyNumberFormat="1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vertical="center" wrapText="1"/>
    </xf>
    <xf numFmtId="4" fontId="26" fillId="0" borderId="11" xfId="0" applyNumberFormat="1" applyFont="1" applyFill="1" applyBorder="1" applyAlignment="1">
      <alignment horizontal="center" vertical="center" wrapText="1"/>
    </xf>
    <xf numFmtId="4" fontId="20" fillId="0" borderId="12" xfId="0" applyNumberFormat="1" applyFont="1" applyFill="1" applyBorder="1"/>
    <xf numFmtId="44" fontId="30" fillId="12" borderId="69" xfId="1" applyFont="1" applyFill="1" applyBorder="1"/>
    <xf numFmtId="0" fontId="29" fillId="12" borderId="18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wrapText="1"/>
    </xf>
    <xf numFmtId="0" fontId="17" fillId="0" borderId="61" xfId="0" applyFont="1" applyFill="1" applyBorder="1" applyAlignment="1">
      <alignment vertical="center"/>
    </xf>
    <xf numFmtId="0" fontId="17" fillId="0" borderId="62" xfId="0" applyFont="1" applyFill="1" applyBorder="1" applyAlignment="1">
      <alignment vertical="center"/>
    </xf>
    <xf numFmtId="164" fontId="14" fillId="0" borderId="84" xfId="0" applyNumberFormat="1" applyFont="1" applyFill="1" applyBorder="1" applyAlignment="1">
      <alignment vertical="center"/>
    </xf>
    <xf numFmtId="0" fontId="17" fillId="0" borderId="17" xfId="0" applyFont="1" applyBorder="1" applyAlignment="1">
      <alignment horizontal="left"/>
    </xf>
    <xf numFmtId="0" fontId="6" fillId="0" borderId="85" xfId="0" applyFont="1" applyFill="1" applyBorder="1" applyAlignment="1">
      <alignment horizontal="center" vertical="center" wrapText="1"/>
    </xf>
    <xf numFmtId="0" fontId="11" fillId="0" borderId="86" xfId="0" applyFont="1" applyBorder="1" applyAlignment="1">
      <alignment horizontal="center"/>
    </xf>
    <xf numFmtId="165" fontId="11" fillId="0" borderId="87" xfId="0" applyNumberFormat="1" applyFont="1" applyBorder="1"/>
    <xf numFmtId="0" fontId="44" fillId="21" borderId="18" xfId="0" applyFont="1" applyFill="1" applyBorder="1" applyAlignment="1">
      <alignment horizontal="center"/>
    </xf>
    <xf numFmtId="165" fontId="44" fillId="21" borderId="18" xfId="0" applyNumberFormat="1" applyFont="1" applyFill="1" applyBorder="1"/>
    <xf numFmtId="0" fontId="44" fillId="0" borderId="18" xfId="0" applyFont="1" applyFill="1" applyBorder="1" applyAlignment="1">
      <alignment horizontal="center"/>
    </xf>
    <xf numFmtId="0" fontId="44" fillId="1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vertical="center"/>
    </xf>
    <xf numFmtId="44" fontId="14" fillId="12" borderId="69" xfId="1" applyFont="1" applyFill="1" applyBorder="1"/>
    <xf numFmtId="166" fontId="14" fillId="12" borderId="70" xfId="0" applyNumberFormat="1" applyFont="1" applyFill="1" applyBorder="1" applyAlignment="1">
      <alignment horizontal="center"/>
    </xf>
    <xf numFmtId="0" fontId="17" fillId="0" borderId="11" xfId="0" applyFont="1" applyFill="1" applyBorder="1" applyAlignment="1">
      <alignment wrapText="1"/>
    </xf>
    <xf numFmtId="1" fontId="13" fillId="0" borderId="22" xfId="0" applyNumberFormat="1" applyFont="1" applyBorder="1" applyAlignment="1">
      <alignment horizontal="center" vertical="center"/>
    </xf>
    <xf numFmtId="4" fontId="2" fillId="0" borderId="60" xfId="0" applyNumberFormat="1" applyFont="1" applyFill="1" applyBorder="1" applyAlignment="1">
      <alignment horizontal="right"/>
    </xf>
    <xf numFmtId="0" fontId="53" fillId="0" borderId="18" xfId="0" applyFont="1" applyBorder="1" applyAlignment="1">
      <alignment horizontal="center"/>
    </xf>
    <xf numFmtId="0" fontId="54" fillId="0" borderId="18" xfId="0" applyFont="1" applyFill="1" applyBorder="1" applyAlignment="1">
      <alignment horizontal="center"/>
    </xf>
    <xf numFmtId="0" fontId="53" fillId="0" borderId="18" xfId="0" applyFont="1" applyFill="1" applyBorder="1" applyAlignment="1">
      <alignment horizontal="center"/>
    </xf>
    <xf numFmtId="0" fontId="26" fillId="0" borderId="22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wrapText="1"/>
    </xf>
    <xf numFmtId="0" fontId="13" fillId="0" borderId="18" xfId="0" applyFont="1" applyFill="1" applyBorder="1" applyAlignment="1">
      <alignment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64" fontId="23" fillId="12" borderId="22" xfId="0" applyNumberFormat="1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 wrapText="1"/>
    </xf>
    <xf numFmtId="164" fontId="2" fillId="0" borderId="18" xfId="0" applyNumberFormat="1" applyFont="1" applyFill="1" applyBorder="1" applyAlignment="1">
      <alignment wrapText="1"/>
    </xf>
    <xf numFmtId="164" fontId="26" fillId="0" borderId="18" xfId="0" applyNumberFormat="1" applyFont="1" applyBorder="1" applyAlignment="1">
      <alignment vertical="center" wrapText="1"/>
    </xf>
    <xf numFmtId="164" fontId="0" fillId="0" borderId="0" xfId="0" applyNumberFormat="1"/>
    <xf numFmtId="0" fontId="30" fillId="0" borderId="18" xfId="0" applyFont="1" applyFill="1" applyBorder="1" applyAlignment="1">
      <alignment horizontal="left"/>
    </xf>
    <xf numFmtId="0" fontId="19" fillId="0" borderId="18" xfId="0" applyFont="1" applyBorder="1" applyAlignment="1">
      <alignment vertical="center" wrapText="1"/>
    </xf>
    <xf numFmtId="3" fontId="2" fillId="0" borderId="18" xfId="0" applyNumberFormat="1" applyFont="1" applyFill="1" applyBorder="1" applyAlignment="1">
      <alignment wrapText="1"/>
    </xf>
    <xf numFmtId="0" fontId="29" fillId="12" borderId="22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0" fontId="29" fillId="12" borderId="22" xfId="0" applyFont="1" applyFill="1" applyBorder="1" applyAlignment="1">
      <alignment vertical="center"/>
    </xf>
    <xf numFmtId="164" fontId="14" fillId="0" borderId="12" xfId="0" applyNumberFormat="1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/>
    </xf>
    <xf numFmtId="1" fontId="14" fillId="0" borderId="17" xfId="0" applyNumberFormat="1" applyFont="1" applyFill="1" applyBorder="1" applyAlignment="1">
      <alignment horizontal="center" vertical="center"/>
    </xf>
    <xf numFmtId="0" fontId="27" fillId="0" borderId="21" xfId="0" applyFont="1" applyFill="1" applyBorder="1" applyAlignment="1">
      <alignment horizontal="center" vertical="center"/>
    </xf>
    <xf numFmtId="0" fontId="54" fillId="0" borderId="22" xfId="0" applyFont="1" applyFill="1" applyBorder="1" applyAlignment="1">
      <alignment horizontal="center"/>
    </xf>
    <xf numFmtId="0" fontId="19" fillId="0" borderId="22" xfId="0" applyFont="1" applyBorder="1" applyAlignment="1">
      <alignment vertical="center"/>
    </xf>
    <xf numFmtId="0" fontId="53" fillId="0" borderId="11" xfId="0" applyFont="1" applyBorder="1" applyAlignment="1">
      <alignment horizontal="center"/>
    </xf>
    <xf numFmtId="164" fontId="14" fillId="0" borderId="12" xfId="0" applyNumberFormat="1" applyFont="1" applyBorder="1" applyAlignment="1">
      <alignment vertical="center"/>
    </xf>
    <xf numFmtId="4" fontId="46" fillId="0" borderId="61" xfId="0" applyNumberFormat="1" applyFont="1" applyFill="1" applyBorder="1" applyAlignment="1">
      <alignment vertical="center" wrapText="1"/>
    </xf>
    <xf numFmtId="4" fontId="46" fillId="0" borderId="62" xfId="0" applyNumberFormat="1" applyFont="1" applyFill="1" applyBorder="1" applyAlignment="1">
      <alignment vertical="center" wrapText="1"/>
    </xf>
    <xf numFmtId="0" fontId="21" fillId="0" borderId="83" xfId="0" applyFont="1" applyFill="1" applyBorder="1" applyAlignment="1">
      <alignment vertical="center"/>
    </xf>
    <xf numFmtId="0" fontId="29" fillId="12" borderId="81" xfId="0" applyFont="1" applyFill="1" applyBorder="1" applyAlignment="1">
      <alignment vertical="center"/>
    </xf>
    <xf numFmtId="164" fontId="23" fillId="12" borderId="82" xfId="0" applyNumberFormat="1" applyFont="1" applyFill="1" applyBorder="1" applyAlignment="1">
      <alignment vertical="center"/>
    </xf>
    <xf numFmtId="0" fontId="17" fillId="0" borderId="18" xfId="0" applyFont="1" applyBorder="1" applyAlignment="1">
      <alignment horizontal="left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" fontId="11" fillId="0" borderId="18" xfId="0" applyNumberFormat="1" applyFont="1" applyBorder="1" applyAlignment="1">
      <alignment horizontal="center"/>
    </xf>
    <xf numFmtId="0" fontId="21" fillId="0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4" fontId="14" fillId="0" borderId="12" xfId="0" applyNumberFormat="1" applyFont="1" applyFill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164" fontId="23" fillId="0" borderId="22" xfId="0" applyNumberFormat="1" applyFont="1" applyFill="1" applyBorder="1" applyAlignment="1">
      <alignment horizontal="center" vertical="center"/>
    </xf>
    <xf numFmtId="4" fontId="51" fillId="0" borderId="18" xfId="0" applyNumberFormat="1" applyFont="1" applyFill="1" applyBorder="1" applyAlignment="1">
      <alignment vertical="center" wrapText="1"/>
    </xf>
    <xf numFmtId="0" fontId="19" fillId="0" borderId="11" xfId="0" applyFont="1" applyBorder="1" applyAlignment="1">
      <alignment vertical="center"/>
    </xf>
    <xf numFmtId="0" fontId="22" fillId="0" borderId="19" xfId="0" applyFont="1" applyFill="1" applyBorder="1" applyAlignment="1">
      <alignment horizontal="left"/>
    </xf>
    <xf numFmtId="0" fontId="17" fillId="0" borderId="22" xfId="0" applyFont="1" applyFill="1" applyBorder="1" applyAlignment="1">
      <alignment horizontal="left"/>
    </xf>
    <xf numFmtId="0" fontId="29" fillId="12" borderId="18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left"/>
    </xf>
    <xf numFmtId="164" fontId="14" fillId="0" borderId="22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left" wrapText="1"/>
    </xf>
    <xf numFmtId="3" fontId="14" fillId="0" borderId="18" xfId="0" applyNumberFormat="1" applyFont="1" applyFill="1" applyBorder="1" applyAlignment="1">
      <alignment horizontal="center" wrapText="1"/>
    </xf>
    <xf numFmtId="0" fontId="17" fillId="0" borderId="62" xfId="0" applyFont="1" applyFill="1" applyBorder="1" applyAlignment="1">
      <alignment horizontal="left" vertical="center"/>
    </xf>
    <xf numFmtId="0" fontId="17" fillId="0" borderId="22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2" fontId="2" fillId="0" borderId="19" xfId="0" applyNumberFormat="1" applyFont="1" applyFill="1" applyBorder="1" applyAlignment="1"/>
    <xf numFmtId="4" fontId="58" fillId="0" borderId="18" xfId="0" applyNumberFormat="1" applyFont="1" applyBorder="1" applyAlignment="1">
      <alignment horizontal="right"/>
    </xf>
    <xf numFmtId="164" fontId="53" fillId="0" borderId="18" xfId="0" applyNumberFormat="1" applyFont="1" applyBorder="1" applyAlignment="1">
      <alignment vertical="center"/>
    </xf>
    <xf numFmtId="1" fontId="53" fillId="0" borderId="18" xfId="0" applyNumberFormat="1" applyFont="1" applyBorder="1" applyAlignment="1">
      <alignment horizontal="center" vertical="center" wrapText="1"/>
    </xf>
    <xf numFmtId="4" fontId="58" fillId="0" borderId="21" xfId="0" applyNumberFormat="1" applyFont="1" applyBorder="1" applyAlignment="1">
      <alignment horizontal="right"/>
    </xf>
    <xf numFmtId="1" fontId="53" fillId="0" borderId="22" xfId="0" applyNumberFormat="1" applyFont="1" applyBorder="1" applyAlignment="1">
      <alignment horizontal="center" vertical="center" wrapText="1"/>
    </xf>
    <xf numFmtId="4" fontId="58" fillId="0" borderId="19" xfId="0" applyNumberFormat="1" applyFont="1" applyBorder="1" applyAlignment="1">
      <alignment horizontal="right"/>
    </xf>
    <xf numFmtId="0" fontId="56" fillId="0" borderId="21" xfId="0" applyFont="1" applyBorder="1" applyAlignment="1">
      <alignment horizontal="left"/>
    </xf>
    <xf numFmtId="0" fontId="57" fillId="0" borderId="21" xfId="0" applyFont="1" applyBorder="1" applyAlignment="1">
      <alignment horizontal="left"/>
    </xf>
    <xf numFmtId="4" fontId="59" fillId="0" borderId="19" xfId="0" applyNumberFormat="1" applyFont="1" applyBorder="1"/>
    <xf numFmtId="0" fontId="56" fillId="0" borderId="24" xfId="0" applyFont="1" applyBorder="1" applyAlignment="1">
      <alignment horizontal="left"/>
    </xf>
    <xf numFmtId="166" fontId="14" fillId="0" borderId="18" xfId="0" applyNumberFormat="1" applyFont="1" applyFill="1" applyBorder="1" applyAlignment="1">
      <alignment horizontal="center" vertical="center"/>
    </xf>
    <xf numFmtId="166" fontId="21" fillId="0" borderId="18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9" fillId="12" borderId="81" xfId="0" applyFont="1" applyFill="1" applyBorder="1" applyAlignment="1">
      <alignment horizontal="center" vertical="center"/>
    </xf>
    <xf numFmtId="0" fontId="29" fillId="12" borderId="83" xfId="0" applyFont="1" applyFill="1" applyBorder="1" applyAlignment="1">
      <alignment horizontal="center" vertical="center"/>
    </xf>
    <xf numFmtId="164" fontId="23" fillId="12" borderId="82" xfId="0" applyNumberFormat="1" applyFont="1" applyFill="1" applyBorder="1" applyAlignment="1">
      <alignment horizontal="center" vertical="center"/>
    </xf>
    <xf numFmtId="164" fontId="23" fillId="12" borderId="84" xfId="0" applyNumberFormat="1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61" xfId="0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0" fontId="21" fillId="0" borderId="81" xfId="0" applyFont="1" applyFill="1" applyBorder="1" applyAlignment="1">
      <alignment horizontal="center" vertical="center"/>
    </xf>
    <xf numFmtId="0" fontId="21" fillId="0" borderId="83" xfId="0" applyFont="1" applyFill="1" applyBorder="1" applyAlignment="1">
      <alignment horizontal="center" vertical="center"/>
    </xf>
    <xf numFmtId="164" fontId="14" fillId="0" borderId="82" xfId="0" applyNumberFormat="1" applyFont="1" applyFill="1" applyBorder="1" applyAlignment="1">
      <alignment horizontal="center" vertical="center"/>
    </xf>
    <xf numFmtId="164" fontId="14" fillId="0" borderId="84" xfId="0" applyNumberFormat="1" applyFont="1" applyFill="1" applyBorder="1" applyAlignment="1">
      <alignment horizontal="center" vertical="center"/>
    </xf>
    <xf numFmtId="164" fontId="23" fillId="12" borderId="1" xfId="0" applyNumberFormat="1" applyFont="1" applyFill="1" applyBorder="1" applyAlignment="1">
      <alignment horizontal="center" vertical="center"/>
    </xf>
    <xf numFmtId="164" fontId="23" fillId="12" borderId="23" xfId="0" applyNumberFormat="1" applyFont="1" applyFill="1" applyBorder="1" applyAlignment="1">
      <alignment horizontal="center" vertical="center"/>
    </xf>
    <xf numFmtId="4" fontId="26" fillId="0" borderId="61" xfId="0" applyNumberFormat="1" applyFont="1" applyFill="1" applyBorder="1" applyAlignment="1">
      <alignment horizontal="center" vertical="center" wrapText="1"/>
    </xf>
    <xf numFmtId="4" fontId="26" fillId="0" borderId="62" xfId="0" applyNumberFormat="1" applyFont="1" applyFill="1" applyBorder="1" applyAlignment="1">
      <alignment horizontal="center" vertical="center" wrapText="1"/>
    </xf>
    <xf numFmtId="0" fontId="45" fillId="0" borderId="17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center" wrapText="1"/>
    </xf>
    <xf numFmtId="0" fontId="17" fillId="0" borderId="11" xfId="0" applyFont="1" applyFill="1" applyBorder="1" applyAlignment="1">
      <alignment horizontal="center" wrapText="1"/>
    </xf>
    <xf numFmtId="1" fontId="14" fillId="0" borderId="88" xfId="0" applyNumberFormat="1" applyFont="1" applyFill="1" applyBorder="1" applyAlignment="1">
      <alignment horizontal="center" vertical="center"/>
    </xf>
    <xf numFmtId="1" fontId="14" fillId="0" borderId="32" xfId="0" applyNumberFormat="1" applyFont="1" applyFill="1" applyBorder="1" applyAlignment="1">
      <alignment horizontal="center" vertical="center"/>
    </xf>
    <xf numFmtId="0" fontId="21" fillId="0" borderId="64" xfId="0" applyFont="1" applyFill="1" applyBorder="1" applyAlignment="1">
      <alignment horizontal="center" vertical="center"/>
    </xf>
    <xf numFmtId="0" fontId="21" fillId="0" borderId="25" xfId="0" applyFont="1" applyFill="1" applyBorder="1" applyAlignment="1">
      <alignment horizontal="center" vertical="center"/>
    </xf>
    <xf numFmtId="0" fontId="21" fillId="0" borderId="89" xfId="0" applyFont="1" applyFill="1" applyBorder="1" applyAlignment="1">
      <alignment horizontal="center" vertical="center"/>
    </xf>
    <xf numFmtId="164" fontId="14" fillId="0" borderId="88" xfId="0" applyNumberFormat="1" applyFont="1" applyFill="1" applyBorder="1" applyAlignment="1">
      <alignment horizontal="center" vertical="center"/>
    </xf>
    <xf numFmtId="164" fontId="14" fillId="0" borderId="30" xfId="0" applyNumberFormat="1" applyFont="1" applyFill="1" applyBorder="1" applyAlignment="1">
      <alignment horizontal="center" vertical="center"/>
    </xf>
    <xf numFmtId="164" fontId="14" fillId="0" borderId="32" xfId="0" applyNumberFormat="1" applyFont="1" applyFill="1" applyBorder="1" applyAlignment="1">
      <alignment horizontal="center" vertical="center"/>
    </xf>
    <xf numFmtId="0" fontId="55" fillId="0" borderId="33" xfId="0" applyFont="1" applyBorder="1" applyAlignment="1">
      <alignment horizontal="center" vertical="center"/>
    </xf>
    <xf numFmtId="0" fontId="55" fillId="0" borderId="35" xfId="0" applyFont="1" applyBorder="1" applyAlignment="1">
      <alignment horizontal="center" vertical="center"/>
    </xf>
    <xf numFmtId="0" fontId="17" fillId="0" borderId="17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64" fontId="14" fillId="0" borderId="63" xfId="0" applyNumberFormat="1" applyFont="1" applyFill="1" applyBorder="1" applyAlignment="1">
      <alignment horizontal="center" vertical="center"/>
    </xf>
    <xf numFmtId="164" fontId="14" fillId="0" borderId="73" xfId="0" applyNumberFormat="1" applyFont="1" applyFill="1" applyBorder="1" applyAlignment="1">
      <alignment horizontal="center" vertical="center"/>
    </xf>
    <xf numFmtId="164" fontId="14" fillId="0" borderId="12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9" fillId="12" borderId="17" xfId="0" applyFont="1" applyFill="1" applyBorder="1" applyAlignment="1">
      <alignment horizontal="center" vertical="center"/>
    </xf>
    <xf numFmtId="164" fontId="23" fillId="12" borderId="90" xfId="0" applyNumberFormat="1" applyFont="1" applyFill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164" fontId="23" fillId="12" borderId="0" xfId="0" applyNumberFormat="1" applyFont="1" applyFill="1" applyBorder="1" applyAlignment="1">
      <alignment horizontal="center" vertical="center"/>
    </xf>
    <xf numFmtId="164" fontId="23" fillId="12" borderId="9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/>
    </xf>
    <xf numFmtId="0" fontId="29" fillId="12" borderId="0" xfId="0" applyFont="1" applyFill="1" applyBorder="1" applyAlignment="1">
      <alignment horizontal="center" vertical="center"/>
    </xf>
    <xf numFmtId="0" fontId="29" fillId="12" borderId="3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164" fontId="13" fillId="12" borderId="1" xfId="0" applyNumberFormat="1" applyFont="1" applyFill="1" applyBorder="1" applyAlignment="1">
      <alignment horizontal="center" vertical="center"/>
    </xf>
    <xf numFmtId="164" fontId="13" fillId="12" borderId="2" xfId="0" applyNumberFormat="1" applyFont="1" applyFill="1" applyBorder="1" applyAlignment="1">
      <alignment horizontal="center" vertical="center"/>
    </xf>
    <xf numFmtId="0" fontId="27" fillId="0" borderId="75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164" fontId="53" fillId="0" borderId="1" xfId="0" applyNumberFormat="1" applyFont="1" applyBorder="1" applyAlignment="1">
      <alignment horizontal="center" vertical="center"/>
    </xf>
    <xf numFmtId="164" fontId="53" fillId="0" borderId="23" xfId="0" applyNumberFormat="1" applyFont="1" applyBorder="1" applyAlignment="1">
      <alignment horizontal="center" vertical="center"/>
    </xf>
    <xf numFmtId="1" fontId="53" fillId="0" borderId="1" xfId="0" applyNumberFormat="1" applyFont="1" applyBorder="1" applyAlignment="1">
      <alignment horizontal="center" vertical="center" wrapText="1"/>
    </xf>
    <xf numFmtId="1" fontId="53" fillId="0" borderId="2" xfId="0" applyNumberFormat="1" applyFont="1" applyBorder="1" applyAlignment="1">
      <alignment horizontal="center" vertical="center" wrapText="1"/>
    </xf>
    <xf numFmtId="1" fontId="53" fillId="0" borderId="41" xfId="0" applyNumberFormat="1" applyFont="1" applyBorder="1" applyAlignment="1">
      <alignment horizontal="center" vertical="center" wrapText="1"/>
    </xf>
    <xf numFmtId="1" fontId="53" fillId="0" borderId="43" xfId="0" applyNumberFormat="1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1" fontId="53" fillId="0" borderId="23" xfId="0" applyNumberFormat="1" applyFont="1" applyBorder="1" applyAlignment="1">
      <alignment horizontal="center" vertical="center" wrapText="1"/>
    </xf>
    <xf numFmtId="164" fontId="53" fillId="0" borderId="19" xfId="0" applyNumberFormat="1" applyFont="1" applyBorder="1" applyAlignment="1">
      <alignment horizontal="center" vertical="center"/>
    </xf>
    <xf numFmtId="164" fontId="53" fillId="0" borderId="63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7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4" fontId="2" fillId="0" borderId="22" xfId="0" applyNumberFormat="1" applyFont="1" applyFill="1" applyBorder="1" applyAlignment="1">
      <alignment horizontal="center" wrapText="1"/>
    </xf>
    <xf numFmtId="4" fontId="2" fillId="0" borderId="11" xfId="0" applyNumberFormat="1" applyFont="1" applyFill="1" applyBorder="1" applyAlignment="1">
      <alignment horizontal="center" wrapText="1"/>
    </xf>
    <xf numFmtId="166" fontId="14" fillId="0" borderId="22" xfId="0" applyNumberFormat="1" applyFont="1" applyFill="1" applyBorder="1" applyAlignment="1">
      <alignment horizontal="center" vertical="center"/>
    </xf>
    <xf numFmtId="166" fontId="14" fillId="0" borderId="11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64" fontId="14" fillId="0" borderId="75" xfId="0" applyNumberFormat="1" applyFont="1" applyBorder="1" applyAlignment="1">
      <alignment horizontal="center" vertical="center"/>
    </xf>
    <xf numFmtId="164" fontId="14" fillId="0" borderId="17" xfId="0" applyNumberFormat="1" applyFont="1" applyBorder="1" applyAlignment="1">
      <alignment horizontal="center" vertical="center"/>
    </xf>
    <xf numFmtId="1" fontId="14" fillId="0" borderId="92" xfId="0" applyNumberFormat="1" applyFont="1" applyBorder="1" applyAlignment="1">
      <alignment horizontal="center" vertical="center" wrapText="1"/>
    </xf>
    <xf numFmtId="1" fontId="14" fillId="0" borderId="74" xfId="0" applyNumberFormat="1" applyFont="1" applyBorder="1" applyAlignment="1">
      <alignment horizontal="center" vertical="center" wrapText="1"/>
    </xf>
    <xf numFmtId="1" fontId="14" fillId="0" borderId="16" xfId="0" applyNumberFormat="1" applyFont="1" applyBorder="1" applyAlignment="1">
      <alignment horizontal="center" vertical="center" wrapText="1"/>
    </xf>
    <xf numFmtId="0" fontId="30" fillId="12" borderId="1" xfId="0" applyFont="1" applyFill="1" applyBorder="1" applyAlignment="1">
      <alignment horizontal="center"/>
    </xf>
    <xf numFmtId="164" fontId="18" fillId="12" borderId="1" xfId="0" applyNumberFormat="1" applyFont="1" applyFill="1" applyBorder="1" applyAlignment="1">
      <alignment horizontal="center" vertical="center"/>
    </xf>
    <xf numFmtId="0" fontId="30" fillId="12" borderId="2" xfId="0" applyFont="1" applyFill="1" applyBorder="1" applyAlignment="1">
      <alignment horizontal="center"/>
    </xf>
    <xf numFmtId="164" fontId="18" fillId="12" borderId="2" xfId="0" applyNumberFormat="1" applyFont="1" applyFill="1" applyBorder="1" applyAlignment="1">
      <alignment horizontal="center" vertical="center"/>
    </xf>
    <xf numFmtId="0" fontId="30" fillId="12" borderId="23" xfId="0" applyFont="1" applyFill="1" applyBorder="1" applyAlignment="1">
      <alignment horizontal="center"/>
    </xf>
    <xf numFmtId="164" fontId="18" fillId="12" borderId="23" xfId="0" applyNumberFormat="1" applyFont="1" applyFill="1" applyBorder="1" applyAlignment="1">
      <alignment horizontal="center" vertical="center"/>
    </xf>
    <xf numFmtId="0" fontId="21" fillId="12" borderId="75" xfId="0" applyFont="1" applyFill="1" applyBorder="1" applyAlignment="1">
      <alignment horizontal="center" vertical="center"/>
    </xf>
    <xf numFmtId="0" fontId="21" fillId="12" borderId="17" xfId="0" applyFont="1" applyFill="1" applyBorder="1" applyAlignment="1">
      <alignment horizontal="center" vertical="center"/>
    </xf>
    <xf numFmtId="0" fontId="21" fillId="12" borderId="11" xfId="0" applyFont="1" applyFill="1" applyBorder="1" applyAlignment="1">
      <alignment horizontal="center" vertical="center"/>
    </xf>
    <xf numFmtId="164" fontId="23" fillId="12" borderId="75" xfId="0" applyNumberFormat="1" applyFont="1" applyFill="1" applyBorder="1" applyAlignment="1">
      <alignment horizontal="center" vertical="center"/>
    </xf>
    <xf numFmtId="4" fontId="2" fillId="0" borderId="18" xfId="0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800000"/>
      <color rgb="FF00FFCC"/>
      <color rgb="FFFF00FF"/>
      <color rgb="FFFFCCFF"/>
      <color rgb="FF66FFFF"/>
      <color rgb="FFCC66FF"/>
      <color rgb="FF9999FF"/>
      <color rgb="FF33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0" t="s">
        <v>22</v>
      </c>
      <c r="B1" s="950"/>
      <c r="C1" s="950"/>
      <c r="D1" s="950"/>
      <c r="E1" s="950"/>
      <c r="F1" s="950"/>
      <c r="G1" s="950"/>
      <c r="H1" s="950"/>
      <c r="I1" s="950"/>
      <c r="J1" s="950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48" t="s">
        <v>99</v>
      </c>
      <c r="X1" s="949"/>
    </row>
    <row r="2" spans="1:24" thickBot="1" x14ac:dyDescent="0.3">
      <c r="A2" s="950"/>
      <c r="B2" s="950"/>
      <c r="C2" s="950"/>
      <c r="D2" s="950"/>
      <c r="E2" s="950"/>
      <c r="F2" s="950"/>
      <c r="G2" s="950"/>
      <c r="H2" s="950"/>
      <c r="I2" s="950"/>
      <c r="J2" s="950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963" t="s">
        <v>55</v>
      </c>
      <c r="B55" s="328" t="s">
        <v>56</v>
      </c>
      <c r="C55" s="951" t="s">
        <v>62</v>
      </c>
      <c r="D55" s="329"/>
      <c r="E55" s="47"/>
      <c r="F55" s="320">
        <v>319.5</v>
      </c>
      <c r="G55" s="321">
        <v>44200</v>
      </c>
      <c r="H55" s="953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965" t="s">
        <v>35</v>
      </c>
      <c r="P55" s="967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964"/>
      <c r="B56" s="328" t="s">
        <v>58</v>
      </c>
      <c r="C56" s="952"/>
      <c r="D56" s="330"/>
      <c r="E56" s="47"/>
      <c r="F56" s="51">
        <v>184.1</v>
      </c>
      <c r="G56" s="87">
        <v>44200</v>
      </c>
      <c r="H56" s="954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966"/>
      <c r="P56" s="968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955" t="s">
        <v>55</v>
      </c>
      <c r="B60" s="292" t="s">
        <v>58</v>
      </c>
      <c r="C60" s="957" t="s">
        <v>57</v>
      </c>
      <c r="D60" s="293"/>
      <c r="E60" s="93"/>
      <c r="F60" s="51">
        <v>195.3</v>
      </c>
      <c r="G60" s="87">
        <v>44207</v>
      </c>
      <c r="H60" s="959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939" t="s">
        <v>35</v>
      </c>
      <c r="P60" s="961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956"/>
      <c r="B61" s="292" t="s">
        <v>56</v>
      </c>
      <c r="C61" s="958"/>
      <c r="D61" s="293"/>
      <c r="E61" s="93"/>
      <c r="F61" s="51">
        <v>344.7</v>
      </c>
      <c r="G61" s="87">
        <v>44207</v>
      </c>
      <c r="H61" s="960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940"/>
      <c r="P61" s="962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969" t="s">
        <v>55</v>
      </c>
      <c r="B63" s="86" t="s">
        <v>58</v>
      </c>
      <c r="C63" s="941" t="s">
        <v>115</v>
      </c>
      <c r="D63" s="91"/>
      <c r="E63" s="93"/>
      <c r="F63" s="51">
        <v>413.7</v>
      </c>
      <c r="G63" s="49">
        <v>44211</v>
      </c>
      <c r="H63" s="943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944" t="s">
        <v>35</v>
      </c>
      <c r="P63" s="946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970"/>
      <c r="B64" s="86" t="s">
        <v>56</v>
      </c>
      <c r="C64" s="942"/>
      <c r="D64" s="91"/>
      <c r="E64" s="93"/>
      <c r="F64" s="51">
        <v>542.70000000000005</v>
      </c>
      <c r="G64" s="419">
        <v>44211</v>
      </c>
      <c r="H64" s="931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945"/>
      <c r="P64" s="947"/>
      <c r="Q64" s="94"/>
      <c r="R64" s="40"/>
      <c r="S64" s="41"/>
      <c r="T64" s="42"/>
      <c r="U64" s="43"/>
      <c r="V64" s="44"/>
    </row>
    <row r="65" spans="1:22" ht="31.5" customHeight="1" x14ac:dyDescent="0.3">
      <c r="A65" s="927" t="s">
        <v>55</v>
      </c>
      <c r="B65" s="396" t="s">
        <v>56</v>
      </c>
      <c r="C65" s="929" t="s">
        <v>127</v>
      </c>
      <c r="D65" s="91"/>
      <c r="E65" s="93"/>
      <c r="F65" s="51">
        <v>874.2</v>
      </c>
      <c r="G65" s="420">
        <v>44214</v>
      </c>
      <c r="H65" s="931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933" t="s">
        <v>35</v>
      </c>
      <c r="P65" s="935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928"/>
      <c r="B66" s="396" t="s">
        <v>56</v>
      </c>
      <c r="C66" s="930"/>
      <c r="D66" s="96"/>
      <c r="E66" s="97"/>
      <c r="F66" s="51">
        <v>265.60000000000002</v>
      </c>
      <c r="G66" s="419">
        <v>44214</v>
      </c>
      <c r="H66" s="932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934"/>
      <c r="P66" s="936"/>
      <c r="Q66" s="94"/>
      <c r="R66" s="40"/>
      <c r="S66" s="41"/>
      <c r="T66" s="42"/>
      <c r="U66" s="43"/>
      <c r="V66" s="44"/>
    </row>
    <row r="67" spans="1:22" ht="17.25" customHeight="1" x14ac:dyDescent="0.3">
      <c r="A67" s="983" t="s">
        <v>55</v>
      </c>
      <c r="B67" s="396" t="s">
        <v>56</v>
      </c>
      <c r="C67" s="941" t="s">
        <v>186</v>
      </c>
      <c r="D67" s="96"/>
      <c r="E67" s="97"/>
      <c r="F67" s="418">
        <v>327.7</v>
      </c>
      <c r="G67" s="986">
        <v>44216</v>
      </c>
      <c r="H67" s="988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933" t="s">
        <v>35</v>
      </c>
      <c r="P67" s="935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984"/>
      <c r="B68" s="396" t="s">
        <v>58</v>
      </c>
      <c r="C68" s="985"/>
      <c r="D68" s="96"/>
      <c r="E68" s="97"/>
      <c r="F68" s="418">
        <v>308.2</v>
      </c>
      <c r="G68" s="987"/>
      <c r="H68" s="989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934"/>
      <c r="P68" s="936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981" t="s">
        <v>171</v>
      </c>
      <c r="B78" s="441" t="s">
        <v>172</v>
      </c>
      <c r="C78" s="975" t="s">
        <v>180</v>
      </c>
      <c r="D78" s="438"/>
      <c r="E78" s="97"/>
      <c r="F78" s="51">
        <v>151.80000000000001</v>
      </c>
      <c r="G78" s="49">
        <v>44221</v>
      </c>
      <c r="H78" s="977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933" t="s">
        <v>35</v>
      </c>
      <c r="P78" s="971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982"/>
      <c r="B79" s="437" t="s">
        <v>181</v>
      </c>
      <c r="C79" s="976"/>
      <c r="D79" s="438"/>
      <c r="E79" s="97"/>
      <c r="F79" s="51">
        <v>441</v>
      </c>
      <c r="G79" s="49">
        <v>44221</v>
      </c>
      <c r="H79" s="978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934"/>
      <c r="P79" s="972"/>
      <c r="Q79" s="39"/>
      <c r="R79" s="40"/>
      <c r="S79" s="41"/>
      <c r="T79" s="41"/>
      <c r="U79" s="43"/>
      <c r="V79" s="44"/>
    </row>
    <row r="80" spans="1:22" ht="17.25" x14ac:dyDescent="0.3">
      <c r="A80" s="973" t="s">
        <v>171</v>
      </c>
      <c r="B80" s="437" t="s">
        <v>181</v>
      </c>
      <c r="C80" s="975" t="s">
        <v>182</v>
      </c>
      <c r="D80" s="438"/>
      <c r="E80" s="97"/>
      <c r="F80" s="51">
        <v>103</v>
      </c>
      <c r="G80" s="49">
        <v>44226</v>
      </c>
      <c r="H80" s="977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979" t="s">
        <v>35</v>
      </c>
      <c r="P80" s="935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974"/>
      <c r="B81" s="442" t="s">
        <v>172</v>
      </c>
      <c r="C81" s="976"/>
      <c r="D81" s="438"/>
      <c r="E81" s="97"/>
      <c r="F81" s="51">
        <f>23.2+20+94.2</f>
        <v>137.4</v>
      </c>
      <c r="G81" s="49">
        <v>44226</v>
      </c>
      <c r="H81" s="978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980"/>
      <c r="P81" s="936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937" t="s">
        <v>19</v>
      </c>
      <c r="G236" s="937"/>
      <c r="H236" s="938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F236:H236"/>
    <mergeCell ref="O60:O61"/>
    <mergeCell ref="C63:C64"/>
    <mergeCell ref="H63:H64"/>
    <mergeCell ref="O63:O64"/>
    <mergeCell ref="O78:O79"/>
    <mergeCell ref="O67:O68"/>
    <mergeCell ref="A65:A66"/>
    <mergeCell ref="C65:C66"/>
    <mergeCell ref="H65:H66"/>
    <mergeCell ref="O65:O66"/>
    <mergeCell ref="P65:P66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X295"/>
  <sheetViews>
    <sheetView workbookViewId="0">
      <pane xSplit="7" ySplit="3" topLeftCell="H76" activePane="bottomRight" state="frozen"/>
      <selection pane="topRight" activeCell="H1" sqref="H1"/>
      <selection pane="bottomLeft" activeCell="A4" sqref="A4"/>
      <selection pane="bottomRight" activeCell="Q63" sqref="Q63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0" t="s">
        <v>775</v>
      </c>
      <c r="B1" s="950"/>
      <c r="C1" s="950"/>
      <c r="D1" s="950"/>
      <c r="E1" s="950"/>
      <c r="F1" s="950"/>
      <c r="G1" s="950"/>
      <c r="H1" s="950"/>
      <c r="I1" s="950"/>
      <c r="J1" s="950"/>
      <c r="K1" s="1"/>
      <c r="L1" s="1"/>
      <c r="M1" s="1"/>
      <c r="N1" s="1"/>
      <c r="O1" s="2"/>
      <c r="S1" s="5"/>
      <c r="T1" s="6"/>
      <c r="U1" s="7" t="s">
        <v>997</v>
      </c>
      <c r="V1" s="8" t="s">
        <v>3</v>
      </c>
      <c r="W1" s="948" t="s">
        <v>99</v>
      </c>
      <c r="X1" s="949"/>
    </row>
    <row r="2" spans="1:24" thickBot="1" x14ac:dyDescent="0.3">
      <c r="A2" s="950"/>
      <c r="B2" s="950"/>
      <c r="C2" s="950"/>
      <c r="D2" s="950"/>
      <c r="E2" s="950"/>
      <c r="F2" s="950"/>
      <c r="G2" s="950"/>
      <c r="H2" s="950"/>
      <c r="I2" s="950"/>
      <c r="J2" s="95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121" t="s">
        <v>950</v>
      </c>
      <c r="P3" s="1122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x14ac:dyDescent="0.3">
      <c r="A4" s="719" t="s">
        <v>68</v>
      </c>
      <c r="B4" s="267" t="s">
        <v>39</v>
      </c>
      <c r="C4" s="268" t="s">
        <v>777</v>
      </c>
      <c r="D4" s="558">
        <v>48</v>
      </c>
      <c r="E4" s="559">
        <f>D4*F4</f>
        <v>882720</v>
      </c>
      <c r="F4" s="270">
        <v>18390</v>
      </c>
      <c r="G4" s="271">
        <v>44470</v>
      </c>
      <c r="H4" s="827" t="s">
        <v>808</v>
      </c>
      <c r="I4" s="34">
        <f>23720-118.6</f>
        <v>23601.4</v>
      </c>
      <c r="J4" s="35">
        <f t="shared" ref="J4:J153" si="0">I4-F4</f>
        <v>5211.4000000000015</v>
      </c>
      <c r="K4" s="322">
        <v>33.5</v>
      </c>
      <c r="L4" s="758"/>
      <c r="M4" s="758"/>
      <c r="N4" s="38">
        <f t="shared" ref="N4:N157" si="1">K4*I4</f>
        <v>790646.9</v>
      </c>
      <c r="O4" s="871" t="s">
        <v>35</v>
      </c>
      <c r="P4" s="876">
        <v>44484</v>
      </c>
      <c r="Q4" s="643">
        <v>20040</v>
      </c>
      <c r="R4" s="644">
        <v>44470</v>
      </c>
      <c r="S4" s="483"/>
      <c r="T4" s="42"/>
      <c r="U4" s="892" t="s">
        <v>998</v>
      </c>
      <c r="V4" s="44">
        <v>6032</v>
      </c>
      <c r="W4" s="378" t="s">
        <v>943</v>
      </c>
      <c r="X4" s="379">
        <v>4176</v>
      </c>
    </row>
    <row r="5" spans="1:24" ht="30" customHeight="1" x14ac:dyDescent="0.3">
      <c r="A5" s="272" t="s">
        <v>776</v>
      </c>
      <c r="B5" s="273" t="s">
        <v>30</v>
      </c>
      <c r="C5" s="274" t="s">
        <v>866</v>
      </c>
      <c r="D5" s="93">
        <v>48</v>
      </c>
      <c r="E5" s="93">
        <f t="shared" ref="E5:E31" si="2">D5*F5</f>
        <v>871680</v>
      </c>
      <c r="F5" s="275">
        <v>18160</v>
      </c>
      <c r="G5" s="276">
        <v>44472</v>
      </c>
      <c r="H5" s="50" t="s">
        <v>810</v>
      </c>
      <c r="I5" s="51">
        <v>23130</v>
      </c>
      <c r="J5" s="35">
        <f t="shared" si="0"/>
        <v>4970</v>
      </c>
      <c r="K5" s="322">
        <v>33.5</v>
      </c>
      <c r="L5" s="323"/>
      <c r="M5" s="323"/>
      <c r="N5" s="38">
        <f t="shared" si="1"/>
        <v>774855</v>
      </c>
      <c r="O5" s="721" t="s">
        <v>294</v>
      </c>
      <c r="P5" s="722">
        <v>44487</v>
      </c>
      <c r="Q5" s="645">
        <v>20140</v>
      </c>
      <c r="R5" s="646">
        <v>44480</v>
      </c>
      <c r="S5" s="483"/>
      <c r="T5" s="42"/>
      <c r="U5" s="43" t="s">
        <v>998</v>
      </c>
      <c r="V5" s="44">
        <v>6032</v>
      </c>
      <c r="W5" s="411" t="s">
        <v>943</v>
      </c>
      <c r="X5" s="412">
        <v>4176</v>
      </c>
    </row>
    <row r="6" spans="1:24" ht="30.75" customHeight="1" x14ac:dyDescent="0.3">
      <c r="A6" s="272" t="s">
        <v>776</v>
      </c>
      <c r="B6" s="273" t="s">
        <v>30</v>
      </c>
      <c r="C6" s="274" t="s">
        <v>867</v>
      </c>
      <c r="D6" s="93">
        <v>48</v>
      </c>
      <c r="E6" s="93">
        <f t="shared" si="2"/>
        <v>898560</v>
      </c>
      <c r="F6" s="275">
        <v>18720</v>
      </c>
      <c r="G6" s="276">
        <v>44474</v>
      </c>
      <c r="H6" s="50" t="s">
        <v>809</v>
      </c>
      <c r="I6" s="51">
        <v>24020</v>
      </c>
      <c r="J6" s="35">
        <f t="shared" si="0"/>
        <v>5300</v>
      </c>
      <c r="K6" s="322">
        <v>33</v>
      </c>
      <c r="L6" s="323"/>
      <c r="M6" s="323"/>
      <c r="N6" s="38">
        <f t="shared" si="1"/>
        <v>792660</v>
      </c>
      <c r="O6" s="721" t="s">
        <v>35</v>
      </c>
      <c r="P6" s="722">
        <v>44487</v>
      </c>
      <c r="Q6" s="645">
        <v>20140</v>
      </c>
      <c r="R6" s="646">
        <v>44480</v>
      </c>
      <c r="S6" s="483"/>
      <c r="T6" s="42"/>
      <c r="U6" s="43" t="s">
        <v>998</v>
      </c>
      <c r="V6" s="44">
        <v>6032</v>
      </c>
      <c r="W6" s="43" t="s">
        <v>943</v>
      </c>
      <c r="X6" s="361">
        <v>4176</v>
      </c>
    </row>
    <row r="7" spans="1:24" ht="23.25" customHeight="1" x14ac:dyDescent="0.3">
      <c r="A7" s="272" t="s">
        <v>776</v>
      </c>
      <c r="B7" s="273" t="s">
        <v>30</v>
      </c>
      <c r="C7" s="274" t="s">
        <v>868</v>
      </c>
      <c r="D7" s="93">
        <v>47</v>
      </c>
      <c r="E7" s="93">
        <f t="shared" si="2"/>
        <v>819210</v>
      </c>
      <c r="F7" s="275">
        <v>17430</v>
      </c>
      <c r="G7" s="276">
        <v>44476</v>
      </c>
      <c r="H7" s="50" t="s">
        <v>814</v>
      </c>
      <c r="I7" s="51">
        <v>22290</v>
      </c>
      <c r="J7" s="35">
        <f t="shared" si="0"/>
        <v>4860</v>
      </c>
      <c r="K7" s="322">
        <v>32.5</v>
      </c>
      <c r="L7" s="323"/>
      <c r="M7" s="323"/>
      <c r="N7" s="38">
        <f t="shared" si="1"/>
        <v>724425</v>
      </c>
      <c r="O7" s="721" t="s">
        <v>815</v>
      </c>
      <c r="P7" s="722">
        <v>44490</v>
      </c>
      <c r="Q7" s="645">
        <v>20140</v>
      </c>
      <c r="R7" s="646">
        <v>44480</v>
      </c>
      <c r="S7" s="483"/>
      <c r="T7" s="42"/>
      <c r="U7" s="43" t="s">
        <v>998</v>
      </c>
      <c r="V7" s="44">
        <v>6032</v>
      </c>
      <c r="W7" s="43" t="s">
        <v>943</v>
      </c>
      <c r="X7" s="361">
        <v>4176</v>
      </c>
    </row>
    <row r="8" spans="1:24" ht="31.5" x14ac:dyDescent="0.3">
      <c r="A8" s="272" t="s">
        <v>363</v>
      </c>
      <c r="B8" s="273" t="s">
        <v>30</v>
      </c>
      <c r="C8" s="274" t="s">
        <v>869</v>
      </c>
      <c r="D8" s="93">
        <v>47</v>
      </c>
      <c r="E8" s="93">
        <f t="shared" si="2"/>
        <v>823440</v>
      </c>
      <c r="F8" s="275">
        <v>17520</v>
      </c>
      <c r="G8" s="276">
        <v>44477</v>
      </c>
      <c r="H8" s="50" t="s">
        <v>826</v>
      </c>
      <c r="I8" s="51">
        <f>22790-73.7</f>
        <v>22716.3</v>
      </c>
      <c r="J8" s="35">
        <f t="shared" si="0"/>
        <v>5196.2999999999993</v>
      </c>
      <c r="K8" s="322">
        <v>32.5</v>
      </c>
      <c r="L8" s="323"/>
      <c r="M8" s="323"/>
      <c r="N8" s="38">
        <f t="shared" si="1"/>
        <v>738279.75</v>
      </c>
      <c r="O8" s="510" t="s">
        <v>206</v>
      </c>
      <c r="P8" s="699">
        <v>44471</v>
      </c>
      <c r="Q8" s="645">
        <v>20140</v>
      </c>
      <c r="R8" s="646">
        <v>44480</v>
      </c>
      <c r="S8" s="483"/>
      <c r="T8" s="42"/>
      <c r="U8" s="43" t="s">
        <v>998</v>
      </c>
      <c r="V8" s="44">
        <v>6032</v>
      </c>
      <c r="W8" s="43" t="s">
        <v>943</v>
      </c>
      <c r="X8" s="361">
        <v>4176</v>
      </c>
    </row>
    <row r="9" spans="1:24" ht="31.5" x14ac:dyDescent="0.3">
      <c r="A9" s="277" t="s">
        <v>661</v>
      </c>
      <c r="B9" s="273" t="s">
        <v>309</v>
      </c>
      <c r="C9" s="274" t="s">
        <v>870</v>
      </c>
      <c r="D9" s="93">
        <v>47</v>
      </c>
      <c r="E9" s="93">
        <f t="shared" si="2"/>
        <v>1068780</v>
      </c>
      <c r="F9" s="275">
        <v>22740</v>
      </c>
      <c r="G9" s="276">
        <v>44479</v>
      </c>
      <c r="H9" s="50" t="s">
        <v>846</v>
      </c>
      <c r="I9" s="51">
        <v>24390</v>
      </c>
      <c r="J9" s="35">
        <f t="shared" si="0"/>
        <v>1650</v>
      </c>
      <c r="K9" s="322">
        <v>32.5</v>
      </c>
      <c r="L9" s="323"/>
      <c r="M9" s="323"/>
      <c r="N9" s="38">
        <f t="shared" si="1"/>
        <v>792675</v>
      </c>
      <c r="O9" s="510" t="s">
        <v>294</v>
      </c>
      <c r="P9" s="699">
        <v>44494</v>
      </c>
      <c r="Q9" s="645">
        <v>25040</v>
      </c>
      <c r="R9" s="646">
        <v>44484</v>
      </c>
      <c r="S9" s="483"/>
      <c r="T9" s="42"/>
      <c r="U9" s="43" t="s">
        <v>998</v>
      </c>
      <c r="V9" s="44">
        <v>6032</v>
      </c>
      <c r="W9" s="43" t="s">
        <v>943</v>
      </c>
      <c r="X9" s="361">
        <v>4176</v>
      </c>
    </row>
    <row r="10" spans="1:24" ht="31.5" x14ac:dyDescent="0.3">
      <c r="A10" s="277" t="s">
        <v>68</v>
      </c>
      <c r="B10" s="273" t="s">
        <v>449</v>
      </c>
      <c r="C10" s="274" t="s">
        <v>870</v>
      </c>
      <c r="D10" s="173">
        <v>47</v>
      </c>
      <c r="E10" s="93">
        <f t="shared" si="2"/>
        <v>0</v>
      </c>
      <c r="F10" s="275">
        <v>0</v>
      </c>
      <c r="G10" s="276">
        <v>44479</v>
      </c>
      <c r="H10" s="50" t="s">
        <v>847</v>
      </c>
      <c r="I10" s="51">
        <v>4815</v>
      </c>
      <c r="J10" s="35">
        <f t="shared" si="0"/>
        <v>4815</v>
      </c>
      <c r="K10" s="322">
        <v>32.5</v>
      </c>
      <c r="L10" s="323"/>
      <c r="M10" s="323"/>
      <c r="N10" s="38">
        <f t="shared" si="1"/>
        <v>156487.5</v>
      </c>
      <c r="O10" s="510" t="s">
        <v>206</v>
      </c>
      <c r="P10" s="699">
        <v>44494</v>
      </c>
      <c r="Q10" s="645">
        <v>0</v>
      </c>
      <c r="R10" s="646">
        <v>44484</v>
      </c>
      <c r="S10" s="483"/>
      <c r="T10" s="42"/>
      <c r="U10" s="43" t="s">
        <v>998</v>
      </c>
      <c r="V10" s="44">
        <v>0</v>
      </c>
      <c r="W10" s="43" t="s">
        <v>943</v>
      </c>
      <c r="X10" s="361">
        <v>0</v>
      </c>
    </row>
    <row r="11" spans="1:24" ht="31.5" x14ac:dyDescent="0.3">
      <c r="A11" s="277" t="s">
        <v>149</v>
      </c>
      <c r="B11" s="273" t="s">
        <v>30</v>
      </c>
      <c r="C11" s="274" t="s">
        <v>871</v>
      </c>
      <c r="D11" s="93">
        <v>47</v>
      </c>
      <c r="E11" s="93">
        <f t="shared" si="2"/>
        <v>1162780</v>
      </c>
      <c r="F11" s="275">
        <v>24740</v>
      </c>
      <c r="G11" s="276">
        <v>44481</v>
      </c>
      <c r="H11" s="50" t="s">
        <v>830</v>
      </c>
      <c r="I11" s="51">
        <v>24600</v>
      </c>
      <c r="J11" s="35">
        <f t="shared" si="0"/>
        <v>-140</v>
      </c>
      <c r="K11" s="322">
        <v>32</v>
      </c>
      <c r="L11" s="323"/>
      <c r="M11" s="323"/>
      <c r="N11" s="38">
        <f t="shared" si="1"/>
        <v>787200</v>
      </c>
      <c r="O11" s="510" t="s">
        <v>206</v>
      </c>
      <c r="P11" s="699">
        <v>44495</v>
      </c>
      <c r="Q11" s="645">
        <v>25240</v>
      </c>
      <c r="R11" s="646">
        <v>44484</v>
      </c>
      <c r="S11" s="483"/>
      <c r="T11" s="42"/>
      <c r="U11" s="43" t="s">
        <v>998</v>
      </c>
      <c r="V11" s="44">
        <v>6032</v>
      </c>
      <c r="W11" s="43" t="s">
        <v>943</v>
      </c>
      <c r="X11" s="361">
        <v>4176</v>
      </c>
    </row>
    <row r="12" spans="1:24" ht="31.5" x14ac:dyDescent="0.3">
      <c r="A12" s="277" t="s">
        <v>37</v>
      </c>
      <c r="B12" s="273" t="s">
        <v>28</v>
      </c>
      <c r="C12" s="274" t="s">
        <v>871</v>
      </c>
      <c r="D12" s="93">
        <v>47</v>
      </c>
      <c r="E12" s="93">
        <f t="shared" si="2"/>
        <v>0</v>
      </c>
      <c r="F12" s="275">
        <v>0</v>
      </c>
      <c r="G12" s="276">
        <v>44481</v>
      </c>
      <c r="H12" s="677" t="s">
        <v>824</v>
      </c>
      <c r="I12" s="51">
        <v>6585</v>
      </c>
      <c r="J12" s="35">
        <f t="shared" si="0"/>
        <v>6585</v>
      </c>
      <c r="K12" s="322">
        <v>32</v>
      </c>
      <c r="L12" s="323"/>
      <c r="M12" s="323"/>
      <c r="N12" s="38">
        <f t="shared" si="1"/>
        <v>210720</v>
      </c>
      <c r="O12" s="510" t="s">
        <v>35</v>
      </c>
      <c r="P12" s="699">
        <v>44495</v>
      </c>
      <c r="Q12" s="645">
        <v>0</v>
      </c>
      <c r="R12" s="646">
        <v>44484</v>
      </c>
      <c r="S12" s="483"/>
      <c r="T12" s="42"/>
      <c r="U12" s="43" t="s">
        <v>998</v>
      </c>
      <c r="V12" s="44">
        <v>0</v>
      </c>
      <c r="W12" s="43" t="s">
        <v>943</v>
      </c>
      <c r="X12" s="361">
        <v>0</v>
      </c>
    </row>
    <row r="13" spans="1:24" ht="31.5" x14ac:dyDescent="0.3">
      <c r="A13" s="277" t="s">
        <v>231</v>
      </c>
      <c r="B13" s="273" t="s">
        <v>30</v>
      </c>
      <c r="C13" s="274" t="s">
        <v>872</v>
      </c>
      <c r="D13" s="93">
        <v>47</v>
      </c>
      <c r="E13" s="93">
        <f t="shared" si="2"/>
        <v>1067370</v>
      </c>
      <c r="F13" s="275">
        <v>22710</v>
      </c>
      <c r="G13" s="276">
        <v>44483</v>
      </c>
      <c r="H13" s="55" t="s">
        <v>831</v>
      </c>
      <c r="I13" s="51">
        <v>23420</v>
      </c>
      <c r="J13" s="35">
        <f t="shared" si="0"/>
        <v>710</v>
      </c>
      <c r="K13" s="322">
        <v>32</v>
      </c>
      <c r="L13" s="323"/>
      <c r="M13" s="323"/>
      <c r="N13" s="38">
        <f t="shared" si="1"/>
        <v>749440</v>
      </c>
      <c r="O13" s="510" t="s">
        <v>206</v>
      </c>
      <c r="P13" s="699">
        <v>44497</v>
      </c>
      <c r="Q13" s="645">
        <v>25240</v>
      </c>
      <c r="R13" s="646">
        <v>44484</v>
      </c>
      <c r="S13" s="483"/>
      <c r="T13" s="42"/>
      <c r="U13" s="43" t="s">
        <v>998</v>
      </c>
      <c r="V13" s="44">
        <v>6032</v>
      </c>
      <c r="W13" s="43" t="s">
        <v>943</v>
      </c>
      <c r="X13" s="361">
        <v>4176</v>
      </c>
    </row>
    <row r="14" spans="1:24" ht="31.5" x14ac:dyDescent="0.3">
      <c r="A14" s="277" t="s">
        <v>68</v>
      </c>
      <c r="B14" s="273" t="s">
        <v>28</v>
      </c>
      <c r="C14" s="274" t="s">
        <v>872</v>
      </c>
      <c r="D14" s="93">
        <v>47</v>
      </c>
      <c r="E14" s="93">
        <f t="shared" si="2"/>
        <v>0</v>
      </c>
      <c r="F14" s="275">
        <v>0</v>
      </c>
      <c r="G14" s="276">
        <v>44483</v>
      </c>
      <c r="H14" s="55" t="s">
        <v>825</v>
      </c>
      <c r="I14" s="51">
        <v>5650</v>
      </c>
      <c r="J14" s="35">
        <f t="shared" si="0"/>
        <v>5650</v>
      </c>
      <c r="K14" s="322">
        <v>32</v>
      </c>
      <c r="L14" s="323"/>
      <c r="M14" s="323"/>
      <c r="N14" s="38">
        <f t="shared" si="1"/>
        <v>180800</v>
      </c>
      <c r="O14" s="510" t="s">
        <v>35</v>
      </c>
      <c r="P14" s="699">
        <v>44497</v>
      </c>
      <c r="Q14" s="645">
        <v>0</v>
      </c>
      <c r="R14" s="646">
        <v>44484</v>
      </c>
      <c r="S14" s="483"/>
      <c r="T14" s="42"/>
      <c r="U14" s="43" t="s">
        <v>998</v>
      </c>
      <c r="V14" s="44">
        <v>0</v>
      </c>
      <c r="W14" s="43" t="s">
        <v>943</v>
      </c>
      <c r="X14" s="361">
        <v>0</v>
      </c>
    </row>
    <row r="15" spans="1:24" ht="28.5" customHeight="1" x14ac:dyDescent="0.3">
      <c r="A15" s="832" t="s">
        <v>24</v>
      </c>
      <c r="B15" s="273" t="s">
        <v>283</v>
      </c>
      <c r="C15" s="274" t="s">
        <v>873</v>
      </c>
      <c r="D15" s="93">
        <v>46</v>
      </c>
      <c r="E15" s="93">
        <f t="shared" si="2"/>
        <v>791660</v>
      </c>
      <c r="F15" s="275">
        <v>17210</v>
      </c>
      <c r="G15" s="276">
        <v>44484</v>
      </c>
      <c r="H15" s="862" t="s">
        <v>865</v>
      </c>
      <c r="I15" s="51">
        <v>17210</v>
      </c>
      <c r="J15" s="35">
        <f t="shared" si="0"/>
        <v>0</v>
      </c>
      <c r="K15" s="322">
        <v>44</v>
      </c>
      <c r="L15" s="323"/>
      <c r="M15" s="323"/>
      <c r="N15" s="38">
        <f t="shared" si="1"/>
        <v>757240</v>
      </c>
      <c r="O15" s="510" t="s">
        <v>35</v>
      </c>
      <c r="P15" s="699">
        <v>44498</v>
      </c>
      <c r="Q15" s="645"/>
      <c r="R15" s="646"/>
      <c r="S15" s="483"/>
      <c r="T15" s="42"/>
      <c r="U15" s="43"/>
      <c r="V15" s="44"/>
      <c r="W15" s="43" t="s">
        <v>59</v>
      </c>
      <c r="X15" s="361">
        <v>0</v>
      </c>
    </row>
    <row r="16" spans="1:24" ht="31.5" x14ac:dyDescent="0.3">
      <c r="A16" s="277" t="s">
        <v>231</v>
      </c>
      <c r="B16" s="273" t="s">
        <v>30</v>
      </c>
      <c r="C16" s="679" t="s">
        <v>874</v>
      </c>
      <c r="D16" s="93">
        <v>45</v>
      </c>
      <c r="E16" s="93">
        <f t="shared" si="2"/>
        <v>1008900</v>
      </c>
      <c r="F16" s="275">
        <v>22420</v>
      </c>
      <c r="G16" s="276">
        <v>44487</v>
      </c>
      <c r="H16" s="691" t="s">
        <v>925</v>
      </c>
      <c r="I16" s="51">
        <v>22940</v>
      </c>
      <c r="J16" s="35">
        <f t="shared" si="0"/>
        <v>520</v>
      </c>
      <c r="K16" s="322">
        <v>31.5</v>
      </c>
      <c r="L16" s="323"/>
      <c r="M16" s="323"/>
      <c r="N16" s="38">
        <f t="shared" si="1"/>
        <v>722610</v>
      </c>
      <c r="O16" s="859" t="s">
        <v>206</v>
      </c>
      <c r="P16" s="732">
        <v>44501</v>
      </c>
      <c r="Q16" s="645">
        <v>25140</v>
      </c>
      <c r="R16" s="646">
        <v>44491</v>
      </c>
      <c r="S16" s="483"/>
      <c r="T16" s="42"/>
      <c r="U16" s="43" t="s">
        <v>999</v>
      </c>
      <c r="V16" s="44">
        <v>6032</v>
      </c>
      <c r="W16" s="43" t="s">
        <v>943</v>
      </c>
      <c r="X16" s="361">
        <v>4176</v>
      </c>
    </row>
    <row r="17" spans="1:24" ht="31.5" x14ac:dyDescent="0.3">
      <c r="A17" s="285" t="s">
        <v>68</v>
      </c>
      <c r="B17" s="273" t="s">
        <v>28</v>
      </c>
      <c r="C17" s="274" t="s">
        <v>874</v>
      </c>
      <c r="D17" s="93">
        <v>45</v>
      </c>
      <c r="E17" s="93">
        <f t="shared" si="2"/>
        <v>0</v>
      </c>
      <c r="F17" s="275">
        <v>0</v>
      </c>
      <c r="G17" s="276">
        <v>44487</v>
      </c>
      <c r="H17" s="691" t="s">
        <v>926</v>
      </c>
      <c r="I17" s="51">
        <v>5815</v>
      </c>
      <c r="J17" s="35">
        <f t="shared" si="0"/>
        <v>5815</v>
      </c>
      <c r="K17" s="581">
        <v>31.5</v>
      </c>
      <c r="L17" s="323"/>
      <c r="M17" s="323"/>
      <c r="N17" s="57">
        <f t="shared" si="1"/>
        <v>183172.5</v>
      </c>
      <c r="O17" s="859" t="s">
        <v>927</v>
      </c>
      <c r="P17" s="732">
        <v>44501</v>
      </c>
      <c r="Q17" s="645">
        <v>0</v>
      </c>
      <c r="R17" s="646">
        <v>44491</v>
      </c>
      <c r="S17" s="483"/>
      <c r="T17" s="42"/>
      <c r="U17" s="43" t="s">
        <v>999</v>
      </c>
      <c r="V17" s="44">
        <v>0</v>
      </c>
      <c r="W17" s="43" t="s">
        <v>943</v>
      </c>
      <c r="X17" s="361">
        <v>0</v>
      </c>
    </row>
    <row r="18" spans="1:24" ht="31.5" x14ac:dyDescent="0.3">
      <c r="A18" s="279" t="s">
        <v>231</v>
      </c>
      <c r="B18" s="273" t="s">
        <v>30</v>
      </c>
      <c r="C18" s="274" t="s">
        <v>875</v>
      </c>
      <c r="D18" s="93">
        <v>46</v>
      </c>
      <c r="E18" s="93">
        <f t="shared" si="2"/>
        <v>1022580</v>
      </c>
      <c r="F18" s="275">
        <v>22230</v>
      </c>
      <c r="G18" s="276">
        <v>44489</v>
      </c>
      <c r="H18" s="691" t="s">
        <v>929</v>
      </c>
      <c r="I18" s="51">
        <v>23020</v>
      </c>
      <c r="J18" s="35">
        <f t="shared" si="0"/>
        <v>790</v>
      </c>
      <c r="K18" s="581">
        <v>31.5</v>
      </c>
      <c r="L18" s="323"/>
      <c r="M18" s="323"/>
      <c r="N18" s="57">
        <f t="shared" si="1"/>
        <v>725130</v>
      </c>
      <c r="O18" s="859" t="s">
        <v>206</v>
      </c>
      <c r="P18" s="732">
        <v>44503</v>
      </c>
      <c r="Q18" s="645">
        <v>25140</v>
      </c>
      <c r="R18" s="646">
        <v>44491</v>
      </c>
      <c r="S18" s="483"/>
      <c r="T18" s="42"/>
      <c r="U18" s="43" t="s">
        <v>999</v>
      </c>
      <c r="V18" s="44">
        <v>6032</v>
      </c>
      <c r="W18" s="43" t="s">
        <v>943</v>
      </c>
      <c r="X18" s="361">
        <v>4176</v>
      </c>
    </row>
    <row r="19" spans="1:24" ht="31.5" x14ac:dyDescent="0.3">
      <c r="A19" s="279" t="s">
        <v>37</v>
      </c>
      <c r="B19" s="273" t="s">
        <v>28</v>
      </c>
      <c r="C19" s="274" t="s">
        <v>875</v>
      </c>
      <c r="D19" s="93">
        <v>46</v>
      </c>
      <c r="E19" s="93">
        <f t="shared" si="2"/>
        <v>0</v>
      </c>
      <c r="F19" s="275">
        <v>0</v>
      </c>
      <c r="G19" s="276">
        <v>44489</v>
      </c>
      <c r="H19" s="691" t="s">
        <v>928</v>
      </c>
      <c r="I19" s="51">
        <v>5805</v>
      </c>
      <c r="J19" s="35">
        <f t="shared" si="0"/>
        <v>5805</v>
      </c>
      <c r="K19" s="581">
        <v>31.5</v>
      </c>
      <c r="L19" s="323"/>
      <c r="M19" s="323"/>
      <c r="N19" s="57">
        <f t="shared" si="1"/>
        <v>182857.5</v>
      </c>
      <c r="O19" s="859" t="s">
        <v>294</v>
      </c>
      <c r="P19" s="732">
        <v>44503</v>
      </c>
      <c r="Q19" s="647">
        <v>0</v>
      </c>
      <c r="R19" s="646">
        <v>44491</v>
      </c>
      <c r="S19" s="483"/>
      <c r="T19" s="42"/>
      <c r="U19" s="43" t="s">
        <v>999</v>
      </c>
      <c r="V19" s="44">
        <v>0</v>
      </c>
      <c r="W19" s="43" t="s">
        <v>943</v>
      </c>
      <c r="X19" s="361">
        <v>0</v>
      </c>
    </row>
    <row r="20" spans="1:24" ht="31.5" x14ac:dyDescent="0.3">
      <c r="A20" s="715" t="s">
        <v>149</v>
      </c>
      <c r="B20" s="273" t="s">
        <v>30</v>
      </c>
      <c r="C20" s="274" t="s">
        <v>876</v>
      </c>
      <c r="D20" s="93">
        <v>45</v>
      </c>
      <c r="E20" s="93">
        <f t="shared" si="2"/>
        <v>943200</v>
      </c>
      <c r="F20" s="275">
        <v>20960</v>
      </c>
      <c r="G20" s="276">
        <v>44491</v>
      </c>
      <c r="H20" s="691" t="s">
        <v>930</v>
      </c>
      <c r="I20" s="51">
        <v>21830</v>
      </c>
      <c r="J20" s="35">
        <f t="shared" si="0"/>
        <v>870</v>
      </c>
      <c r="K20" s="581">
        <v>31.5</v>
      </c>
      <c r="L20" s="323"/>
      <c r="M20" s="323"/>
      <c r="N20" s="57">
        <f t="shared" si="1"/>
        <v>687645</v>
      </c>
      <c r="O20" s="859" t="s">
        <v>206</v>
      </c>
      <c r="P20" s="732">
        <v>44505</v>
      </c>
      <c r="Q20" s="647">
        <v>25140</v>
      </c>
      <c r="R20" s="646">
        <v>44491</v>
      </c>
      <c r="S20" s="483"/>
      <c r="T20" s="42"/>
      <c r="U20" s="43" t="s">
        <v>999</v>
      </c>
      <c r="V20" s="44">
        <v>6032</v>
      </c>
      <c r="W20" s="43" t="s">
        <v>943</v>
      </c>
      <c r="X20" s="361">
        <v>4176</v>
      </c>
    </row>
    <row r="21" spans="1:24" ht="31.5" x14ac:dyDescent="0.3">
      <c r="A21" s="279" t="s">
        <v>37</v>
      </c>
      <c r="B21" s="273" t="s">
        <v>28</v>
      </c>
      <c r="C21" s="274" t="s">
        <v>876</v>
      </c>
      <c r="D21" s="93">
        <v>45</v>
      </c>
      <c r="E21" s="93">
        <f t="shared" si="2"/>
        <v>0</v>
      </c>
      <c r="F21" s="275">
        <v>0</v>
      </c>
      <c r="G21" s="276">
        <v>44491</v>
      </c>
      <c r="H21" s="691" t="s">
        <v>916</v>
      </c>
      <c r="I21" s="51">
        <v>5385</v>
      </c>
      <c r="J21" s="35">
        <f t="shared" si="0"/>
        <v>5385</v>
      </c>
      <c r="K21" s="581">
        <v>31.5</v>
      </c>
      <c r="L21" s="323"/>
      <c r="M21" s="323"/>
      <c r="N21" s="57">
        <f t="shared" si="1"/>
        <v>169627.5</v>
      </c>
      <c r="O21" s="859" t="s">
        <v>35</v>
      </c>
      <c r="P21" s="732">
        <v>44505</v>
      </c>
      <c r="Q21" s="647">
        <v>0</v>
      </c>
      <c r="R21" s="646">
        <v>44491</v>
      </c>
      <c r="S21" s="483"/>
      <c r="T21" s="42"/>
      <c r="U21" s="43" t="s">
        <v>999</v>
      </c>
      <c r="V21" s="44">
        <v>0</v>
      </c>
      <c r="W21" s="43" t="s">
        <v>943</v>
      </c>
      <c r="X21" s="361">
        <v>0</v>
      </c>
    </row>
    <row r="22" spans="1:24" ht="24.75" customHeight="1" x14ac:dyDescent="0.3">
      <c r="A22" s="844" t="s">
        <v>24</v>
      </c>
      <c r="B22" s="273" t="s">
        <v>503</v>
      </c>
      <c r="C22" s="274" t="s">
        <v>877</v>
      </c>
      <c r="D22" s="93">
        <v>45</v>
      </c>
      <c r="E22" s="93">
        <f t="shared" si="2"/>
        <v>787050</v>
      </c>
      <c r="F22" s="275">
        <v>17490</v>
      </c>
      <c r="G22" s="276">
        <v>44493</v>
      </c>
      <c r="H22" s="353">
        <v>35311</v>
      </c>
      <c r="I22" s="51">
        <v>17490</v>
      </c>
      <c r="J22" s="35">
        <f t="shared" si="0"/>
        <v>0</v>
      </c>
      <c r="K22" s="581">
        <v>43.2</v>
      </c>
      <c r="L22" s="323"/>
      <c r="M22" s="323"/>
      <c r="N22" s="57">
        <f t="shared" si="1"/>
        <v>755568</v>
      </c>
      <c r="O22" s="859" t="s">
        <v>294</v>
      </c>
      <c r="P22" s="732">
        <v>44508</v>
      </c>
      <c r="Q22" s="845">
        <v>0</v>
      </c>
      <c r="R22" s="846" t="s">
        <v>59</v>
      </c>
      <c r="S22" s="483"/>
      <c r="T22" s="42"/>
      <c r="U22" s="43" t="s">
        <v>59</v>
      </c>
      <c r="V22" s="44">
        <v>0</v>
      </c>
      <c r="W22" s="43" t="s">
        <v>59</v>
      </c>
      <c r="X22" s="361">
        <v>0</v>
      </c>
    </row>
    <row r="23" spans="1:24" ht="31.5" x14ac:dyDescent="0.3">
      <c r="A23" s="281" t="s">
        <v>68</v>
      </c>
      <c r="B23" s="273" t="s">
        <v>30</v>
      </c>
      <c r="C23" s="274" t="s">
        <v>878</v>
      </c>
      <c r="D23" s="93">
        <v>45</v>
      </c>
      <c r="E23" s="93">
        <f t="shared" si="2"/>
        <v>847350</v>
      </c>
      <c r="F23" s="275">
        <v>18830</v>
      </c>
      <c r="G23" s="276">
        <v>44495</v>
      </c>
      <c r="H23" s="353" t="s">
        <v>920</v>
      </c>
      <c r="I23" s="51">
        <v>24310</v>
      </c>
      <c r="J23" s="35">
        <f t="shared" si="0"/>
        <v>5480</v>
      </c>
      <c r="K23" s="581">
        <v>31.5</v>
      </c>
      <c r="L23" s="323"/>
      <c r="M23" s="323"/>
      <c r="N23" s="57">
        <f t="shared" si="1"/>
        <v>765765</v>
      </c>
      <c r="O23" s="859" t="s">
        <v>35</v>
      </c>
      <c r="P23" s="732">
        <v>44509</v>
      </c>
      <c r="Q23" s="647">
        <v>20140</v>
      </c>
      <c r="R23" s="646">
        <v>44498</v>
      </c>
      <c r="S23" s="483"/>
      <c r="T23" s="42"/>
      <c r="U23" s="43" t="s">
        <v>999</v>
      </c>
      <c r="V23" s="44">
        <v>6032</v>
      </c>
      <c r="W23" s="43" t="s">
        <v>943</v>
      </c>
      <c r="X23" s="361">
        <v>4176</v>
      </c>
    </row>
    <row r="24" spans="1:24" ht="28.5" customHeight="1" x14ac:dyDescent="0.3">
      <c r="A24" s="417" t="s">
        <v>376</v>
      </c>
      <c r="B24" s="273" t="s">
        <v>39</v>
      </c>
      <c r="C24" s="274" t="s">
        <v>879</v>
      </c>
      <c r="D24" s="93">
        <v>45</v>
      </c>
      <c r="E24" s="93">
        <f t="shared" si="2"/>
        <v>785700</v>
      </c>
      <c r="F24" s="275">
        <v>17460</v>
      </c>
      <c r="G24" s="276">
        <v>44497</v>
      </c>
      <c r="H24" s="353" t="s">
        <v>940</v>
      </c>
      <c r="I24" s="51">
        <f>22630-113.15</f>
        <v>22516.85</v>
      </c>
      <c r="J24" s="35">
        <f t="shared" si="0"/>
        <v>5056.8499999999985</v>
      </c>
      <c r="K24" s="581">
        <v>31</v>
      </c>
      <c r="L24" s="323"/>
      <c r="M24" s="323"/>
      <c r="N24" s="62">
        <f t="shared" si="1"/>
        <v>698022.35</v>
      </c>
      <c r="O24" s="359" t="s">
        <v>206</v>
      </c>
      <c r="P24" s="732">
        <v>44511</v>
      </c>
      <c r="Q24" s="647">
        <v>20140</v>
      </c>
      <c r="R24" s="646">
        <v>44498</v>
      </c>
      <c r="S24" s="484"/>
      <c r="T24" s="65"/>
      <c r="U24" s="43" t="s">
        <v>999</v>
      </c>
      <c r="V24" s="44">
        <v>6032</v>
      </c>
      <c r="W24" s="43" t="s">
        <v>943</v>
      </c>
      <c r="X24" s="361">
        <v>4176</v>
      </c>
    </row>
    <row r="25" spans="1:24" ht="31.5" x14ac:dyDescent="0.3">
      <c r="A25" s="277" t="s">
        <v>376</v>
      </c>
      <c r="B25" s="273" t="s">
        <v>39</v>
      </c>
      <c r="C25" s="274" t="s">
        <v>881</v>
      </c>
      <c r="D25" s="93">
        <v>45</v>
      </c>
      <c r="E25" s="93">
        <f t="shared" si="2"/>
        <v>769500</v>
      </c>
      <c r="F25" s="275">
        <v>17100</v>
      </c>
      <c r="G25" s="276">
        <v>44498</v>
      </c>
      <c r="H25" s="353" t="s">
        <v>924</v>
      </c>
      <c r="I25" s="51">
        <v>21960</v>
      </c>
      <c r="J25" s="35">
        <f t="shared" si="0"/>
        <v>4860</v>
      </c>
      <c r="K25" s="581">
        <v>31</v>
      </c>
      <c r="L25" s="323"/>
      <c r="M25" s="323"/>
      <c r="N25" s="57">
        <f t="shared" si="1"/>
        <v>680760</v>
      </c>
      <c r="O25" s="859" t="s">
        <v>35</v>
      </c>
      <c r="P25" s="732">
        <v>44512</v>
      </c>
      <c r="Q25" s="647">
        <v>20040</v>
      </c>
      <c r="R25" s="646">
        <v>44498</v>
      </c>
      <c r="S25" s="483"/>
      <c r="T25" s="42"/>
      <c r="U25" s="43" t="s">
        <v>999</v>
      </c>
      <c r="V25" s="44">
        <v>6032</v>
      </c>
      <c r="W25" s="43" t="s">
        <v>943</v>
      </c>
      <c r="X25" s="361">
        <v>4176</v>
      </c>
    </row>
    <row r="26" spans="1:24" ht="47.25" x14ac:dyDescent="0.3">
      <c r="A26" s="281" t="s">
        <v>131</v>
      </c>
      <c r="B26" s="273" t="s">
        <v>25</v>
      </c>
      <c r="C26" s="274" t="s">
        <v>891</v>
      </c>
      <c r="D26" s="93">
        <v>45</v>
      </c>
      <c r="E26" s="93">
        <f t="shared" si="2"/>
        <v>986400</v>
      </c>
      <c r="F26" s="275">
        <v>21920</v>
      </c>
      <c r="G26" s="276">
        <v>44500</v>
      </c>
      <c r="H26" s="353" t="s">
        <v>964</v>
      </c>
      <c r="I26" s="51">
        <f>22400-112</f>
        <v>22288</v>
      </c>
      <c r="J26" s="35">
        <f t="shared" si="0"/>
        <v>368</v>
      </c>
      <c r="K26" s="581">
        <v>31</v>
      </c>
      <c r="L26" s="323"/>
      <c r="M26" s="323"/>
      <c r="N26" s="57">
        <f t="shared" si="1"/>
        <v>690928</v>
      </c>
      <c r="O26" s="859" t="s">
        <v>206</v>
      </c>
      <c r="P26" s="732">
        <v>44516</v>
      </c>
      <c r="Q26" s="648">
        <v>25040</v>
      </c>
      <c r="R26" s="649">
        <v>44505</v>
      </c>
      <c r="S26" s="483"/>
      <c r="T26" s="42"/>
      <c r="U26" s="43" t="s">
        <v>999</v>
      </c>
      <c r="V26" s="44">
        <v>6032</v>
      </c>
      <c r="W26" s="43" t="s">
        <v>943</v>
      </c>
      <c r="X26" s="361">
        <v>4176</v>
      </c>
    </row>
    <row r="27" spans="1:24" ht="31.5" x14ac:dyDescent="0.3">
      <c r="A27" s="281" t="s">
        <v>37</v>
      </c>
      <c r="B27" s="273" t="s">
        <v>892</v>
      </c>
      <c r="C27" s="274" t="s">
        <v>891</v>
      </c>
      <c r="D27" s="93">
        <v>45</v>
      </c>
      <c r="E27" s="93">
        <f t="shared" si="2"/>
        <v>0</v>
      </c>
      <c r="F27" s="275">
        <v>0</v>
      </c>
      <c r="G27" s="276">
        <v>44500</v>
      </c>
      <c r="H27" s="353" t="s">
        <v>963</v>
      </c>
      <c r="I27" s="51">
        <v>5875</v>
      </c>
      <c r="J27" s="35">
        <f t="shared" si="0"/>
        <v>5875</v>
      </c>
      <c r="K27" s="581">
        <v>31</v>
      </c>
      <c r="L27" s="323"/>
      <c r="M27" s="323"/>
      <c r="N27" s="57">
        <f t="shared" si="1"/>
        <v>182125</v>
      </c>
      <c r="O27" s="859" t="s">
        <v>206</v>
      </c>
      <c r="P27" s="732">
        <v>44516</v>
      </c>
      <c r="Q27" s="648">
        <v>0</v>
      </c>
      <c r="R27" s="649">
        <v>44505</v>
      </c>
      <c r="S27" s="485"/>
      <c r="T27" s="67"/>
      <c r="U27" s="43" t="s">
        <v>999</v>
      </c>
      <c r="V27" s="44">
        <v>6032</v>
      </c>
      <c r="W27" s="43" t="s">
        <v>943</v>
      </c>
      <c r="X27" s="361">
        <v>0</v>
      </c>
    </row>
    <row r="28" spans="1:24" ht="23.25" customHeight="1" x14ac:dyDescent="0.3">
      <c r="A28" s="281"/>
      <c r="B28" s="27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>
        <v>0</v>
      </c>
    </row>
    <row r="29" spans="1:24" ht="17.25" x14ac:dyDescent="0.3">
      <c r="A29" s="272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>
        <f>SUM(X4:X28)</f>
        <v>62640</v>
      </c>
    </row>
    <row r="30" spans="1:24" ht="17.25" x14ac:dyDescent="0.3">
      <c r="A30" s="272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2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93">
        <f t="shared" ref="E32:E47" si="3">D32*F32</f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331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17.25" x14ac:dyDescent="0.3">
      <c r="A54" s="791" t="s">
        <v>55</v>
      </c>
      <c r="B54" s="292" t="s">
        <v>56</v>
      </c>
      <c r="C54" s="796" t="s">
        <v>904</v>
      </c>
      <c r="D54" s="792"/>
      <c r="E54" s="793"/>
      <c r="F54" s="794">
        <f>197.2+195.9</f>
        <v>393.1</v>
      </c>
      <c r="G54" s="627">
        <v>44477</v>
      </c>
      <c r="H54" s="597">
        <v>649</v>
      </c>
      <c r="I54" s="626">
        <v>393.1</v>
      </c>
      <c r="J54" s="35">
        <f t="shared" si="0"/>
        <v>0</v>
      </c>
      <c r="K54" s="322">
        <v>81</v>
      </c>
      <c r="L54" s="323"/>
      <c r="M54" s="323"/>
      <c r="N54" s="331">
        <f t="shared" si="1"/>
        <v>31841.100000000002</v>
      </c>
      <c r="O54" s="858" t="s">
        <v>35</v>
      </c>
      <c r="P54" s="861">
        <v>44501</v>
      </c>
      <c r="Q54" s="795"/>
      <c r="R54" s="324"/>
      <c r="S54" s="67"/>
      <c r="T54" s="67"/>
      <c r="U54" s="325"/>
      <c r="V54" s="326"/>
    </row>
    <row r="55" spans="1:24" s="327" customFormat="1" ht="47.25" x14ac:dyDescent="0.3">
      <c r="A55" s="905" t="s">
        <v>55</v>
      </c>
      <c r="B55" s="292" t="s">
        <v>56</v>
      </c>
      <c r="C55" s="831" t="s">
        <v>820</v>
      </c>
      <c r="D55" s="792"/>
      <c r="E55" s="793"/>
      <c r="F55" s="794">
        <v>918.2</v>
      </c>
      <c r="G55" s="627">
        <v>44478</v>
      </c>
      <c r="H55" s="597">
        <v>644</v>
      </c>
      <c r="I55" s="626">
        <v>918.2</v>
      </c>
      <c r="J55" s="35">
        <f t="shared" si="0"/>
        <v>0</v>
      </c>
      <c r="K55" s="322">
        <v>81</v>
      </c>
      <c r="L55" s="323"/>
      <c r="M55" s="323"/>
      <c r="N55" s="331">
        <f t="shared" si="1"/>
        <v>74374.2</v>
      </c>
      <c r="O55" s="830" t="s">
        <v>35</v>
      </c>
      <c r="P55" s="713">
        <v>44491</v>
      </c>
      <c r="Q55" s="795"/>
      <c r="R55" s="324"/>
      <c r="S55" s="67"/>
      <c r="T55" s="67"/>
      <c r="U55" s="325"/>
      <c r="V55" s="326"/>
    </row>
    <row r="56" spans="1:24" s="327" customFormat="1" ht="47.25" x14ac:dyDescent="0.3">
      <c r="A56" s="905" t="s">
        <v>55</v>
      </c>
      <c r="B56" s="292" t="s">
        <v>56</v>
      </c>
      <c r="C56" s="860" t="s">
        <v>903</v>
      </c>
      <c r="D56" s="792"/>
      <c r="E56" s="793"/>
      <c r="F56" s="794">
        <v>1233.4000000000001</v>
      </c>
      <c r="G56" s="627">
        <v>44480</v>
      </c>
      <c r="H56" s="597">
        <v>653</v>
      </c>
      <c r="I56" s="626">
        <v>1233.4000000000001</v>
      </c>
      <c r="J56" s="35">
        <f t="shared" si="0"/>
        <v>0</v>
      </c>
      <c r="K56" s="322">
        <v>81</v>
      </c>
      <c r="L56" s="323"/>
      <c r="M56" s="323"/>
      <c r="N56" s="331">
        <f t="shared" si="1"/>
        <v>99905.400000000009</v>
      </c>
      <c r="O56" s="858" t="s">
        <v>459</v>
      </c>
      <c r="P56" s="861">
        <v>44501</v>
      </c>
      <c r="Q56" s="795"/>
      <c r="R56" s="324"/>
      <c r="S56" s="67"/>
      <c r="T56" s="67"/>
      <c r="U56" s="325"/>
      <c r="V56" s="326"/>
    </row>
    <row r="57" spans="1:24" s="327" customFormat="1" ht="17.25" x14ac:dyDescent="0.3">
      <c r="A57" s="905" t="s">
        <v>55</v>
      </c>
      <c r="B57" s="292" t="s">
        <v>56</v>
      </c>
      <c r="C57" s="796" t="s">
        <v>901</v>
      </c>
      <c r="D57" s="792"/>
      <c r="E57" s="793"/>
      <c r="F57" s="794">
        <v>746.6</v>
      </c>
      <c r="G57" s="627">
        <v>44481</v>
      </c>
      <c r="H57" s="597">
        <v>654</v>
      </c>
      <c r="I57" s="626">
        <f>185+184.4+189.7+187.5</f>
        <v>746.59999999999991</v>
      </c>
      <c r="J57" s="35">
        <f t="shared" si="0"/>
        <v>0</v>
      </c>
      <c r="K57" s="322">
        <v>81</v>
      </c>
      <c r="L57" s="323"/>
      <c r="M57" s="323"/>
      <c r="N57" s="331">
        <f t="shared" si="1"/>
        <v>60474.599999999991</v>
      </c>
      <c r="O57" s="858" t="s">
        <v>459</v>
      </c>
      <c r="P57" s="861">
        <v>44501</v>
      </c>
      <c r="Q57" s="795"/>
      <c r="R57" s="324"/>
      <c r="S57" s="67"/>
      <c r="T57" s="67"/>
      <c r="U57" s="325"/>
      <c r="V57" s="326"/>
    </row>
    <row r="58" spans="1:24" s="327" customFormat="1" ht="47.25" x14ac:dyDescent="0.3">
      <c r="A58" s="905" t="s">
        <v>55</v>
      </c>
      <c r="B58" s="292" t="s">
        <v>56</v>
      </c>
      <c r="C58" s="872" t="s">
        <v>947</v>
      </c>
      <c r="D58" s="792"/>
      <c r="E58" s="793"/>
      <c r="F58" s="794">
        <v>1077.4000000000001</v>
      </c>
      <c r="G58" s="627">
        <v>44487</v>
      </c>
      <c r="H58" s="597">
        <v>662</v>
      </c>
      <c r="I58" s="626">
        <v>1077.4000000000001</v>
      </c>
      <c r="J58" s="35">
        <f t="shared" si="0"/>
        <v>0</v>
      </c>
      <c r="K58" s="322">
        <v>81</v>
      </c>
      <c r="L58" s="323"/>
      <c r="M58" s="323"/>
      <c r="N58" s="331">
        <f t="shared" si="1"/>
        <v>87269.400000000009</v>
      </c>
      <c r="O58" s="869" t="s">
        <v>35</v>
      </c>
      <c r="P58" s="874">
        <v>44516</v>
      </c>
      <c r="Q58" s="795"/>
      <c r="R58" s="324"/>
      <c r="S58" s="67"/>
      <c r="T58" s="67"/>
      <c r="U58" s="325"/>
      <c r="V58" s="326"/>
    </row>
    <row r="59" spans="1:24" s="327" customFormat="1" ht="17.25" x14ac:dyDescent="0.3">
      <c r="A59" s="905" t="s">
        <v>55</v>
      </c>
      <c r="B59" s="292" t="s">
        <v>56</v>
      </c>
      <c r="C59" s="796" t="s">
        <v>948</v>
      </c>
      <c r="D59" s="792"/>
      <c r="E59" s="793"/>
      <c r="F59" s="794">
        <f>188.5+187.3+169.8+169.5+181.6+180.8</f>
        <v>1077.5</v>
      </c>
      <c r="G59" s="627">
        <v>44487</v>
      </c>
      <c r="H59" s="597">
        <v>661</v>
      </c>
      <c r="I59" s="626">
        <v>1077.5</v>
      </c>
      <c r="J59" s="35">
        <f t="shared" si="0"/>
        <v>0</v>
      </c>
      <c r="K59" s="322">
        <v>81</v>
      </c>
      <c r="L59" s="323"/>
      <c r="M59" s="323"/>
      <c r="N59" s="331">
        <f t="shared" si="1"/>
        <v>87277.5</v>
      </c>
      <c r="O59" s="869" t="s">
        <v>35</v>
      </c>
      <c r="P59" s="874">
        <v>44516</v>
      </c>
      <c r="Q59" s="795"/>
      <c r="R59" s="324"/>
      <c r="S59" s="67"/>
      <c r="T59" s="67"/>
      <c r="U59" s="325"/>
      <c r="V59" s="326"/>
    </row>
    <row r="60" spans="1:24" s="327" customFormat="1" ht="47.25" x14ac:dyDescent="0.3">
      <c r="A60" s="909" t="s">
        <v>811</v>
      </c>
      <c r="B60" s="292" t="s">
        <v>56</v>
      </c>
      <c r="C60" s="826" t="s">
        <v>812</v>
      </c>
      <c r="D60" s="792"/>
      <c r="E60" s="793"/>
      <c r="F60" s="626">
        <v>455.6</v>
      </c>
      <c r="G60" s="627">
        <v>44488</v>
      </c>
      <c r="H60" s="809" t="s">
        <v>813</v>
      </c>
      <c r="I60" s="626">
        <v>455.6</v>
      </c>
      <c r="J60" s="35">
        <f t="shared" si="0"/>
        <v>0</v>
      </c>
      <c r="K60" s="322">
        <v>85</v>
      </c>
      <c r="L60" s="323"/>
      <c r="M60" s="323"/>
      <c r="N60" s="331">
        <f t="shared" si="1"/>
        <v>38726</v>
      </c>
      <c r="O60" s="807" t="s">
        <v>206</v>
      </c>
      <c r="P60" s="713">
        <v>44488</v>
      </c>
      <c r="Q60" s="795"/>
      <c r="R60" s="324"/>
      <c r="S60" s="67"/>
      <c r="T60" s="67"/>
      <c r="U60" s="325"/>
      <c r="V60" s="326"/>
    </row>
    <row r="61" spans="1:24" s="327" customFormat="1" ht="17.25" x14ac:dyDescent="0.3">
      <c r="A61" s="909" t="s">
        <v>55</v>
      </c>
      <c r="B61" s="292" t="s">
        <v>56</v>
      </c>
      <c r="C61" s="796" t="s">
        <v>946</v>
      </c>
      <c r="D61" s="792"/>
      <c r="E61" s="793"/>
      <c r="F61" s="626">
        <f>169.4+167.9</f>
        <v>337.3</v>
      </c>
      <c r="G61" s="627">
        <v>44489</v>
      </c>
      <c r="H61" s="809">
        <v>668</v>
      </c>
      <c r="I61" s="626">
        <v>337.3</v>
      </c>
      <c r="J61" s="35">
        <f t="shared" si="0"/>
        <v>0</v>
      </c>
      <c r="K61" s="322">
        <v>81</v>
      </c>
      <c r="L61" s="323"/>
      <c r="M61" s="323"/>
      <c r="N61" s="331">
        <f t="shared" si="1"/>
        <v>27321.3</v>
      </c>
      <c r="O61" s="869" t="s">
        <v>35</v>
      </c>
      <c r="P61" s="874">
        <v>44516</v>
      </c>
      <c r="Q61" s="795"/>
      <c r="R61" s="324"/>
      <c r="S61" s="67"/>
      <c r="T61" s="67"/>
      <c r="U61" s="325"/>
      <c r="V61" s="326"/>
    </row>
    <row r="62" spans="1:24" s="327" customFormat="1" ht="19.5" thickBot="1" x14ac:dyDescent="0.35">
      <c r="A62" s="912" t="s">
        <v>55</v>
      </c>
      <c r="B62" s="292" t="s">
        <v>56</v>
      </c>
      <c r="C62" s="801" t="s">
        <v>945</v>
      </c>
      <c r="D62" s="716"/>
      <c r="E62" s="607"/>
      <c r="F62" s="810">
        <f>193+193</f>
        <v>386</v>
      </c>
      <c r="G62" s="627">
        <v>44491</v>
      </c>
      <c r="H62" s="693">
        <v>669</v>
      </c>
      <c r="I62" s="320">
        <v>386</v>
      </c>
      <c r="J62" s="35">
        <f t="shared" si="0"/>
        <v>0</v>
      </c>
      <c r="K62" s="322">
        <v>81</v>
      </c>
      <c r="L62" s="323"/>
      <c r="M62" s="323"/>
      <c r="N62" s="331">
        <f t="shared" si="1"/>
        <v>31266</v>
      </c>
      <c r="O62" s="875" t="s">
        <v>35</v>
      </c>
      <c r="P62" s="874">
        <v>44516</v>
      </c>
      <c r="Q62" s="508"/>
      <c r="R62" s="324"/>
      <c r="S62" s="67"/>
      <c r="T62" s="67"/>
      <c r="U62" s="325"/>
      <c r="V62" s="326"/>
      <c r="W62"/>
      <c r="X62"/>
    </row>
    <row r="63" spans="1:24" s="327" customFormat="1" ht="30.75" customHeight="1" x14ac:dyDescent="0.3">
      <c r="A63" s="1089" t="s">
        <v>55</v>
      </c>
      <c r="B63" s="292" t="s">
        <v>56</v>
      </c>
      <c r="C63" s="1105" t="s">
        <v>1028</v>
      </c>
      <c r="D63" s="716"/>
      <c r="E63" s="607"/>
      <c r="F63" s="914">
        <v>80</v>
      </c>
      <c r="G63" s="1076">
        <v>44494</v>
      </c>
      <c r="H63" s="1068">
        <v>676</v>
      </c>
      <c r="I63" s="275">
        <v>80</v>
      </c>
      <c r="J63" s="35">
        <f t="shared" si="0"/>
        <v>0</v>
      </c>
      <c r="K63" s="322">
        <v>78</v>
      </c>
      <c r="L63" s="323"/>
      <c r="M63" s="323"/>
      <c r="N63" s="331">
        <f t="shared" si="1"/>
        <v>6240</v>
      </c>
      <c r="O63" s="1022" t="s">
        <v>35</v>
      </c>
      <c r="P63" s="1103">
        <v>44538</v>
      </c>
      <c r="Q63" s="712"/>
      <c r="R63" s="324"/>
      <c r="S63" s="67"/>
      <c r="T63" s="67"/>
      <c r="U63" s="325"/>
      <c r="V63" s="326"/>
      <c r="W63"/>
      <c r="X63"/>
    </row>
    <row r="64" spans="1:24" s="327" customFormat="1" ht="30.75" customHeight="1" thickBot="1" x14ac:dyDescent="0.35">
      <c r="A64" s="1090"/>
      <c r="B64" s="292" t="s">
        <v>56</v>
      </c>
      <c r="C64" s="1106"/>
      <c r="D64" s="716"/>
      <c r="E64" s="607"/>
      <c r="F64" s="914">
        <v>1163</v>
      </c>
      <c r="G64" s="1077"/>
      <c r="H64" s="1069"/>
      <c r="I64" s="275">
        <v>1163</v>
      </c>
      <c r="J64" s="35">
        <f t="shared" si="0"/>
        <v>0</v>
      </c>
      <c r="K64" s="322">
        <v>81</v>
      </c>
      <c r="L64" s="323"/>
      <c r="M64" s="323"/>
      <c r="N64" s="331">
        <f t="shared" si="1"/>
        <v>94203</v>
      </c>
      <c r="O64" s="1023"/>
      <c r="P64" s="1104"/>
      <c r="Q64" s="712"/>
      <c r="R64" s="324"/>
      <c r="S64" s="67"/>
      <c r="T64" s="67"/>
      <c r="U64" s="325"/>
      <c r="V64" s="326"/>
      <c r="W64"/>
      <c r="X64"/>
    </row>
    <row r="65" spans="1:22" ht="18.75" x14ac:dyDescent="0.3">
      <c r="A65" s="913" t="s">
        <v>55</v>
      </c>
      <c r="B65" s="292" t="s">
        <v>56</v>
      </c>
      <c r="C65" s="884" t="s">
        <v>958</v>
      </c>
      <c r="D65" s="717"/>
      <c r="E65" s="607"/>
      <c r="F65" s="51">
        <v>436</v>
      </c>
      <c r="G65" s="420">
        <v>44496</v>
      </c>
      <c r="H65" s="802">
        <v>675</v>
      </c>
      <c r="I65" s="51">
        <v>436</v>
      </c>
      <c r="J65" s="35">
        <f t="shared" si="0"/>
        <v>0</v>
      </c>
      <c r="K65" s="36">
        <v>82</v>
      </c>
      <c r="L65" s="52"/>
      <c r="M65" s="52"/>
      <c r="N65" s="331">
        <f t="shared" si="1"/>
        <v>35752</v>
      </c>
      <c r="O65" s="887" t="s">
        <v>35</v>
      </c>
      <c r="P65" s="888">
        <v>44525</v>
      </c>
      <c r="Q65" s="712"/>
      <c r="R65" s="40"/>
      <c r="S65" s="67"/>
      <c r="T65" s="67"/>
      <c r="U65" s="43"/>
      <c r="V65" s="44"/>
    </row>
    <row r="66" spans="1:22" ht="18.75" customHeight="1" thickBot="1" x14ac:dyDescent="0.35">
      <c r="A66" s="911"/>
      <c r="B66" s="292" t="s">
        <v>441</v>
      </c>
      <c r="C66" s="885"/>
      <c r="D66" s="717"/>
      <c r="E66" s="607"/>
      <c r="F66" s="51"/>
      <c r="G66" s="49"/>
      <c r="H66" s="811"/>
      <c r="I66" s="51"/>
      <c r="J66" s="35">
        <f t="shared" si="0"/>
        <v>0</v>
      </c>
      <c r="K66" s="36"/>
      <c r="L66" s="52"/>
      <c r="M66" s="52"/>
      <c r="N66" s="331">
        <f t="shared" si="1"/>
        <v>0</v>
      </c>
      <c r="O66" s="886"/>
      <c r="P66" s="835"/>
      <c r="Q66" s="712"/>
      <c r="R66" s="40"/>
      <c r="S66" s="67"/>
      <c r="T66" s="67"/>
      <c r="U66" s="43"/>
      <c r="V66" s="44"/>
    </row>
    <row r="67" spans="1:22" ht="18.75" customHeight="1" x14ac:dyDescent="0.3">
      <c r="A67" s="907"/>
      <c r="B67" s="328"/>
      <c r="C67" s="610"/>
      <c r="D67" s="608"/>
      <c r="E67" s="607"/>
      <c r="F67" s="51"/>
      <c r="G67" s="49"/>
      <c r="H67" s="620"/>
      <c r="I67" s="51"/>
      <c r="J67" s="35">
        <f t="shared" si="0"/>
        <v>0</v>
      </c>
      <c r="K67" s="36"/>
      <c r="L67" s="52"/>
      <c r="M67" s="52"/>
      <c r="N67" s="38">
        <f t="shared" si="1"/>
        <v>0</v>
      </c>
      <c r="O67" s="508"/>
      <c r="P67" s="702"/>
      <c r="Q67" s="508"/>
      <c r="R67" s="40"/>
      <c r="S67" s="67"/>
      <c r="T67" s="67"/>
      <c r="U67" s="43"/>
      <c r="V67" s="44"/>
    </row>
    <row r="68" spans="1:22" ht="17.25" x14ac:dyDescent="0.3">
      <c r="A68" s="291"/>
      <c r="B68" s="759"/>
      <c r="C68" s="708"/>
      <c r="D68" s="760"/>
      <c r="E68" s="761"/>
      <c r="F68" s="51"/>
      <c r="G68" s="49"/>
      <c r="H68" s="620"/>
      <c r="I68" s="51"/>
      <c r="J68" s="35">
        <f t="shared" si="0"/>
        <v>0</v>
      </c>
      <c r="K68" s="36"/>
      <c r="L68" s="52"/>
      <c r="M68" s="52"/>
      <c r="N68" s="38">
        <f t="shared" si="1"/>
        <v>0</v>
      </c>
      <c r="O68" s="508"/>
      <c r="P68" s="702"/>
      <c r="Q68" s="508"/>
      <c r="R68" s="40"/>
      <c r="S68" s="67"/>
      <c r="T68" s="67"/>
      <c r="U68" s="43"/>
      <c r="V68" s="44"/>
    </row>
    <row r="69" spans="1:22" ht="18" customHeight="1" x14ac:dyDescent="0.3">
      <c r="A69" s="102" t="s">
        <v>794</v>
      </c>
      <c r="B69" s="286" t="s">
        <v>33</v>
      </c>
      <c r="C69" s="619" t="s">
        <v>795</v>
      </c>
      <c r="D69" s="610"/>
      <c r="E69" s="609"/>
      <c r="F69" s="51">
        <v>410</v>
      </c>
      <c r="G69" s="49">
        <v>44471</v>
      </c>
      <c r="H69" s="621" t="s">
        <v>818</v>
      </c>
      <c r="I69" s="51">
        <v>410</v>
      </c>
      <c r="J69" s="35">
        <f t="shared" si="0"/>
        <v>0</v>
      </c>
      <c r="K69" s="36">
        <v>60</v>
      </c>
      <c r="L69" s="52"/>
      <c r="M69" s="52"/>
      <c r="N69" s="38">
        <f t="shared" si="1"/>
        <v>24600</v>
      </c>
      <c r="O69" s="508" t="s">
        <v>374</v>
      </c>
      <c r="P69" s="702">
        <v>44474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794</v>
      </c>
      <c r="B70" s="286" t="s">
        <v>33</v>
      </c>
      <c r="C70" s="619" t="s">
        <v>796</v>
      </c>
      <c r="D70" s="610"/>
      <c r="E70" s="609"/>
      <c r="F70" s="51">
        <v>650</v>
      </c>
      <c r="G70" s="49">
        <v>44477</v>
      </c>
      <c r="H70" s="621" t="s">
        <v>819</v>
      </c>
      <c r="I70" s="51">
        <v>650</v>
      </c>
      <c r="J70" s="35">
        <f t="shared" si="0"/>
        <v>0</v>
      </c>
      <c r="K70" s="36">
        <v>60</v>
      </c>
      <c r="L70" s="52"/>
      <c r="M70" s="52"/>
      <c r="N70" s="38">
        <f t="shared" si="1"/>
        <v>39000</v>
      </c>
      <c r="O70" s="508" t="s">
        <v>374</v>
      </c>
      <c r="P70" s="702">
        <v>44477</v>
      </c>
      <c r="Q70" s="508"/>
      <c r="R70" s="40"/>
      <c r="S70" s="41"/>
      <c r="T70" s="42"/>
      <c r="U70" s="43"/>
      <c r="V70" s="44"/>
    </row>
    <row r="71" spans="1:22" ht="18" customHeight="1" x14ac:dyDescent="0.3">
      <c r="A71" s="102" t="s">
        <v>896</v>
      </c>
      <c r="B71" s="286" t="s">
        <v>897</v>
      </c>
      <c r="C71" s="619" t="s">
        <v>902</v>
      </c>
      <c r="D71" s="610"/>
      <c r="E71" s="609"/>
      <c r="F71" s="51">
        <v>2738</v>
      </c>
      <c r="G71" s="49">
        <v>44477</v>
      </c>
      <c r="H71" s="621" t="s">
        <v>898</v>
      </c>
      <c r="I71" s="51">
        <v>2738</v>
      </c>
      <c r="J71" s="35">
        <f t="shared" si="0"/>
        <v>0</v>
      </c>
      <c r="K71" s="36">
        <v>38</v>
      </c>
      <c r="L71" s="52"/>
      <c r="M71" s="52"/>
      <c r="N71" s="38">
        <f t="shared" si="1"/>
        <v>104044</v>
      </c>
      <c r="O71" s="454" t="s">
        <v>35</v>
      </c>
      <c r="P71" s="737">
        <v>44501</v>
      </c>
      <c r="Q71" s="508"/>
      <c r="R71" s="40"/>
      <c r="S71" s="41"/>
      <c r="T71" s="42"/>
      <c r="U71" s="43"/>
      <c r="V71" s="44"/>
    </row>
    <row r="72" spans="1:22" ht="18" customHeight="1" x14ac:dyDescent="0.3">
      <c r="A72" s="102" t="s">
        <v>896</v>
      </c>
      <c r="B72" s="286" t="s">
        <v>917</v>
      </c>
      <c r="C72" s="619" t="s">
        <v>918</v>
      </c>
      <c r="D72" s="610"/>
      <c r="E72" s="609"/>
      <c r="F72" s="51">
        <v>2025</v>
      </c>
      <c r="G72" s="49">
        <v>44481</v>
      </c>
      <c r="H72" s="621" t="s">
        <v>919</v>
      </c>
      <c r="I72" s="51">
        <v>2025</v>
      </c>
      <c r="J72" s="35">
        <f t="shared" si="0"/>
        <v>0</v>
      </c>
      <c r="K72" s="36">
        <v>90</v>
      </c>
      <c r="L72" s="52"/>
      <c r="M72" s="52"/>
      <c r="N72" s="38">
        <f t="shared" si="1"/>
        <v>182250</v>
      </c>
      <c r="O72" s="454" t="s">
        <v>35</v>
      </c>
      <c r="P72" s="737">
        <v>44505</v>
      </c>
      <c r="Q72" s="508"/>
      <c r="R72" s="40"/>
      <c r="S72" s="41"/>
      <c r="T72" s="42"/>
      <c r="U72" s="43"/>
      <c r="V72" s="44"/>
    </row>
    <row r="73" spans="1:22" ht="18" customHeight="1" x14ac:dyDescent="0.3">
      <c r="A73" s="102" t="s">
        <v>827</v>
      </c>
      <c r="B73" s="286" t="s">
        <v>828</v>
      </c>
      <c r="C73" s="619" t="s">
        <v>829</v>
      </c>
      <c r="D73" s="610"/>
      <c r="E73" s="609"/>
      <c r="F73" s="51">
        <v>308.2</v>
      </c>
      <c r="G73" s="49">
        <v>44481</v>
      </c>
      <c r="H73" s="622">
        <v>35092</v>
      </c>
      <c r="I73" s="51">
        <v>308.2</v>
      </c>
      <c r="J73" s="35">
        <f t="shared" si="0"/>
        <v>0</v>
      </c>
      <c r="K73" s="36">
        <v>56</v>
      </c>
      <c r="L73" s="52"/>
      <c r="M73" s="52"/>
      <c r="N73" s="38">
        <f t="shared" si="1"/>
        <v>17259.2</v>
      </c>
      <c r="O73" s="508" t="s">
        <v>294</v>
      </c>
      <c r="P73" s="702">
        <v>44491</v>
      </c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 t="s">
        <v>794</v>
      </c>
      <c r="B74" s="286" t="s">
        <v>33</v>
      </c>
      <c r="C74" s="619" t="s">
        <v>816</v>
      </c>
      <c r="D74" s="610"/>
      <c r="E74" s="609"/>
      <c r="F74" s="51">
        <v>750</v>
      </c>
      <c r="G74" s="49">
        <v>44484</v>
      </c>
      <c r="H74" s="621" t="s">
        <v>817</v>
      </c>
      <c r="I74" s="51">
        <v>750</v>
      </c>
      <c r="J74" s="35">
        <f t="shared" si="0"/>
        <v>0</v>
      </c>
      <c r="K74" s="322">
        <v>60</v>
      </c>
      <c r="L74" s="323"/>
      <c r="M74" s="52"/>
      <c r="N74" s="38">
        <f t="shared" si="1"/>
        <v>45000</v>
      </c>
      <c r="O74" s="508" t="s">
        <v>374</v>
      </c>
      <c r="P74" s="702">
        <v>44484</v>
      </c>
      <c r="Q74" s="508"/>
      <c r="R74" s="40"/>
      <c r="S74" s="41"/>
      <c r="T74" s="42"/>
      <c r="U74" s="43"/>
      <c r="V74" s="44"/>
    </row>
    <row r="75" spans="1:22" ht="18.600000000000001" customHeight="1" x14ac:dyDescent="0.3">
      <c r="A75" s="102" t="s">
        <v>896</v>
      </c>
      <c r="B75" s="286" t="s">
        <v>921</v>
      </c>
      <c r="C75" s="619" t="s">
        <v>922</v>
      </c>
      <c r="D75" s="610"/>
      <c r="E75" s="609"/>
      <c r="F75" s="51">
        <v>5126.07</v>
      </c>
      <c r="G75" s="49">
        <v>44491</v>
      </c>
      <c r="H75" s="621" t="s">
        <v>923</v>
      </c>
      <c r="I75" s="51">
        <v>5126.07</v>
      </c>
      <c r="J75" s="35">
        <f t="shared" si="0"/>
        <v>0</v>
      </c>
      <c r="K75" s="322">
        <v>20</v>
      </c>
      <c r="L75" s="323"/>
      <c r="M75" s="52"/>
      <c r="N75" s="38">
        <f t="shared" si="1"/>
        <v>102521.4</v>
      </c>
      <c r="O75" s="454" t="s">
        <v>224</v>
      </c>
      <c r="P75" s="737">
        <v>44512</v>
      </c>
      <c r="Q75" s="508"/>
      <c r="R75" s="40"/>
      <c r="S75" s="41"/>
      <c r="T75" s="42"/>
      <c r="U75" s="43"/>
      <c r="V75" s="44"/>
    </row>
    <row r="76" spans="1:22" ht="18.75" x14ac:dyDescent="0.3">
      <c r="A76" s="53" t="s">
        <v>794</v>
      </c>
      <c r="B76" s="286" t="s">
        <v>33</v>
      </c>
      <c r="C76" s="610" t="s">
        <v>833</v>
      </c>
      <c r="D76" s="610"/>
      <c r="E76" s="609"/>
      <c r="F76" s="51">
        <v>400</v>
      </c>
      <c r="G76" s="49">
        <v>44492</v>
      </c>
      <c r="H76" s="622" t="s">
        <v>834</v>
      </c>
      <c r="I76" s="51">
        <v>400</v>
      </c>
      <c r="J76" s="35">
        <f t="shared" si="0"/>
        <v>0</v>
      </c>
      <c r="K76" s="322">
        <v>60</v>
      </c>
      <c r="L76" s="323"/>
      <c r="M76" s="52"/>
      <c r="N76" s="38">
        <f t="shared" si="1"/>
        <v>24000</v>
      </c>
      <c r="O76" s="508" t="s">
        <v>374</v>
      </c>
      <c r="P76" s="702">
        <v>44494</v>
      </c>
      <c r="Q76" s="508"/>
      <c r="R76" s="40"/>
      <c r="S76" s="41"/>
      <c r="T76" s="42"/>
      <c r="U76" s="43"/>
      <c r="V76" s="44"/>
    </row>
    <row r="77" spans="1:22" ht="17.25" customHeight="1" thickBot="1" x14ac:dyDescent="0.35">
      <c r="A77" s="470" t="s">
        <v>794</v>
      </c>
      <c r="B77" s="286" t="s">
        <v>33</v>
      </c>
      <c r="C77" s="881" t="s">
        <v>844</v>
      </c>
      <c r="D77" s="610"/>
      <c r="E77" s="609"/>
      <c r="F77" s="51">
        <v>400</v>
      </c>
      <c r="G77" s="419">
        <v>44497</v>
      </c>
      <c r="H77" s="848" t="s">
        <v>845</v>
      </c>
      <c r="I77" s="51">
        <v>400</v>
      </c>
      <c r="J77" s="35">
        <f t="shared" si="0"/>
        <v>0</v>
      </c>
      <c r="K77" s="322">
        <v>65</v>
      </c>
      <c r="L77" s="323"/>
      <c r="M77" s="52"/>
      <c r="N77" s="38">
        <f t="shared" si="1"/>
        <v>26000</v>
      </c>
      <c r="O77" s="710" t="s">
        <v>374</v>
      </c>
      <c r="P77" s="627">
        <v>44498</v>
      </c>
      <c r="Q77" s="508"/>
      <c r="R77" s="40"/>
      <c r="S77" s="41"/>
      <c r="T77" s="42"/>
      <c r="U77" s="43"/>
      <c r="V77" s="44"/>
    </row>
    <row r="78" spans="1:22" ht="17.25" customHeight="1" x14ac:dyDescent="0.3">
      <c r="A78" s="1139" t="s">
        <v>827</v>
      </c>
      <c r="B78" s="599" t="s">
        <v>954</v>
      </c>
      <c r="C78" s="1072" t="s">
        <v>956</v>
      </c>
      <c r="D78" s="707"/>
      <c r="E78" s="609"/>
      <c r="F78" s="418">
        <v>563</v>
      </c>
      <c r="G78" s="986">
        <v>44497</v>
      </c>
      <c r="H78" s="1109">
        <v>35367</v>
      </c>
      <c r="I78" s="48">
        <v>563</v>
      </c>
      <c r="J78" s="35">
        <f t="shared" si="0"/>
        <v>0</v>
      </c>
      <c r="K78" s="322">
        <v>55</v>
      </c>
      <c r="L78" s="323"/>
      <c r="M78" s="52"/>
      <c r="N78" s="38">
        <f t="shared" si="1"/>
        <v>30965</v>
      </c>
      <c r="O78" s="1142" t="s">
        <v>35</v>
      </c>
      <c r="P78" s="1137">
        <v>44519</v>
      </c>
      <c r="Q78" s="712"/>
      <c r="R78" s="40"/>
      <c r="S78" s="41"/>
      <c r="T78" s="42"/>
      <c r="U78" s="43"/>
      <c r="V78" s="44"/>
    </row>
    <row r="79" spans="1:22" ht="17.25" customHeight="1" thickBot="1" x14ac:dyDescent="0.35">
      <c r="A79" s="1140"/>
      <c r="B79" s="599" t="s">
        <v>955</v>
      </c>
      <c r="C79" s="1073"/>
      <c r="D79" s="707"/>
      <c r="E79" s="609"/>
      <c r="F79" s="418">
        <v>1109.2</v>
      </c>
      <c r="G79" s="987"/>
      <c r="H79" s="1141"/>
      <c r="I79" s="48">
        <v>1109.2</v>
      </c>
      <c r="J79" s="35">
        <f t="shared" si="0"/>
        <v>0</v>
      </c>
      <c r="K79" s="322">
        <v>50</v>
      </c>
      <c r="L79" s="323"/>
      <c r="M79" s="52"/>
      <c r="N79" s="38">
        <f t="shared" si="1"/>
        <v>55460</v>
      </c>
      <c r="O79" s="1143"/>
      <c r="P79" s="1138"/>
      <c r="Q79" s="712"/>
      <c r="R79" s="40"/>
      <c r="S79" s="41"/>
      <c r="T79" s="42"/>
      <c r="U79" s="43"/>
      <c r="V79" s="44"/>
    </row>
    <row r="80" spans="1:22" ht="34.5" x14ac:dyDescent="0.3">
      <c r="A80" s="1107" t="s">
        <v>848</v>
      </c>
      <c r="B80" s="689" t="s">
        <v>849</v>
      </c>
      <c r="C80" s="882" t="s">
        <v>880</v>
      </c>
      <c r="D80" s="619" t="s">
        <v>853</v>
      </c>
      <c r="E80" s="609"/>
      <c r="F80" s="51">
        <v>2.81</v>
      </c>
      <c r="G80" s="883">
        <v>44498</v>
      </c>
      <c r="H80" s="1109" t="s">
        <v>850</v>
      </c>
      <c r="I80" s="48">
        <v>2.81</v>
      </c>
      <c r="J80" s="35">
        <f t="shared" si="0"/>
        <v>0</v>
      </c>
      <c r="K80" s="322">
        <v>433</v>
      </c>
      <c r="L80" s="323"/>
      <c r="M80" s="52"/>
      <c r="N80" s="38">
        <f t="shared" si="1"/>
        <v>1216.73</v>
      </c>
      <c r="O80" s="1115" t="s">
        <v>682</v>
      </c>
      <c r="P80" s="1118">
        <v>44498</v>
      </c>
      <c r="Q80" s="712"/>
      <c r="R80" s="40"/>
      <c r="S80" s="41"/>
      <c r="T80" s="42"/>
      <c r="U80" s="43"/>
      <c r="V80" s="44"/>
    </row>
    <row r="81" spans="1:22" ht="18.75" customHeight="1" x14ac:dyDescent="0.3">
      <c r="A81" s="1107"/>
      <c r="B81" s="286" t="s">
        <v>851</v>
      </c>
      <c r="C81" s="850" t="s">
        <v>880</v>
      </c>
      <c r="D81" s="610" t="s">
        <v>852</v>
      </c>
      <c r="E81" s="609"/>
      <c r="F81" s="51">
        <v>1</v>
      </c>
      <c r="G81" s="87">
        <v>44498</v>
      </c>
      <c r="H81" s="1110"/>
      <c r="I81" s="48">
        <v>1</v>
      </c>
      <c r="J81" s="35">
        <f t="shared" si="0"/>
        <v>0</v>
      </c>
      <c r="K81" s="322">
        <v>520</v>
      </c>
      <c r="L81" s="323"/>
      <c r="M81" s="52"/>
      <c r="N81" s="38">
        <f t="shared" si="1"/>
        <v>520</v>
      </c>
      <c r="O81" s="1116"/>
      <c r="P81" s="1119"/>
      <c r="Q81" s="712"/>
      <c r="R81" s="40"/>
      <c r="S81" s="41"/>
      <c r="T81" s="42"/>
      <c r="U81" s="43"/>
      <c r="V81" s="44"/>
    </row>
    <row r="82" spans="1:22" ht="18.75" customHeight="1" x14ac:dyDescent="0.3">
      <c r="A82" s="1107"/>
      <c r="B82" s="286" t="s">
        <v>854</v>
      </c>
      <c r="C82" s="850" t="s">
        <v>880</v>
      </c>
      <c r="D82" s="619" t="s">
        <v>853</v>
      </c>
      <c r="E82" s="609"/>
      <c r="F82" s="51">
        <v>1.1399999999999999</v>
      </c>
      <c r="G82" s="87">
        <v>44498</v>
      </c>
      <c r="H82" s="1110"/>
      <c r="I82" s="48">
        <v>1.1399999999999999</v>
      </c>
      <c r="J82" s="35">
        <f>I82-F82</f>
        <v>0</v>
      </c>
      <c r="K82" s="322">
        <v>433</v>
      </c>
      <c r="L82" s="323"/>
      <c r="M82" s="52"/>
      <c r="N82" s="38">
        <f>K82*I82</f>
        <v>493.61999999999995</v>
      </c>
      <c r="O82" s="1116"/>
      <c r="P82" s="1119"/>
      <c r="Q82" s="712"/>
      <c r="R82" s="40"/>
      <c r="S82" s="41"/>
      <c r="T82" s="42"/>
      <c r="U82" s="43"/>
      <c r="V82" s="44"/>
    </row>
    <row r="83" spans="1:22" ht="34.5" x14ac:dyDescent="0.3">
      <c r="A83" s="1107"/>
      <c r="B83" s="689" t="s">
        <v>855</v>
      </c>
      <c r="C83" s="850" t="s">
        <v>880</v>
      </c>
      <c r="D83" s="619" t="s">
        <v>856</v>
      </c>
      <c r="E83" s="609"/>
      <c r="F83" s="51">
        <v>1</v>
      </c>
      <c r="G83" s="87">
        <v>44498</v>
      </c>
      <c r="H83" s="1110"/>
      <c r="I83" s="48">
        <v>1</v>
      </c>
      <c r="J83" s="35">
        <f>I83-F83</f>
        <v>0</v>
      </c>
      <c r="K83" s="322">
        <v>430</v>
      </c>
      <c r="L83" s="323"/>
      <c r="M83" s="52"/>
      <c r="N83" s="38">
        <f>K83*I83</f>
        <v>430</v>
      </c>
      <c r="O83" s="1116"/>
      <c r="P83" s="1119"/>
      <c r="Q83" s="712"/>
      <c r="R83" s="40"/>
      <c r="S83" s="41"/>
      <c r="T83" s="42"/>
      <c r="U83" s="43"/>
      <c r="V83" s="44"/>
    </row>
    <row r="84" spans="1:22" ht="18.75" customHeight="1" x14ac:dyDescent="0.3">
      <c r="A84" s="1107"/>
      <c r="B84" s="286" t="s">
        <v>857</v>
      </c>
      <c r="C84" s="850" t="s">
        <v>880</v>
      </c>
      <c r="D84" s="610" t="s">
        <v>852</v>
      </c>
      <c r="E84" s="609"/>
      <c r="F84" s="51">
        <v>1</v>
      </c>
      <c r="G84" s="87">
        <v>44498</v>
      </c>
      <c r="H84" s="1110"/>
      <c r="I84" s="48">
        <v>1</v>
      </c>
      <c r="J84" s="35">
        <f t="shared" si="0"/>
        <v>0</v>
      </c>
      <c r="K84" s="322">
        <v>590</v>
      </c>
      <c r="L84" s="323"/>
      <c r="M84" s="52"/>
      <c r="N84" s="38">
        <f t="shared" si="1"/>
        <v>590</v>
      </c>
      <c r="O84" s="1116"/>
      <c r="P84" s="1119"/>
      <c r="Q84" s="712"/>
      <c r="R84" s="40"/>
      <c r="S84" s="41"/>
      <c r="T84" s="42"/>
      <c r="U84" s="43"/>
      <c r="V84" s="44"/>
    </row>
    <row r="85" spans="1:22" ht="16.5" customHeight="1" thickBot="1" x14ac:dyDescent="0.35">
      <c r="A85" s="1108"/>
      <c r="B85" s="286" t="s">
        <v>859</v>
      </c>
      <c r="C85" s="850" t="s">
        <v>880</v>
      </c>
      <c r="D85" s="181" t="s">
        <v>853</v>
      </c>
      <c r="E85" s="613"/>
      <c r="F85" s="51">
        <v>2.46</v>
      </c>
      <c r="G85" s="87">
        <v>44498</v>
      </c>
      <c r="H85" s="1110"/>
      <c r="I85" s="48">
        <v>2.46</v>
      </c>
      <c r="J85" s="35">
        <f t="shared" si="0"/>
        <v>0</v>
      </c>
      <c r="K85" s="56">
        <v>548.78</v>
      </c>
      <c r="L85" s="52"/>
      <c r="M85" s="52"/>
      <c r="N85" s="38">
        <f t="shared" si="1"/>
        <v>1349.9987999999998</v>
      </c>
      <c r="O85" s="1116"/>
      <c r="P85" s="1119"/>
      <c r="Q85" s="712"/>
      <c r="R85" s="40"/>
      <c r="S85" s="41"/>
      <c r="T85" s="42"/>
      <c r="U85" s="43"/>
      <c r="V85" s="44"/>
    </row>
    <row r="86" spans="1:22" s="327" customFormat="1" ht="16.5" customHeight="1" x14ac:dyDescent="0.3">
      <c r="A86" s="1111" t="s">
        <v>848</v>
      </c>
      <c r="B86" s="286" t="s">
        <v>860</v>
      </c>
      <c r="C86" s="852" t="s">
        <v>880</v>
      </c>
      <c r="D86" s="763" t="s">
        <v>861</v>
      </c>
      <c r="E86" s="97"/>
      <c r="F86" s="320">
        <v>5.31</v>
      </c>
      <c r="G86" s="321">
        <v>44498</v>
      </c>
      <c r="H86" s="1113" t="s">
        <v>864</v>
      </c>
      <c r="I86" s="849">
        <v>5.31</v>
      </c>
      <c r="J86" s="35">
        <f t="shared" si="0"/>
        <v>0</v>
      </c>
      <c r="K86" s="581">
        <v>146</v>
      </c>
      <c r="L86" s="323"/>
      <c r="M86" s="323"/>
      <c r="N86" s="38">
        <f t="shared" si="1"/>
        <v>775.26</v>
      </c>
      <c r="O86" s="1116"/>
      <c r="P86" s="1119"/>
      <c r="Q86" s="712"/>
      <c r="R86" s="324"/>
      <c r="S86" s="41"/>
      <c r="T86" s="42"/>
      <c r="U86" s="325"/>
      <c r="V86" s="326"/>
    </row>
    <row r="87" spans="1:22" s="327" customFormat="1" ht="16.5" customHeight="1" thickBot="1" x14ac:dyDescent="0.35">
      <c r="A87" s="1112"/>
      <c r="B87" s="286" t="s">
        <v>862</v>
      </c>
      <c r="C87" s="852" t="s">
        <v>880</v>
      </c>
      <c r="D87" s="629" t="s">
        <v>861</v>
      </c>
      <c r="E87" s="613"/>
      <c r="F87" s="320">
        <v>2.81</v>
      </c>
      <c r="G87" s="321">
        <v>44498</v>
      </c>
      <c r="H87" s="1114"/>
      <c r="I87" s="275">
        <v>2.81</v>
      </c>
      <c r="J87" s="35">
        <f t="shared" si="0"/>
        <v>0</v>
      </c>
      <c r="K87" s="581">
        <v>92</v>
      </c>
      <c r="L87" s="323"/>
      <c r="M87" s="323"/>
      <c r="N87" s="38">
        <f t="shared" si="1"/>
        <v>258.52</v>
      </c>
      <c r="O87" s="1116"/>
      <c r="P87" s="1119"/>
      <c r="Q87" s="712"/>
      <c r="R87" s="324"/>
      <c r="S87" s="41"/>
      <c r="T87" s="42"/>
      <c r="U87" s="325"/>
      <c r="V87" s="326"/>
    </row>
    <row r="88" spans="1:22" s="327" customFormat="1" ht="16.5" customHeight="1" thickBot="1" x14ac:dyDescent="0.35">
      <c r="A88" s="594" t="s">
        <v>848</v>
      </c>
      <c r="B88" s="425" t="s">
        <v>858</v>
      </c>
      <c r="C88" s="880"/>
      <c r="D88" s="629" t="s">
        <v>853</v>
      </c>
      <c r="E88" s="613"/>
      <c r="F88" s="320">
        <v>1.3</v>
      </c>
      <c r="G88" s="276">
        <v>44498</v>
      </c>
      <c r="H88" s="878" t="s">
        <v>863</v>
      </c>
      <c r="I88" s="320">
        <v>1.3</v>
      </c>
      <c r="J88" s="35">
        <f t="shared" si="0"/>
        <v>0</v>
      </c>
      <c r="K88" s="581">
        <v>145</v>
      </c>
      <c r="L88" s="323"/>
      <c r="M88" s="323"/>
      <c r="N88" s="38">
        <f t="shared" si="1"/>
        <v>188.5</v>
      </c>
      <c r="O88" s="1117"/>
      <c r="P88" s="1120"/>
      <c r="Q88" s="712"/>
      <c r="R88" s="324"/>
      <c r="S88" s="41"/>
      <c r="T88" s="42"/>
      <c r="U88" s="325"/>
      <c r="V88" s="326"/>
    </row>
    <row r="89" spans="1:22" s="327" customFormat="1" ht="16.5" customHeight="1" x14ac:dyDescent="0.3">
      <c r="A89" s="1123" t="s">
        <v>827</v>
      </c>
      <c r="B89" s="599" t="s">
        <v>393</v>
      </c>
      <c r="C89" s="1131" t="s">
        <v>952</v>
      </c>
      <c r="D89" s="879"/>
      <c r="E89" s="613"/>
      <c r="F89" s="320">
        <v>224.8</v>
      </c>
      <c r="G89" s="1125">
        <v>44499</v>
      </c>
      <c r="H89" s="1128">
        <v>35414</v>
      </c>
      <c r="I89" s="275">
        <v>224.8</v>
      </c>
      <c r="J89" s="35">
        <f t="shared" si="0"/>
        <v>0</v>
      </c>
      <c r="K89" s="581">
        <v>44</v>
      </c>
      <c r="L89" s="323"/>
      <c r="M89" s="323"/>
      <c r="N89" s="38">
        <f t="shared" si="1"/>
        <v>9891.2000000000007</v>
      </c>
      <c r="O89" s="1037" t="s">
        <v>35</v>
      </c>
      <c r="P89" s="1135">
        <v>44519</v>
      </c>
      <c r="Q89" s="508"/>
      <c r="R89" s="324"/>
      <c r="S89" s="41"/>
      <c r="T89" s="42"/>
      <c r="U89" s="325"/>
      <c r="V89" s="326"/>
    </row>
    <row r="90" spans="1:22" ht="16.5" customHeight="1" x14ac:dyDescent="0.3">
      <c r="A90" s="1123"/>
      <c r="B90" s="437" t="s">
        <v>953</v>
      </c>
      <c r="C90" s="1132"/>
      <c r="D90" s="660"/>
      <c r="E90" s="613"/>
      <c r="F90" s="51">
        <v>262.8</v>
      </c>
      <c r="G90" s="1126"/>
      <c r="H90" s="1129"/>
      <c r="I90" s="48">
        <v>262.8</v>
      </c>
      <c r="J90" s="35">
        <f t="shared" si="0"/>
        <v>0</v>
      </c>
      <c r="K90" s="56">
        <v>72</v>
      </c>
      <c r="L90" s="323"/>
      <c r="M90" s="323"/>
      <c r="N90" s="38">
        <f t="shared" si="1"/>
        <v>18921.600000000002</v>
      </c>
      <c r="O90" s="1134"/>
      <c r="P90" s="1136"/>
      <c r="Q90" s="508"/>
      <c r="R90" s="40"/>
      <c r="S90" s="41"/>
      <c r="T90" s="42"/>
      <c r="U90" s="43"/>
      <c r="V90" s="44"/>
    </row>
    <row r="91" spans="1:22" ht="17.25" x14ac:dyDescent="0.3">
      <c r="A91" s="1123"/>
      <c r="B91" s="437" t="s">
        <v>954</v>
      </c>
      <c r="C91" s="1132"/>
      <c r="D91" s="660"/>
      <c r="E91" s="613"/>
      <c r="F91" s="51">
        <v>113.8</v>
      </c>
      <c r="G91" s="1126"/>
      <c r="H91" s="1129"/>
      <c r="I91" s="48">
        <v>113.8</v>
      </c>
      <c r="J91" s="35">
        <f t="shared" si="0"/>
        <v>0</v>
      </c>
      <c r="K91" s="56">
        <v>55</v>
      </c>
      <c r="L91" s="1070"/>
      <c r="M91" s="1071"/>
      <c r="N91" s="57">
        <f t="shared" si="1"/>
        <v>6259</v>
      </c>
      <c r="O91" s="1134"/>
      <c r="P91" s="1136"/>
      <c r="Q91" s="508"/>
      <c r="R91" s="40"/>
      <c r="S91" s="41"/>
      <c r="T91" s="42"/>
      <c r="U91" s="43"/>
      <c r="V91" s="44"/>
    </row>
    <row r="92" spans="1:22" ht="18" thickBot="1" x14ac:dyDescent="0.35">
      <c r="A92" s="1124"/>
      <c r="B92" s="437" t="s">
        <v>955</v>
      </c>
      <c r="C92" s="1133"/>
      <c r="D92" s="660"/>
      <c r="E92" s="613"/>
      <c r="F92" s="51">
        <v>235.8</v>
      </c>
      <c r="G92" s="1127"/>
      <c r="H92" s="1130"/>
      <c r="I92" s="48">
        <v>235.8</v>
      </c>
      <c r="J92" s="35">
        <f t="shared" si="0"/>
        <v>0</v>
      </c>
      <c r="K92" s="56">
        <v>50</v>
      </c>
      <c r="L92" s="1070"/>
      <c r="M92" s="1071"/>
      <c r="N92" s="57">
        <f t="shared" si="1"/>
        <v>11790</v>
      </c>
      <c r="O92" s="934"/>
      <c r="P92" s="1088"/>
      <c r="Q92" s="508"/>
      <c r="R92" s="40"/>
      <c r="S92" s="41"/>
      <c r="T92" s="42"/>
      <c r="U92" s="43"/>
      <c r="V92" s="44"/>
    </row>
    <row r="93" spans="1:22" ht="26.25" customHeight="1" x14ac:dyDescent="0.3">
      <c r="A93" s="683"/>
      <c r="B93" s="61"/>
      <c r="C93" s="870"/>
      <c r="D93" s="612"/>
      <c r="E93" s="613"/>
      <c r="F93" s="51"/>
      <c r="G93" s="49"/>
      <c r="H93" s="873"/>
      <c r="I93" s="51"/>
      <c r="J93" s="35">
        <f t="shared" si="0"/>
        <v>0</v>
      </c>
      <c r="K93" s="56"/>
      <c r="L93" s="685"/>
      <c r="M93" s="685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26.25" customHeight="1" x14ac:dyDescent="0.3">
      <c r="A94" s="683"/>
      <c r="B94" s="61"/>
      <c r="C94" s="808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685"/>
      <c r="M94" s="685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323"/>
      <c r="M95" s="323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323"/>
      <c r="M96" s="323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287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287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612"/>
      <c r="D99" s="612"/>
      <c r="E99" s="613"/>
      <c r="F99" s="51"/>
      <c r="G99" s="49"/>
      <c r="H99" s="62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612"/>
      <c r="D100" s="612"/>
      <c r="E100" s="613"/>
      <c r="F100" s="51"/>
      <c r="G100" s="49"/>
      <c r="H100" s="62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45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1"/>
      <c r="D102" s="91"/>
      <c r="E102" s="93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25">
      <c r="A103" s="102"/>
      <c r="B103" s="58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25">
      <c r="A104" s="102"/>
      <c r="B104" s="58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7.25" x14ac:dyDescent="0.3">
      <c r="A106" s="60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1"/>
      <c r="U106" s="43"/>
      <c r="V106" s="44"/>
    </row>
    <row r="107" spans="1:22" ht="17.25" x14ac:dyDescent="0.3">
      <c r="A107" s="60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1"/>
      <c r="U107" s="43"/>
      <c r="V107" s="44"/>
    </row>
    <row r="108" spans="1:22" ht="18.75" x14ac:dyDescent="0.3">
      <c r="A108" s="61"/>
      <c r="B108" s="103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1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2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61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1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58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8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1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53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60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60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5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"/>
      <c r="G123" s="49"/>
      <c r="H123" s="5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8"/>
      <c r="B124" s="61"/>
      <c r="C124" s="808"/>
      <c r="D124" s="808"/>
      <c r="E124" s="109"/>
      <c r="F124" s="51"/>
      <c r="G124" s="49"/>
      <c r="H124" s="5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808"/>
      <c r="D126" s="808"/>
      <c r="E126" s="109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702"/>
      <c r="Q126" s="508"/>
      <c r="R126" s="40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1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702"/>
      <c r="Q127" s="508"/>
      <c r="R127" s="40"/>
      <c r="S127" s="41"/>
      <c r="T127" s="42"/>
      <c r="U127" s="43"/>
      <c r="V127" s="44"/>
    </row>
    <row r="128" spans="1:22" ht="17.25" x14ac:dyDescent="0.3">
      <c r="A128" s="107"/>
      <c r="B128" s="61"/>
      <c r="C128" s="91"/>
      <c r="D128" s="91"/>
      <c r="E128" s="93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40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8.75" x14ac:dyDescent="0.3">
      <c r="A131" s="61"/>
      <c r="B131" s="61"/>
      <c r="C131" s="96"/>
      <c r="D131" s="96"/>
      <c r="E131" s="97"/>
      <c r="F131" s="51"/>
      <c r="G131" s="49"/>
      <c r="H131" s="111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508"/>
      <c r="P131" s="690"/>
      <c r="Q131" s="508"/>
      <c r="R131" s="112"/>
      <c r="S131" s="41"/>
      <c r="T131" s="42"/>
      <c r="U131" s="43"/>
      <c r="V131" s="44"/>
    </row>
    <row r="132" spans="1:22" ht="18.75" x14ac:dyDescent="0.3">
      <c r="A132" s="61"/>
      <c r="B132" s="61"/>
      <c r="C132" s="96"/>
      <c r="D132" s="96"/>
      <c r="E132" s="97"/>
      <c r="F132" s="51"/>
      <c r="G132" s="49"/>
      <c r="H132" s="111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508"/>
      <c r="P132" s="690"/>
      <c r="Q132" s="508"/>
      <c r="R132" s="112"/>
      <c r="S132" s="41"/>
      <c r="T132" s="42"/>
      <c r="U132" s="43"/>
      <c r="V132" s="44"/>
    </row>
    <row r="133" spans="1:22" ht="17.25" x14ac:dyDescent="0.3">
      <c r="A133" s="45"/>
      <c r="B133" s="61"/>
      <c r="C133" s="96"/>
      <c r="D133" s="96"/>
      <c r="E133" s="97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1"/>
      <c r="B134" s="61"/>
      <c r="C134" s="96"/>
      <c r="D134" s="96"/>
      <c r="E134" s="97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60"/>
      <c r="B138" s="61"/>
      <c r="C138" s="95"/>
      <c r="D138" s="95"/>
      <c r="E138" s="114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60"/>
      <c r="B139" s="61"/>
      <c r="C139" s="95"/>
      <c r="D139" s="95"/>
      <c r="E139" s="114"/>
      <c r="F139" s="51"/>
      <c r="G139" s="49"/>
      <c r="H139" s="113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13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6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15"/>
      <c r="B142" s="61"/>
      <c r="C142" s="116"/>
      <c r="D142" s="116"/>
      <c r="E142" s="117"/>
      <c r="F142" s="51"/>
      <c r="G142" s="49"/>
      <c r="H142" s="118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312"/>
      <c r="Q142" s="104"/>
      <c r="R142" s="112"/>
      <c r="S142" s="41"/>
      <c r="T142" s="42"/>
      <c r="U142" s="43"/>
      <c r="V142" s="44"/>
    </row>
    <row r="143" spans="1:22" ht="17.25" x14ac:dyDescent="0.3">
      <c r="A143" s="115"/>
      <c r="B143" s="61"/>
      <c r="C143" s="116"/>
      <c r="D143" s="116"/>
      <c r="E143" s="117"/>
      <c r="F143" s="51"/>
      <c r="G143" s="49"/>
      <c r="H143" s="118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312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1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8.75" x14ac:dyDescent="0.3">
      <c r="A145" s="107"/>
      <c r="B145" s="61"/>
      <c r="C145" s="96"/>
      <c r="D145" s="96"/>
      <c r="E145" s="97"/>
      <c r="F145" s="51"/>
      <c r="G145" s="49"/>
      <c r="H145" s="119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49"/>
      <c r="H146" s="120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156"/>
      <c r="P146" s="59"/>
      <c r="Q146" s="64"/>
      <c r="R146" s="112"/>
      <c r="S146" s="41"/>
      <c r="T146" s="42"/>
      <c r="U146" s="43"/>
      <c r="V146" s="44"/>
    </row>
    <row r="147" spans="1:22" ht="17.25" x14ac:dyDescent="0.3">
      <c r="A147" s="107"/>
      <c r="B147" s="61"/>
      <c r="C147" s="96"/>
      <c r="D147" s="96"/>
      <c r="E147" s="97"/>
      <c r="F147" s="51"/>
      <c r="G147" s="49"/>
      <c r="H147" s="110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156"/>
      <c r="P147" s="59"/>
      <c r="Q147" s="64"/>
      <c r="R147" s="112"/>
      <c r="S147" s="41"/>
      <c r="T147" s="42"/>
      <c r="U147" s="43"/>
      <c r="V147" s="44"/>
    </row>
    <row r="148" spans="1:22" ht="17.25" x14ac:dyDescent="0.3">
      <c r="A148" s="121"/>
      <c r="B148" s="61"/>
      <c r="C148" s="96"/>
      <c r="D148" s="96"/>
      <c r="E148" s="97"/>
      <c r="F148" s="51"/>
      <c r="G148" s="49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66"/>
      <c r="B149" s="61"/>
      <c r="C149" s="96"/>
      <c r="D149" s="96"/>
      <c r="E149" s="97"/>
      <c r="F149" s="51"/>
      <c r="G149" s="125"/>
      <c r="H149" s="126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299"/>
      <c r="P149" s="127"/>
      <c r="Q149" s="64"/>
      <c r="R149" s="112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22"/>
      <c r="I150" s="51"/>
      <c r="J150" s="35">
        <f t="shared" si="0"/>
        <v>0</v>
      </c>
      <c r="K150" s="56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26"/>
      <c r="I151" s="51"/>
      <c r="J151" s="35">
        <f t="shared" si="0"/>
        <v>0</v>
      </c>
      <c r="K151" s="128"/>
      <c r="L151" s="52"/>
      <c r="M151" s="52" t="s">
        <v>18</v>
      </c>
      <c r="N151" s="57">
        <f t="shared" si="1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7"/>
      <c r="B152" s="61"/>
      <c r="C152" s="96"/>
      <c r="D152" s="96"/>
      <c r="E152" s="97"/>
      <c r="F152" s="51"/>
      <c r="G152" s="127"/>
      <c r="H152" s="126"/>
      <c r="I152" s="51"/>
      <c r="J152" s="35">
        <f t="shared" si="0"/>
        <v>0</v>
      </c>
      <c r="K152" s="128"/>
      <c r="L152" s="52"/>
      <c r="M152" s="52"/>
      <c r="N152" s="57">
        <f t="shared" si="1"/>
        <v>0</v>
      </c>
      <c r="O152" s="299"/>
      <c r="P152" s="127"/>
      <c r="Q152" s="64"/>
      <c r="R152" s="112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0"/>
        <v>0</v>
      </c>
      <c r="K153" s="56"/>
      <c r="L153" s="52"/>
      <c r="M153" s="52"/>
      <c r="N153" s="57">
        <f t="shared" si="1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32"/>
      <c r="B154" s="61"/>
      <c r="C154" s="96"/>
      <c r="D154" s="96"/>
      <c r="E154" s="97"/>
      <c r="F154" s="51"/>
      <c r="G154" s="127"/>
      <c r="H154" s="110"/>
      <c r="I154" s="51"/>
      <c r="J154" s="35">
        <f t="shared" ref="J154:J217" si="4">I154-F154</f>
        <v>0</v>
      </c>
      <c r="K154" s="128"/>
      <c r="L154" s="133"/>
      <c r="M154" s="133"/>
      <c r="N154" s="57">
        <f t="shared" si="1"/>
        <v>0</v>
      </c>
      <c r="O154" s="300"/>
      <c r="P154" s="315"/>
      <c r="Q154" s="123"/>
      <c r="R154" s="124"/>
      <c r="S154" s="41"/>
      <c r="T154" s="42"/>
      <c r="U154" s="43"/>
      <c r="V154" s="44"/>
    </row>
    <row r="155" spans="1:22" ht="17.25" x14ac:dyDescent="0.3">
      <c r="A155" s="107"/>
      <c r="B155" s="61"/>
      <c r="C155" s="96"/>
      <c r="D155" s="96"/>
      <c r="E155" s="97"/>
      <c r="F155" s="51"/>
      <c r="G155" s="127"/>
      <c r="H155" s="110"/>
      <c r="I155" s="51"/>
      <c r="J155" s="35">
        <f t="shared" si="4"/>
        <v>0</v>
      </c>
      <c r="K155" s="128"/>
      <c r="L155" s="133"/>
      <c r="M155" s="133"/>
      <c r="N155" s="57">
        <f t="shared" si="1"/>
        <v>0</v>
      </c>
      <c r="O155" s="156"/>
      <c r="P155" s="312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34"/>
      <c r="I156" s="51"/>
      <c r="J156" s="35">
        <f t="shared" si="4"/>
        <v>0</v>
      </c>
      <c r="K156" s="135"/>
      <c r="L156" s="133"/>
      <c r="M156" s="133"/>
      <c r="N156" s="136">
        <f t="shared" si="1"/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8.75" x14ac:dyDescent="0.3">
      <c r="A157" s="108"/>
      <c r="B157" s="61"/>
      <c r="C157" s="96"/>
      <c r="D157" s="96"/>
      <c r="E157" s="97"/>
      <c r="F157" s="51"/>
      <c r="G157" s="127"/>
      <c r="H157" s="110"/>
      <c r="I157" s="51"/>
      <c r="J157" s="35">
        <f t="shared" si="4"/>
        <v>0</v>
      </c>
      <c r="K157" s="137"/>
      <c r="L157" s="138"/>
      <c r="M157" s="138"/>
      <c r="N157" s="136">
        <f t="shared" si="1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39"/>
      <c r="B158" s="61"/>
      <c r="C158" s="96"/>
      <c r="D158" s="96"/>
      <c r="E158" s="97"/>
      <c r="F158" s="140"/>
      <c r="G158" s="127"/>
      <c r="H158" s="120"/>
      <c r="I158" s="51"/>
      <c r="J158" s="35">
        <f t="shared" si="4"/>
        <v>0</v>
      </c>
      <c r="K158" s="137"/>
      <c r="L158" s="141"/>
      <c r="M158" s="141"/>
      <c r="N158" s="136">
        <f>K158*I158</f>
        <v>0</v>
      </c>
      <c r="O158" s="299"/>
      <c r="P158" s="127"/>
      <c r="Q158" s="123"/>
      <c r="R158" s="124"/>
      <c r="S158" s="41"/>
      <c r="T158" s="42"/>
      <c r="U158" s="43"/>
      <c r="V158" s="44"/>
    </row>
    <row r="159" spans="1:22" ht="17.25" x14ac:dyDescent="0.3">
      <c r="A159" s="121"/>
      <c r="B159" s="61"/>
      <c r="C159" s="96"/>
      <c r="D159" s="96"/>
      <c r="E159" s="97"/>
      <c r="F159" s="51"/>
      <c r="G159" s="127"/>
      <c r="H159" s="110"/>
      <c r="I159" s="51"/>
      <c r="J159" s="35">
        <f t="shared" si="4"/>
        <v>0</v>
      </c>
      <c r="K159" s="137"/>
      <c r="L159" s="133"/>
      <c r="M159" s="133"/>
      <c r="N159" s="136">
        <f t="shared" ref="N159:N243" si="5">K159*I159</f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8.75" x14ac:dyDescent="0.3">
      <c r="A160" s="108"/>
      <c r="B160" s="61"/>
      <c r="C160" s="96"/>
      <c r="D160" s="96"/>
      <c r="E160" s="97"/>
      <c r="F160" s="51"/>
      <c r="G160" s="127"/>
      <c r="H160" s="142"/>
      <c r="I160" s="51"/>
      <c r="J160" s="35">
        <f t="shared" si="4"/>
        <v>0</v>
      </c>
      <c r="K160" s="56"/>
      <c r="L160" s="133"/>
      <c r="M160" s="133"/>
      <c r="N160" s="57">
        <f t="shared" si="5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22"/>
      <c r="I161" s="51"/>
      <c r="J161" s="35">
        <f t="shared" si="4"/>
        <v>0</v>
      </c>
      <c r="K161" s="137"/>
      <c r="L161" s="133"/>
      <c r="M161" s="133"/>
      <c r="N161" s="136">
        <f t="shared" si="5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4"/>
        <v>0</v>
      </c>
      <c r="K162" s="137"/>
      <c r="L162" s="133"/>
      <c r="M162" s="133"/>
      <c r="N162" s="136">
        <f t="shared" si="5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4"/>
      <c r="I163" s="51"/>
      <c r="J163" s="35">
        <f t="shared" si="4"/>
        <v>0</v>
      </c>
      <c r="K163" s="137"/>
      <c r="L163" s="145"/>
      <c r="M163" s="145"/>
      <c r="N163" s="136">
        <f t="shared" si="5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4"/>
        <v>0</v>
      </c>
      <c r="K164" s="137"/>
      <c r="L164" s="145"/>
      <c r="M164" s="145"/>
      <c r="N164" s="136">
        <f t="shared" si="5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96"/>
      <c r="D165" s="96"/>
      <c r="E165" s="97"/>
      <c r="F165" s="51"/>
      <c r="G165" s="127"/>
      <c r="H165" s="143"/>
      <c r="I165" s="51"/>
      <c r="J165" s="35">
        <f t="shared" si="4"/>
        <v>0</v>
      </c>
      <c r="K165" s="137"/>
      <c r="L165" s="145"/>
      <c r="M165" s="145"/>
      <c r="N165" s="136">
        <f t="shared" si="5"/>
        <v>0</v>
      </c>
      <c r="O165" s="298"/>
      <c r="P165" s="314"/>
      <c r="Q165" s="123"/>
      <c r="R165" s="124"/>
      <c r="S165" s="41"/>
      <c r="T165" s="42"/>
      <c r="U165" s="43"/>
      <c r="V165" s="44"/>
    </row>
    <row r="166" spans="1:22" ht="17.25" x14ac:dyDescent="0.3">
      <c r="A166" s="108"/>
      <c r="B166" s="61"/>
      <c r="C166" s="96"/>
      <c r="D166" s="96"/>
      <c r="E166" s="97"/>
      <c r="F166" s="51"/>
      <c r="G166" s="127"/>
      <c r="H166" s="143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298"/>
      <c r="P166" s="314"/>
      <c r="Q166" s="123"/>
      <c r="R166" s="124"/>
      <c r="S166" s="41"/>
      <c r="T166" s="42"/>
      <c r="U166" s="43"/>
      <c r="V166" s="44"/>
    </row>
    <row r="167" spans="1:22" ht="17.25" x14ac:dyDescent="0.3">
      <c r="A167" s="108"/>
      <c r="B167" s="61"/>
      <c r="C167" s="146"/>
      <c r="D167" s="146"/>
      <c r="E167" s="147"/>
      <c r="F167" s="51"/>
      <c r="G167" s="127"/>
      <c r="H167" s="143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299"/>
      <c r="P167" s="316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6"/>
      <c r="D168" s="146"/>
      <c r="E168" s="147"/>
      <c r="F168" s="51"/>
      <c r="G168" s="127"/>
      <c r="H168" s="143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299"/>
      <c r="P168" s="316"/>
      <c r="Q168" s="39"/>
      <c r="R168" s="40"/>
      <c r="S168" s="41"/>
      <c r="T168" s="42"/>
      <c r="U168" s="43"/>
      <c r="V168" s="44"/>
    </row>
    <row r="169" spans="1:22" ht="17.25" x14ac:dyDescent="0.3">
      <c r="A169" s="60"/>
      <c r="B169" s="61"/>
      <c r="C169" s="129"/>
      <c r="D169" s="129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08"/>
      <c r="B170" s="61"/>
      <c r="C170" s="148"/>
      <c r="D170" s="148"/>
      <c r="E170" s="130"/>
      <c r="F170" s="51"/>
      <c r="G170" s="127"/>
      <c r="H170" s="50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29"/>
      <c r="D171" s="129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8.75" x14ac:dyDescent="0.3">
      <c r="A172" s="149"/>
      <c r="B172" s="150"/>
      <c r="C172" s="95"/>
      <c r="D172" s="95"/>
      <c r="E172" s="114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300"/>
      <c r="P172" s="315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51"/>
      <c r="D173" s="151"/>
      <c r="E173" s="152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1"/>
      <c r="D174" s="151"/>
      <c r="E174" s="152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53"/>
      <c r="B175" s="61"/>
      <c r="C175" s="154"/>
      <c r="D175" s="154"/>
      <c r="E175" s="155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57"/>
      <c r="D176" s="157"/>
      <c r="E176" s="158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301"/>
      <c r="P176" s="317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57"/>
      <c r="D177" s="157"/>
      <c r="E177" s="158"/>
      <c r="F177" s="51"/>
      <c r="G177" s="49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301"/>
      <c r="P177" s="317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59"/>
      <c r="D178" s="159"/>
      <c r="E178" s="160"/>
      <c r="F178" s="161"/>
      <c r="G178" s="127"/>
      <c r="H178" s="162"/>
      <c r="I178" s="161"/>
      <c r="J178" s="35">
        <f t="shared" si="4"/>
        <v>0</v>
      </c>
      <c r="N178" s="57">
        <f t="shared" si="5"/>
        <v>0</v>
      </c>
      <c r="O178" s="302"/>
      <c r="P178" s="316"/>
      <c r="Q178" s="163"/>
      <c r="R178" s="164"/>
      <c r="S178" s="165"/>
      <c r="T178" s="166"/>
      <c r="U178" s="167"/>
      <c r="V178" s="168"/>
    </row>
    <row r="179" spans="1:22" ht="17.25" x14ac:dyDescent="0.3">
      <c r="A179" s="115"/>
      <c r="B179" s="61"/>
      <c r="C179" s="154"/>
      <c r="D179" s="154"/>
      <c r="E179" s="155"/>
      <c r="F179" s="161"/>
      <c r="G179" s="127"/>
      <c r="H179" s="162"/>
      <c r="I179" s="161"/>
      <c r="J179" s="35">
        <f t="shared" si="4"/>
        <v>0</v>
      </c>
      <c r="N179" s="57">
        <f t="shared" si="5"/>
        <v>0</v>
      </c>
      <c r="O179" s="302"/>
      <c r="P179" s="316"/>
      <c r="Q179" s="163"/>
      <c r="R179" s="164"/>
      <c r="S179" s="165"/>
      <c r="T179" s="166"/>
      <c r="U179" s="167"/>
      <c r="V179" s="168"/>
    </row>
    <row r="180" spans="1:22" ht="17.25" x14ac:dyDescent="0.3">
      <c r="A180" s="115"/>
      <c r="B180" s="61"/>
      <c r="C180" s="154"/>
      <c r="D180" s="154"/>
      <c r="E180" s="155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54"/>
      <c r="D181" s="154"/>
      <c r="E181" s="155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69"/>
      <c r="D183" s="169"/>
      <c r="E183" s="114"/>
      <c r="F183" s="51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0"/>
      <c r="D185" s="170"/>
      <c r="E185" s="109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69"/>
      <c r="D186" s="169"/>
      <c r="E186" s="114"/>
      <c r="F186" s="51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3">
      <c r="A189" s="115"/>
      <c r="B189" s="61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15"/>
      <c r="B190" s="61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53"/>
      <c r="B191" s="107"/>
      <c r="C191" s="154"/>
      <c r="D191" s="154"/>
      <c r="E191" s="155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3">
      <c r="A192" s="171"/>
      <c r="B192" s="61"/>
      <c r="C192" s="157"/>
      <c r="D192" s="157"/>
      <c r="E192" s="158"/>
      <c r="F192" s="51"/>
      <c r="G192" s="49"/>
      <c r="H192" s="131"/>
      <c r="I192" s="51"/>
      <c r="J192" s="35">
        <f t="shared" si="4"/>
        <v>0</v>
      </c>
      <c r="K192" s="56"/>
      <c r="L192" s="52"/>
      <c r="M192" s="52"/>
      <c r="N192" s="57">
        <f>K192*I192</f>
        <v>0</v>
      </c>
      <c r="O192" s="301"/>
      <c r="P192" s="317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51"/>
      <c r="G195" s="127"/>
      <c r="H195" s="174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74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175"/>
      <c r="G201" s="63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72"/>
      <c r="D202" s="172"/>
      <c r="E202" s="173"/>
      <c r="F202" s="175"/>
      <c r="G202" s="63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72"/>
      <c r="D203" s="172"/>
      <c r="E203" s="173"/>
      <c r="F203" s="51"/>
      <c r="G203" s="63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x14ac:dyDescent="0.25">
      <c r="A212" s="107"/>
      <c r="B212" s="159"/>
      <c r="C212" s="148"/>
      <c r="D212" s="148"/>
      <c r="E212" s="130"/>
      <c r="F212" s="51"/>
      <c r="G212" s="49"/>
      <c r="H212" s="50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1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71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76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ref="J218:J261" si="6">I218-F218</f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48"/>
      <c r="D225" s="148"/>
      <c r="E225" s="130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77"/>
      <c r="D227" s="177"/>
      <c r="E227" s="97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48"/>
      <c r="D228" s="148"/>
      <c r="E228" s="130"/>
      <c r="F228" s="51"/>
      <c r="G228" s="127"/>
      <c r="H228" s="131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69"/>
      <c r="D229" s="169"/>
      <c r="E229" s="114"/>
      <c r="F229" s="51"/>
      <c r="G229" s="127"/>
      <c r="H229" s="131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70"/>
      <c r="D230" s="170"/>
      <c r="E230" s="109"/>
      <c r="F230" s="51"/>
      <c r="G230" s="127"/>
      <c r="H230" s="131"/>
      <c r="I230" s="51"/>
      <c r="J230" s="35">
        <f t="shared" si="6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70"/>
      <c r="D231" s="170"/>
      <c r="E231" s="109"/>
      <c r="F231" s="51"/>
      <c r="G231" s="127"/>
      <c r="H231" s="131"/>
      <c r="I231" s="51"/>
      <c r="J231" s="35">
        <f t="shared" si="6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169"/>
      <c r="D232" s="169"/>
      <c r="E232" s="114"/>
      <c r="F232" s="51"/>
      <c r="G232" s="127"/>
      <c r="H232" s="131"/>
      <c r="I232" s="51"/>
      <c r="J232" s="35">
        <f t="shared" si="6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07"/>
      <c r="C233" s="154"/>
      <c r="D233" s="154"/>
      <c r="E233" s="155"/>
      <c r="F233" s="51"/>
      <c r="G233" s="127"/>
      <c r="H233" s="131"/>
      <c r="I233" s="51"/>
      <c r="J233" s="35">
        <f t="shared" si="6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96"/>
      <c r="D234" s="96"/>
      <c r="E234" s="97"/>
      <c r="F234" s="51"/>
      <c r="G234" s="127"/>
      <c r="H234" s="131"/>
      <c r="I234" s="51"/>
      <c r="J234" s="35">
        <f t="shared" si="6"/>
        <v>0</v>
      </c>
      <c r="K234" s="56"/>
      <c r="L234" s="52"/>
      <c r="M234" s="52"/>
      <c r="N234" s="57">
        <f t="shared" si="5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08"/>
      <c r="B235" s="107"/>
      <c r="C235" s="129"/>
      <c r="D235" s="129"/>
      <c r="E235" s="130"/>
      <c r="F235" s="51"/>
      <c r="G235" s="127"/>
      <c r="H235" s="131"/>
      <c r="I235" s="51"/>
      <c r="J235" s="35">
        <f t="shared" si="6"/>
        <v>0</v>
      </c>
      <c r="K235" s="56"/>
      <c r="L235" s="52"/>
      <c r="M235" s="52"/>
      <c r="N235" s="57">
        <f t="shared" si="5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15"/>
      <c r="B236" s="107"/>
      <c r="C236" s="129"/>
      <c r="D236" s="129"/>
      <c r="E236" s="130"/>
      <c r="F236" s="51"/>
      <c r="G236" s="127"/>
      <c r="H236" s="131"/>
      <c r="I236" s="51"/>
      <c r="J236" s="35">
        <f t="shared" si="6"/>
        <v>0</v>
      </c>
      <c r="K236" s="56"/>
      <c r="L236" s="52"/>
      <c r="M236" s="52"/>
      <c r="N236" s="57">
        <f t="shared" si="5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7.25" x14ac:dyDescent="0.25">
      <c r="A237" s="115"/>
      <c r="B237" s="107"/>
      <c r="C237" s="129"/>
      <c r="D237" s="129"/>
      <c r="E237" s="130"/>
      <c r="F237" s="51"/>
      <c r="G237" s="127"/>
      <c r="H237" s="131"/>
      <c r="I237" s="51"/>
      <c r="J237" s="35">
        <f t="shared" si="6"/>
        <v>0</v>
      </c>
      <c r="K237" s="56"/>
      <c r="L237" s="52"/>
      <c r="M237" s="52"/>
      <c r="N237" s="57">
        <f t="shared" si="5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78"/>
      <c r="B238" s="179"/>
      <c r="C238" s="129"/>
      <c r="D238" s="129"/>
      <c r="E238" s="130"/>
      <c r="F238" s="51"/>
      <c r="G238" s="127"/>
      <c r="H238" s="131"/>
      <c r="I238" s="51"/>
      <c r="J238" s="35">
        <f t="shared" si="6"/>
        <v>0</v>
      </c>
      <c r="K238" s="56"/>
      <c r="L238" s="52"/>
      <c r="M238" s="52"/>
      <c r="N238" s="57">
        <f t="shared" si="5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79"/>
      <c r="C239" s="129"/>
      <c r="D239" s="129"/>
      <c r="E239" s="130"/>
      <c r="F239" s="51"/>
      <c r="G239" s="127"/>
      <c r="H239" s="50"/>
      <c r="I239" s="51"/>
      <c r="J239" s="35">
        <f t="shared" si="6"/>
        <v>0</v>
      </c>
      <c r="K239" s="56"/>
      <c r="L239" s="52"/>
      <c r="M239" s="52"/>
      <c r="N239" s="57">
        <f t="shared" si="5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08"/>
      <c r="B240" s="179"/>
      <c r="C240" s="129"/>
      <c r="D240" s="129"/>
      <c r="E240" s="130"/>
      <c r="F240" s="51"/>
      <c r="G240" s="127"/>
      <c r="H240" s="131"/>
      <c r="I240" s="51"/>
      <c r="J240" s="35">
        <f t="shared" si="6"/>
        <v>0</v>
      </c>
      <c r="K240" s="56"/>
      <c r="L240" s="52"/>
      <c r="M240" s="52"/>
      <c r="N240" s="57">
        <f t="shared" si="5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ht="17.25" x14ac:dyDescent="0.25">
      <c r="A241" s="115"/>
      <c r="B241" s="179"/>
      <c r="C241" s="95"/>
      <c r="D241" s="95"/>
      <c r="E241" s="114"/>
      <c r="F241" s="51"/>
      <c r="G241" s="127"/>
      <c r="H241" s="131"/>
      <c r="I241" s="51"/>
      <c r="J241" s="35">
        <f t="shared" si="6"/>
        <v>0</v>
      </c>
      <c r="K241" s="56"/>
      <c r="L241" s="52"/>
      <c r="M241" s="52"/>
      <c r="N241" s="57">
        <f t="shared" si="5"/>
        <v>0</v>
      </c>
      <c r="O241" s="156"/>
      <c r="P241" s="312"/>
      <c r="Q241" s="39"/>
      <c r="R241" s="40"/>
      <c r="S241" s="41"/>
      <c r="T241" s="42"/>
      <c r="U241" s="43"/>
      <c r="V241" s="44"/>
    </row>
    <row r="242" spans="1:22" ht="17.25" x14ac:dyDescent="0.25">
      <c r="A242" s="115"/>
      <c r="B242" s="179"/>
      <c r="C242" s="95"/>
      <c r="D242" s="95"/>
      <c r="E242" s="114"/>
      <c r="F242" s="51"/>
      <c r="G242" s="127"/>
      <c r="H242" s="131"/>
      <c r="I242" s="51"/>
      <c r="J242" s="35">
        <f t="shared" si="6"/>
        <v>0</v>
      </c>
      <c r="K242" s="56"/>
      <c r="L242" s="52"/>
      <c r="M242" s="52"/>
      <c r="N242" s="57">
        <f t="shared" si="5"/>
        <v>0</v>
      </c>
      <c r="O242" s="156"/>
      <c r="P242" s="312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79"/>
      <c r="C243" s="146"/>
      <c r="D243" s="146"/>
      <c r="E243" s="147"/>
      <c r="F243" s="51"/>
      <c r="G243" s="127"/>
      <c r="H243" s="143"/>
      <c r="I243" s="51"/>
      <c r="J243" s="35">
        <f t="shared" si="6"/>
        <v>0</v>
      </c>
      <c r="K243" s="56"/>
      <c r="L243" s="52"/>
      <c r="M243" s="52"/>
      <c r="N243" s="57">
        <f t="shared" si="5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79"/>
      <c r="C244" s="181"/>
      <c r="D244" s="181"/>
      <c r="E244" s="158"/>
      <c r="F244" s="51"/>
      <c r="G244" s="127"/>
      <c r="H244" s="143"/>
      <c r="I244" s="51"/>
      <c r="J244" s="35">
        <f t="shared" si="6"/>
        <v>0</v>
      </c>
      <c r="K244" s="56"/>
      <c r="L244" s="182"/>
      <c r="M244" s="183"/>
      <c r="N244" s="57">
        <f t="shared" ref="N244:N253" si="7">K244*I244-M244</f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4"/>
      <c r="C245" s="116"/>
      <c r="D245" s="116"/>
      <c r="E245" s="117"/>
      <c r="F245" s="116"/>
      <c r="G245" s="116"/>
      <c r="H245" s="808"/>
      <c r="I245" s="48"/>
      <c r="J245" s="35">
        <f t="shared" si="6"/>
        <v>0</v>
      </c>
      <c r="K245" s="56"/>
      <c r="L245" s="182"/>
      <c r="M245" s="183"/>
      <c r="N245" s="57">
        <f t="shared" si="7"/>
        <v>0</v>
      </c>
      <c r="O245" s="299"/>
      <c r="P245" s="316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4"/>
      <c r="C246" s="116"/>
      <c r="D246" s="116"/>
      <c r="E246" s="117"/>
      <c r="F246" s="116"/>
      <c r="G246" s="116"/>
      <c r="H246" s="808"/>
      <c r="I246" s="48"/>
      <c r="J246" s="35">
        <f t="shared" si="6"/>
        <v>0</v>
      </c>
      <c r="K246" s="56"/>
      <c r="L246" s="182"/>
      <c r="M246" s="183"/>
      <c r="N246" s="57">
        <f t="shared" si="7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808"/>
      <c r="I247" s="48"/>
      <c r="J247" s="35">
        <f t="shared" si="6"/>
        <v>0</v>
      </c>
      <c r="K247" s="56"/>
      <c r="L247" s="182"/>
      <c r="M247" s="183"/>
      <c r="N247" s="57">
        <f t="shared" si="7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x14ac:dyDescent="0.25">
      <c r="A248" s="108"/>
      <c r="B248" s="185"/>
      <c r="C248" s="116"/>
      <c r="D248" s="116"/>
      <c r="E248" s="117"/>
      <c r="F248" s="116"/>
      <c r="G248" s="116"/>
      <c r="H248" s="808"/>
      <c r="I248" s="48"/>
      <c r="J248" s="35">
        <f t="shared" si="6"/>
        <v>0</v>
      </c>
      <c r="K248" s="56"/>
      <c r="L248" s="182"/>
      <c r="M248" s="183"/>
      <c r="N248" s="57">
        <f t="shared" si="7"/>
        <v>0</v>
      </c>
      <c r="O248" s="156"/>
      <c r="P248" s="59"/>
      <c r="Q248" s="39"/>
      <c r="R248" s="40"/>
      <c r="S248" s="41"/>
      <c r="T248" s="42"/>
      <c r="U248" s="43"/>
      <c r="V248" s="44"/>
    </row>
    <row r="249" spans="1:22" x14ac:dyDescent="0.25">
      <c r="A249" s="108"/>
      <c r="B249" s="185"/>
      <c r="C249" s="116"/>
      <c r="D249" s="116"/>
      <c r="E249" s="117"/>
      <c r="F249" s="116"/>
      <c r="G249" s="116"/>
      <c r="H249" s="808"/>
      <c r="I249" s="48"/>
      <c r="J249" s="35">
        <f t="shared" si="6"/>
        <v>0</v>
      </c>
      <c r="K249" s="56"/>
      <c r="L249" s="182"/>
      <c r="M249" s="183"/>
      <c r="N249" s="57">
        <f t="shared" si="7"/>
        <v>0</v>
      </c>
      <c r="O249" s="156"/>
      <c r="P249" s="59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7"/>
      <c r="E250" s="188"/>
      <c r="F250" s="34"/>
      <c r="G250" s="189"/>
      <c r="H250" s="190"/>
      <c r="I250" s="51"/>
      <c r="J250" s="35">
        <f t="shared" si="6"/>
        <v>0</v>
      </c>
      <c r="K250" s="56"/>
      <c r="L250" s="182"/>
      <c r="M250" s="191"/>
      <c r="N250" s="57">
        <f t="shared" si="7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86"/>
      <c r="D251" s="186"/>
      <c r="E251" s="192"/>
      <c r="F251" s="51"/>
      <c r="G251" s="127"/>
      <c r="H251" s="143"/>
      <c r="I251" s="51"/>
      <c r="J251" s="35">
        <f t="shared" si="6"/>
        <v>0</v>
      </c>
      <c r="K251" s="56"/>
      <c r="L251" s="182"/>
      <c r="M251" s="191"/>
      <c r="N251" s="57">
        <f t="shared" si="7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ht="18.75" x14ac:dyDescent="0.3">
      <c r="A252" s="108"/>
      <c r="B252" s="107"/>
      <c r="C252" s="186"/>
      <c r="D252" s="186"/>
      <c r="E252" s="192"/>
      <c r="F252" s="51"/>
      <c r="G252" s="127"/>
      <c r="H252" s="143"/>
      <c r="I252" s="51"/>
      <c r="J252" s="35">
        <f t="shared" si="6"/>
        <v>0</v>
      </c>
      <c r="K252" s="56"/>
      <c r="L252" s="182"/>
      <c r="M252" s="191"/>
      <c r="N252" s="57">
        <f t="shared" si="7"/>
        <v>0</v>
      </c>
      <c r="O252" s="299"/>
      <c r="P252" s="316"/>
      <c r="Q252" s="39"/>
      <c r="R252" s="40"/>
      <c r="S252" s="41"/>
      <c r="T252" s="42"/>
      <c r="U252" s="43"/>
      <c r="V252" s="44"/>
    </row>
    <row r="253" spans="1:22" ht="18.75" x14ac:dyDescent="0.3">
      <c r="A253" s="108"/>
      <c r="B253" s="107"/>
      <c r="C253" s="193"/>
      <c r="D253" s="193"/>
      <c r="E253" s="194"/>
      <c r="F253" s="51"/>
      <c r="G253" s="127"/>
      <c r="H253" s="143"/>
      <c r="I253" s="51"/>
      <c r="J253" s="35">
        <f t="shared" si="6"/>
        <v>0</v>
      </c>
      <c r="K253" s="56"/>
      <c r="L253" s="182"/>
      <c r="M253" s="191"/>
      <c r="N253" s="57">
        <f t="shared" si="7"/>
        <v>0</v>
      </c>
      <c r="O253" s="299"/>
      <c r="P253" s="316"/>
      <c r="Q253" s="39"/>
      <c r="R253" s="40"/>
      <c r="S253" s="41"/>
      <c r="T253" s="42"/>
      <c r="U253" s="43"/>
      <c r="V253" s="44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6"/>
        <v>0</v>
      </c>
      <c r="K254" s="198"/>
      <c r="L254" s="198"/>
      <c r="M254" s="198"/>
      <c r="N254" s="199">
        <f t="shared" ref="N254:N265" si="8">K254*I254</f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162"/>
      <c r="I255" s="161">
        <v>0</v>
      </c>
      <c r="J255" s="35">
        <f t="shared" si="6"/>
        <v>0</v>
      </c>
      <c r="K255" s="198"/>
      <c r="L255" s="198"/>
      <c r="M255" s="198"/>
      <c r="N255" s="199">
        <f t="shared" si="8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195"/>
      <c r="B256" s="107"/>
      <c r="C256" s="107"/>
      <c r="D256" s="107"/>
      <c r="E256" s="196"/>
      <c r="F256" s="161"/>
      <c r="G256" s="127"/>
      <c r="H256" s="162"/>
      <c r="I256" s="161">
        <v>0</v>
      </c>
      <c r="J256" s="35">
        <f t="shared" si="6"/>
        <v>0</v>
      </c>
      <c r="K256" s="198"/>
      <c r="L256" s="198"/>
      <c r="M256" s="198"/>
      <c r="N256" s="199">
        <f t="shared" si="8"/>
        <v>0</v>
      </c>
      <c r="O256" s="303"/>
      <c r="P256" s="316"/>
      <c r="Q256" s="39"/>
      <c r="R256" s="200"/>
      <c r="S256" s="201"/>
      <c r="T256" s="202"/>
      <c r="U256" s="164"/>
      <c r="V256" s="168"/>
    </row>
    <row r="257" spans="1:22" x14ac:dyDescent="0.25">
      <c r="A257" s="195"/>
      <c r="B257" s="107"/>
      <c r="C257" s="107"/>
      <c r="D257" s="107"/>
      <c r="E257" s="196"/>
      <c r="F257" s="161"/>
      <c r="G257" s="127"/>
      <c r="H257" s="203"/>
      <c r="I257" s="161">
        <v>0</v>
      </c>
      <c r="J257" s="35">
        <f t="shared" si="6"/>
        <v>0</v>
      </c>
      <c r="K257" s="198"/>
      <c r="L257" s="198"/>
      <c r="M257" s="198"/>
      <c r="N257" s="199">
        <f t="shared" si="8"/>
        <v>0</v>
      </c>
      <c r="O257" s="303"/>
      <c r="P257" s="316"/>
      <c r="Q257" s="39"/>
      <c r="R257" s="200"/>
      <c r="S257" s="201"/>
      <c r="T257" s="202"/>
      <c r="U257" s="164"/>
      <c r="V257" s="168"/>
    </row>
    <row r="258" spans="1:22" x14ac:dyDescent="0.25">
      <c r="A258" s="204"/>
      <c r="B258" s="107"/>
      <c r="C258" s="107"/>
      <c r="D258" s="107"/>
      <c r="E258" s="196"/>
      <c r="F258" s="161"/>
      <c r="G258" s="127"/>
      <c r="H258" s="205"/>
      <c r="I258" s="161">
        <v>0</v>
      </c>
      <c r="J258" s="35">
        <f t="shared" si="6"/>
        <v>0</v>
      </c>
      <c r="K258" s="198"/>
      <c r="L258" s="198"/>
      <c r="M258" s="198"/>
      <c r="N258" s="199">
        <f t="shared" si="8"/>
        <v>0</v>
      </c>
      <c r="O258" s="303"/>
      <c r="P258" s="316"/>
      <c r="Q258" s="39"/>
      <c r="R258" s="200"/>
      <c r="S258" s="201"/>
      <c r="T258" s="202"/>
      <c r="U258" s="43"/>
      <c r="V258" s="44"/>
    </row>
    <row r="259" spans="1:22" x14ac:dyDescent="0.25">
      <c r="A259" s="206"/>
      <c r="B259" s="207"/>
      <c r="H259" s="212"/>
      <c r="I259" s="210">
        <v>0</v>
      </c>
      <c r="J259" s="35">
        <f t="shared" si="6"/>
        <v>0</v>
      </c>
      <c r="K259" s="213"/>
      <c r="L259" s="213"/>
      <c r="M259" s="213"/>
      <c r="N259" s="199">
        <f t="shared" si="8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x14ac:dyDescent="0.25">
      <c r="A260" s="206"/>
      <c r="B260" s="207"/>
      <c r="I260" s="210">
        <v>0</v>
      </c>
      <c r="J260" s="35">
        <f t="shared" si="6"/>
        <v>0</v>
      </c>
      <c r="K260" s="213"/>
      <c r="L260" s="213"/>
      <c r="M260" s="213"/>
      <c r="N260" s="199">
        <f t="shared" si="8"/>
        <v>0</v>
      </c>
      <c r="O260" s="303"/>
      <c r="P260" s="316"/>
      <c r="Q260" s="163"/>
      <c r="R260" s="200"/>
      <c r="S260" s="201"/>
      <c r="T260" s="202"/>
      <c r="U260" s="43"/>
      <c r="V260" s="44"/>
    </row>
    <row r="261" spans="1:22" ht="16.5" thickBot="1" x14ac:dyDescent="0.3">
      <c r="A261" s="206"/>
      <c r="B261" s="207"/>
      <c r="I261" s="215">
        <v>0</v>
      </c>
      <c r="J261" s="35">
        <f t="shared" si="6"/>
        <v>0</v>
      </c>
      <c r="K261" s="213"/>
      <c r="L261" s="213"/>
      <c r="M261" s="213"/>
      <c r="N261" s="199">
        <f t="shared" si="8"/>
        <v>0</v>
      </c>
      <c r="O261" s="303"/>
      <c r="P261" s="316"/>
      <c r="Q261" s="163"/>
      <c r="R261" s="200"/>
      <c r="S261" s="201"/>
      <c r="T261" s="202"/>
      <c r="U261" s="43"/>
      <c r="V261" s="44"/>
    </row>
    <row r="262" spans="1:22" ht="19.5" thickTop="1" x14ac:dyDescent="0.3">
      <c r="A262" s="206"/>
      <c r="B262" s="207"/>
      <c r="F262" s="937" t="s">
        <v>19</v>
      </c>
      <c r="G262" s="937"/>
      <c r="H262" s="938"/>
      <c r="I262" s="216">
        <f>SUM(I4:I261)</f>
        <v>445302.14999999997</v>
      </c>
      <c r="J262" s="217"/>
      <c r="K262" s="213"/>
      <c r="L262" s="218"/>
      <c r="M262" s="213"/>
      <c r="N262" s="199">
        <f t="shared" si="8"/>
        <v>0</v>
      </c>
      <c r="O262" s="303"/>
      <c r="P262" s="316"/>
      <c r="Q262" s="163"/>
      <c r="R262" s="200"/>
      <c r="S262" s="219"/>
      <c r="T262" s="166"/>
      <c r="U262" s="167"/>
      <c r="V262" s="44"/>
    </row>
    <row r="263" spans="1:22" ht="19.5" thickBot="1" x14ac:dyDescent="0.3">
      <c r="A263" s="220"/>
      <c r="B263" s="207"/>
      <c r="I263" s="221"/>
      <c r="J263" s="217"/>
      <c r="K263" s="213"/>
      <c r="L263" s="218"/>
      <c r="M263" s="213"/>
      <c r="N263" s="199">
        <f t="shared" si="8"/>
        <v>0</v>
      </c>
      <c r="O263" s="304"/>
      <c r="Q263" s="10"/>
      <c r="R263" s="222"/>
      <c r="S263" s="223"/>
      <c r="T263" s="224"/>
      <c r="V263" s="15"/>
    </row>
    <row r="264" spans="1:22" ht="16.5" thickTop="1" x14ac:dyDescent="0.25">
      <c r="A264" s="206"/>
      <c r="B264" s="207"/>
      <c r="J264" s="210"/>
      <c r="K264" s="213"/>
      <c r="L264" s="213"/>
      <c r="M264" s="213"/>
      <c r="N264" s="199">
        <f t="shared" si="8"/>
        <v>0</v>
      </c>
      <c r="O264" s="304"/>
      <c r="Q264" s="10"/>
      <c r="R264" s="222"/>
      <c r="S264" s="223"/>
      <c r="T264" s="224"/>
      <c r="V264" s="15"/>
    </row>
    <row r="265" spans="1:22" ht="16.5" thickBot="1" x14ac:dyDescent="0.3">
      <c r="A265" s="206"/>
      <c r="B265" s="207"/>
      <c r="J265" s="210"/>
      <c r="K265" s="226"/>
      <c r="N265" s="199">
        <f t="shared" si="8"/>
        <v>0</v>
      </c>
      <c r="O265" s="305"/>
      <c r="Q265" s="10"/>
      <c r="R265" s="222"/>
      <c r="S265" s="223"/>
      <c r="T265" s="227"/>
      <c r="V265" s="15"/>
    </row>
    <row r="266" spans="1:22" ht="17.25" thickTop="1" thickBot="1" x14ac:dyDescent="0.3">
      <c r="A266" s="206"/>
      <c r="H266" s="228"/>
      <c r="I266" s="229" t="s">
        <v>20</v>
      </c>
      <c r="J266" s="230"/>
      <c r="K266" s="230"/>
      <c r="L266" s="231">
        <f>SUM(L254:L265)</f>
        <v>0</v>
      </c>
      <c r="M266" s="232"/>
      <c r="N266" s="233">
        <f>SUM(N4:N265)</f>
        <v>15278074.528799998</v>
      </c>
      <c r="O266" s="306"/>
      <c r="Q266" s="234">
        <f>SUM(Q4:Q265)</f>
        <v>336900</v>
      </c>
      <c r="R266" s="9"/>
      <c r="S266" s="235">
        <f>SUM(S17:S265)</f>
        <v>0</v>
      </c>
      <c r="T266" s="236"/>
      <c r="U266" s="237"/>
      <c r="V266" s="238">
        <f>SUM(V254:V265)</f>
        <v>0</v>
      </c>
    </row>
    <row r="267" spans="1:22" x14ac:dyDescent="0.25">
      <c r="A267" s="206"/>
      <c r="H267" s="228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ht="16.5" thickBot="1" x14ac:dyDescent="0.3">
      <c r="A268" s="206"/>
      <c r="H268" s="228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ht="19.5" thickTop="1" x14ac:dyDescent="0.25">
      <c r="A269" s="206"/>
      <c r="I269" s="246" t="s">
        <v>21</v>
      </c>
      <c r="J269" s="247"/>
      <c r="K269" s="247"/>
      <c r="L269" s="248"/>
      <c r="M269" s="248"/>
      <c r="N269" s="249">
        <f>V266+S266+Q266+N266+L266</f>
        <v>15614974.528799998</v>
      </c>
      <c r="O269" s="307"/>
      <c r="R269" s="222"/>
      <c r="S269" s="243"/>
      <c r="U269" s="245"/>
      <c r="V269"/>
    </row>
    <row r="270" spans="1:22" ht="19.5" thickBot="1" x14ac:dyDescent="0.3">
      <c r="A270" s="250"/>
      <c r="I270" s="251"/>
      <c r="J270" s="252"/>
      <c r="K270" s="252"/>
      <c r="L270" s="253"/>
      <c r="M270" s="253"/>
      <c r="N270" s="254"/>
      <c r="O270" s="308"/>
      <c r="R270" s="222"/>
      <c r="S270" s="243"/>
      <c r="U270" s="245"/>
      <c r="V270"/>
    </row>
    <row r="271" spans="1:22" ht="16.5" thickTop="1" x14ac:dyDescent="0.25">
      <c r="A271" s="250"/>
      <c r="I271" s="239"/>
      <c r="J271" s="240"/>
      <c r="K271" s="241"/>
      <c r="L271" s="241"/>
      <c r="M271" s="241"/>
      <c r="N271" s="199"/>
      <c r="O271" s="306"/>
      <c r="R271" s="222"/>
      <c r="S271" s="243"/>
      <c r="U271" s="245"/>
      <c r="V271"/>
    </row>
    <row r="272" spans="1:22" x14ac:dyDescent="0.25">
      <c r="A272" s="206"/>
      <c r="I272" s="239"/>
      <c r="J272" s="240"/>
      <c r="K272" s="241"/>
      <c r="L272" s="241"/>
      <c r="M272" s="241"/>
      <c r="N272" s="199"/>
      <c r="O272" s="306"/>
      <c r="R272" s="222"/>
      <c r="S272" s="243"/>
      <c r="U272" s="245"/>
      <c r="V272"/>
    </row>
    <row r="273" spans="1:22" x14ac:dyDescent="0.25">
      <c r="A273" s="206"/>
      <c r="I273" s="239"/>
      <c r="J273" s="255"/>
      <c r="K273" s="241"/>
      <c r="L273" s="241"/>
      <c r="M273" s="241"/>
      <c r="N273" s="199"/>
      <c r="O273" s="309"/>
      <c r="R273" s="222"/>
      <c r="S273" s="243"/>
      <c r="U273" s="245"/>
      <c r="V273"/>
    </row>
    <row r="274" spans="1:22" x14ac:dyDescent="0.25">
      <c r="A274" s="250"/>
      <c r="N274" s="199"/>
      <c r="O274" s="310"/>
      <c r="R274" s="222"/>
      <c r="S274" s="243"/>
      <c r="U274" s="245"/>
      <c r="V274"/>
    </row>
    <row r="275" spans="1:22" x14ac:dyDescent="0.25">
      <c r="A275" s="250"/>
      <c r="O275" s="310"/>
      <c r="S275" s="243"/>
      <c r="U275" s="245"/>
      <c r="V275"/>
    </row>
    <row r="276" spans="1:22" x14ac:dyDescent="0.25">
      <c r="A276" s="206"/>
      <c r="B276" s="207"/>
      <c r="N276" s="199"/>
      <c r="O276" s="306"/>
      <c r="S276" s="243"/>
      <c r="U276" s="245"/>
      <c r="V276"/>
    </row>
    <row r="277" spans="1:22" x14ac:dyDescent="0.25">
      <c r="A277" s="250"/>
      <c r="B277" s="207"/>
      <c r="N277" s="199"/>
      <c r="O277" s="306"/>
      <c r="S277" s="243"/>
      <c r="U277" s="245"/>
      <c r="V277"/>
    </row>
    <row r="278" spans="1:22" x14ac:dyDescent="0.25">
      <c r="A278" s="206"/>
      <c r="B278" s="207"/>
      <c r="I278" s="239"/>
      <c r="J278" s="240"/>
      <c r="K278" s="241"/>
      <c r="L278" s="241"/>
      <c r="M278" s="241"/>
      <c r="N278" s="199"/>
      <c r="O278" s="306"/>
      <c r="S278" s="243"/>
      <c r="U278" s="245"/>
      <c r="V278"/>
    </row>
    <row r="279" spans="1:22" x14ac:dyDescent="0.25">
      <c r="A279" s="250"/>
      <c r="B279" s="207"/>
      <c r="I279" s="239"/>
      <c r="J279" s="240"/>
      <c r="K279" s="241"/>
      <c r="L279" s="241"/>
      <c r="M279" s="241"/>
      <c r="N279" s="199"/>
      <c r="O279" s="306"/>
      <c r="S279" s="243"/>
      <c r="U279" s="245"/>
      <c r="V279"/>
    </row>
    <row r="280" spans="1:22" x14ac:dyDescent="0.25">
      <c r="A280" s="206"/>
      <c r="B280" s="207"/>
      <c r="I280" s="258"/>
      <c r="J280" s="237"/>
      <c r="K280" s="237"/>
      <c r="N280" s="199"/>
      <c r="O280" s="306"/>
      <c r="S280" s="243"/>
      <c r="U280" s="245"/>
      <c r="V280"/>
    </row>
    <row r="281" spans="1:22" x14ac:dyDescent="0.25">
      <c r="A281" s="250"/>
      <c r="S281" s="243"/>
      <c r="U281" s="245"/>
      <c r="V281"/>
    </row>
    <row r="282" spans="1:22" x14ac:dyDescent="0.25">
      <c r="A282" s="206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50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5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64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20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  <row r="294" spans="1:22" x14ac:dyDescent="0.25">
      <c r="A294" s="206"/>
      <c r="B294" s="259"/>
      <c r="C294" s="259"/>
      <c r="D294" s="259"/>
      <c r="E294" s="260"/>
      <c r="F294" s="261"/>
      <c r="G294"/>
      <c r="H294" s="262"/>
      <c r="I294" s="263"/>
      <c r="J294"/>
      <c r="K294"/>
      <c r="L294"/>
      <c r="M294"/>
      <c r="P294" s="318"/>
      <c r="Q294" s="243"/>
      <c r="S294" s="243"/>
      <c r="U294" s="245"/>
      <c r="V294"/>
    </row>
    <row r="295" spans="1:22" x14ac:dyDescent="0.25">
      <c r="A295" s="206"/>
      <c r="B295" s="259"/>
      <c r="C295" s="259"/>
      <c r="D295" s="259"/>
      <c r="E295" s="260"/>
      <c r="F295" s="261"/>
      <c r="G295"/>
      <c r="H295" s="262"/>
      <c r="I295" s="263"/>
      <c r="J295"/>
      <c r="K295"/>
      <c r="L295"/>
      <c r="M295"/>
      <c r="P295" s="318"/>
      <c r="Q295" s="243"/>
      <c r="S295" s="243"/>
      <c r="U295" s="245"/>
      <c r="V295"/>
    </row>
  </sheetData>
  <mergeCells count="29">
    <mergeCell ref="P78:P79"/>
    <mergeCell ref="L91:M92"/>
    <mergeCell ref="A78:A79"/>
    <mergeCell ref="C78:C79"/>
    <mergeCell ref="G78:G79"/>
    <mergeCell ref="H78:H79"/>
    <mergeCell ref="O78:O79"/>
    <mergeCell ref="F262:H262"/>
    <mergeCell ref="A1:J2"/>
    <mergeCell ref="W1:X1"/>
    <mergeCell ref="A80:A85"/>
    <mergeCell ref="H80:H85"/>
    <mergeCell ref="A86:A87"/>
    <mergeCell ref="H86:H87"/>
    <mergeCell ref="O80:O88"/>
    <mergeCell ref="P80:P88"/>
    <mergeCell ref="O3:P3"/>
    <mergeCell ref="A89:A92"/>
    <mergeCell ref="G89:G92"/>
    <mergeCell ref="H89:H92"/>
    <mergeCell ref="C89:C92"/>
    <mergeCell ref="O89:O92"/>
    <mergeCell ref="P89:P92"/>
    <mergeCell ref="P63:P64"/>
    <mergeCell ref="C63:C64"/>
    <mergeCell ref="A63:A64"/>
    <mergeCell ref="G63:G64"/>
    <mergeCell ref="H63:H64"/>
    <mergeCell ref="O63:O64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281"/>
  <sheetViews>
    <sheetView tabSelected="1" workbookViewId="0">
      <pane xSplit="7" ySplit="3" topLeftCell="U17" activePane="bottomRight" state="frozen"/>
      <selection pane="topRight" activeCell="H1" sqref="H1"/>
      <selection pane="bottomLeft" activeCell="A4" sqref="A4"/>
      <selection pane="bottomRight" activeCell="V19" sqref="V19"/>
    </sheetView>
  </sheetViews>
  <sheetFormatPr baseColWidth="10" defaultRowHeight="15.75" x14ac:dyDescent="0.25"/>
  <cols>
    <col min="1" max="1" width="49.28515625" customWidth="1"/>
    <col min="2" max="2" width="28.5703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0" t="s">
        <v>882</v>
      </c>
      <c r="B1" s="950"/>
      <c r="C1" s="950"/>
      <c r="D1" s="950"/>
      <c r="E1" s="950"/>
      <c r="F1" s="950"/>
      <c r="G1" s="950"/>
      <c r="H1" s="950"/>
      <c r="I1" s="950"/>
      <c r="J1" s="950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948" t="s">
        <v>99</v>
      </c>
      <c r="X1" s="949"/>
    </row>
    <row r="2" spans="1:24" thickBot="1" x14ac:dyDescent="0.3">
      <c r="A2" s="950"/>
      <c r="B2" s="950"/>
      <c r="C2" s="950"/>
      <c r="D2" s="950"/>
      <c r="E2" s="950"/>
      <c r="F2" s="950"/>
      <c r="G2" s="950"/>
      <c r="H2" s="950"/>
      <c r="I2" s="950"/>
      <c r="J2" s="95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121" t="s">
        <v>950</v>
      </c>
      <c r="P3" s="1122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883</v>
      </c>
      <c r="B4" s="267" t="s">
        <v>30</v>
      </c>
      <c r="C4" s="268" t="s">
        <v>893</v>
      </c>
      <c r="D4" s="558">
        <v>45</v>
      </c>
      <c r="E4" s="559">
        <f>D4*F4</f>
        <v>1049850</v>
      </c>
      <c r="F4" s="270">
        <v>23330</v>
      </c>
      <c r="G4" s="271">
        <v>44502</v>
      </c>
      <c r="H4" s="827" t="s">
        <v>965</v>
      </c>
      <c r="I4" s="34">
        <v>23500</v>
      </c>
      <c r="J4" s="35">
        <f t="shared" ref="J4:J139" si="0">I4-F4</f>
        <v>170</v>
      </c>
      <c r="K4" s="322">
        <v>31</v>
      </c>
      <c r="L4" s="758"/>
      <c r="M4" s="758"/>
      <c r="N4" s="38">
        <f t="shared" ref="N4:N143" si="1">K4*I4</f>
        <v>728500</v>
      </c>
      <c r="O4" s="871" t="s">
        <v>206</v>
      </c>
      <c r="P4" s="876">
        <v>44516</v>
      </c>
      <c r="Q4" s="643">
        <v>25140</v>
      </c>
      <c r="R4" s="644">
        <v>44505</v>
      </c>
      <c r="S4" s="483"/>
      <c r="T4" s="42"/>
      <c r="U4" s="43" t="s">
        <v>1085</v>
      </c>
      <c r="V4" s="44">
        <v>6032</v>
      </c>
      <c r="W4" s="378" t="s">
        <v>1015</v>
      </c>
      <c r="X4" s="379">
        <v>4176</v>
      </c>
    </row>
    <row r="5" spans="1:24" ht="30" customHeight="1" thickTop="1" thickBot="1" x14ac:dyDescent="0.35">
      <c r="A5" s="272" t="s">
        <v>363</v>
      </c>
      <c r="B5" s="273" t="s">
        <v>28</v>
      </c>
      <c r="C5" s="274" t="s">
        <v>893</v>
      </c>
      <c r="D5" s="93">
        <v>45</v>
      </c>
      <c r="E5" s="559">
        <f t="shared" ref="E5:E29" si="2">D5*F5</f>
        <v>0</v>
      </c>
      <c r="F5" s="275">
        <v>0</v>
      </c>
      <c r="G5" s="276">
        <v>44502</v>
      </c>
      <c r="H5" s="50" t="s">
        <v>966</v>
      </c>
      <c r="I5" s="51">
        <v>5855</v>
      </c>
      <c r="J5" s="35">
        <f t="shared" si="0"/>
        <v>5855</v>
      </c>
      <c r="K5" s="322">
        <v>31</v>
      </c>
      <c r="L5" s="323"/>
      <c r="M5" s="323"/>
      <c r="N5" s="38">
        <f t="shared" si="1"/>
        <v>181505</v>
      </c>
      <c r="O5" s="721" t="s">
        <v>206</v>
      </c>
      <c r="P5" s="722">
        <v>44516</v>
      </c>
      <c r="Q5" s="645">
        <v>0</v>
      </c>
      <c r="R5" s="646">
        <v>44505</v>
      </c>
      <c r="S5" s="483"/>
      <c r="T5" s="42"/>
      <c r="U5" s="43" t="s">
        <v>1085</v>
      </c>
      <c r="V5" s="44">
        <v>0</v>
      </c>
      <c r="W5" s="411" t="s">
        <v>1015</v>
      </c>
      <c r="X5" s="412">
        <v>0</v>
      </c>
    </row>
    <row r="6" spans="1:24" ht="30.75" customHeight="1" thickTop="1" thickBot="1" x14ac:dyDescent="0.35">
      <c r="A6" s="272" t="s">
        <v>885</v>
      </c>
      <c r="B6" s="273" t="s">
        <v>25</v>
      </c>
      <c r="C6" s="274" t="s">
        <v>894</v>
      </c>
      <c r="D6" s="93">
        <v>45</v>
      </c>
      <c r="E6" s="559">
        <f t="shared" si="2"/>
        <v>1013850</v>
      </c>
      <c r="F6" s="275">
        <v>22530</v>
      </c>
      <c r="G6" s="276">
        <v>44504</v>
      </c>
      <c r="H6" s="50" t="s">
        <v>968</v>
      </c>
      <c r="I6" s="51">
        <v>22570</v>
      </c>
      <c r="J6" s="35">
        <f t="shared" si="0"/>
        <v>40</v>
      </c>
      <c r="K6" s="322">
        <v>31</v>
      </c>
      <c r="L6" s="323"/>
      <c r="M6" s="323"/>
      <c r="N6" s="38">
        <f t="shared" si="1"/>
        <v>699670</v>
      </c>
      <c r="O6" s="721" t="s">
        <v>969</v>
      </c>
      <c r="P6" s="722">
        <v>44518</v>
      </c>
      <c r="Q6" s="645">
        <v>25140</v>
      </c>
      <c r="R6" s="646">
        <v>44505</v>
      </c>
      <c r="S6" s="483"/>
      <c r="T6" s="42"/>
      <c r="U6" s="43" t="s">
        <v>1085</v>
      </c>
      <c r="V6" s="44">
        <v>6032</v>
      </c>
      <c r="W6" s="43" t="s">
        <v>1015</v>
      </c>
      <c r="X6" s="361">
        <v>4176</v>
      </c>
    </row>
    <row r="7" spans="1:24" ht="23.25" customHeight="1" thickTop="1" thickBot="1" x14ac:dyDescent="0.35">
      <c r="A7" s="272" t="s">
        <v>42</v>
      </c>
      <c r="B7" s="273" t="s">
        <v>28</v>
      </c>
      <c r="C7" s="274" t="s">
        <v>894</v>
      </c>
      <c r="D7" s="93">
        <v>45</v>
      </c>
      <c r="E7" s="559">
        <f t="shared" si="2"/>
        <v>0</v>
      </c>
      <c r="F7" s="275">
        <v>0</v>
      </c>
      <c r="G7" s="276">
        <v>44504</v>
      </c>
      <c r="H7" s="50" t="s">
        <v>967</v>
      </c>
      <c r="I7" s="51">
        <v>5615</v>
      </c>
      <c r="J7" s="35">
        <f t="shared" si="0"/>
        <v>5615</v>
      </c>
      <c r="K7" s="322">
        <v>31</v>
      </c>
      <c r="L7" s="323"/>
      <c r="M7" s="323"/>
      <c r="N7" s="38">
        <f t="shared" si="1"/>
        <v>174065</v>
      </c>
      <c r="O7" s="721" t="s">
        <v>294</v>
      </c>
      <c r="P7" s="722">
        <v>44518</v>
      </c>
      <c r="Q7" s="645">
        <v>0</v>
      </c>
      <c r="R7" s="646">
        <v>44505</v>
      </c>
      <c r="S7" s="483"/>
      <c r="T7" s="42"/>
      <c r="U7" s="43" t="s">
        <v>1085</v>
      </c>
      <c r="V7" s="44">
        <v>0</v>
      </c>
      <c r="W7" s="43" t="s">
        <v>1015</v>
      </c>
      <c r="X7" s="361">
        <v>0</v>
      </c>
    </row>
    <row r="8" spans="1:24" ht="33" thickTop="1" thickBot="1" x14ac:dyDescent="0.35">
      <c r="A8" s="272" t="s">
        <v>884</v>
      </c>
      <c r="B8" s="273" t="s">
        <v>30</v>
      </c>
      <c r="C8" s="274" t="s">
        <v>895</v>
      </c>
      <c r="D8" s="93">
        <v>45</v>
      </c>
      <c r="E8" s="559">
        <f t="shared" si="2"/>
        <v>756000</v>
      </c>
      <c r="F8" s="275">
        <v>16800</v>
      </c>
      <c r="G8" s="276">
        <v>44505</v>
      </c>
      <c r="H8" s="50" t="s">
        <v>949</v>
      </c>
      <c r="I8" s="51">
        <v>21480</v>
      </c>
      <c r="J8" s="35">
        <f t="shared" si="0"/>
        <v>4680</v>
      </c>
      <c r="K8" s="322">
        <v>31</v>
      </c>
      <c r="L8" s="323"/>
      <c r="M8" s="323"/>
      <c r="N8" s="38">
        <f t="shared" si="1"/>
        <v>665880</v>
      </c>
      <c r="O8" s="510" t="s">
        <v>35</v>
      </c>
      <c r="P8" s="699">
        <v>44519</v>
      </c>
      <c r="Q8" s="645">
        <v>20140</v>
      </c>
      <c r="R8" s="646">
        <v>44505</v>
      </c>
      <c r="S8" s="483"/>
      <c r="T8" s="42"/>
      <c r="U8" s="43" t="s">
        <v>1085</v>
      </c>
      <c r="V8" s="44">
        <v>6032</v>
      </c>
      <c r="W8" s="43" t="s">
        <v>1015</v>
      </c>
      <c r="X8" s="361">
        <v>4176</v>
      </c>
    </row>
    <row r="9" spans="1:24" ht="33" thickTop="1" thickBot="1" x14ac:dyDescent="0.35">
      <c r="A9" s="277" t="s">
        <v>886</v>
      </c>
      <c r="B9" s="273" t="s">
        <v>30</v>
      </c>
      <c r="C9" s="274" t="s">
        <v>1000</v>
      </c>
      <c r="D9" s="93">
        <v>45</v>
      </c>
      <c r="E9" s="559">
        <f t="shared" si="2"/>
        <v>1008900</v>
      </c>
      <c r="F9" s="275">
        <v>22420</v>
      </c>
      <c r="G9" s="276">
        <v>44507</v>
      </c>
      <c r="H9" s="50" t="s">
        <v>971</v>
      </c>
      <c r="I9" s="51">
        <v>22890</v>
      </c>
      <c r="J9" s="35">
        <f t="shared" si="0"/>
        <v>470</v>
      </c>
      <c r="K9" s="322">
        <v>32</v>
      </c>
      <c r="L9" s="323"/>
      <c r="M9" s="323"/>
      <c r="N9" s="38">
        <f t="shared" si="1"/>
        <v>732480</v>
      </c>
      <c r="O9" s="510" t="s">
        <v>206</v>
      </c>
      <c r="P9" s="699">
        <v>44522</v>
      </c>
      <c r="Q9" s="645">
        <v>25140</v>
      </c>
      <c r="R9" s="646">
        <v>44516</v>
      </c>
      <c r="S9" s="483"/>
      <c r="T9" s="42"/>
      <c r="U9" s="43" t="s">
        <v>1085</v>
      </c>
      <c r="V9" s="44">
        <v>6032</v>
      </c>
      <c r="W9" s="43" t="s">
        <v>1015</v>
      </c>
      <c r="X9" s="361">
        <v>4176</v>
      </c>
    </row>
    <row r="10" spans="1:24" ht="33" thickTop="1" thickBot="1" x14ac:dyDescent="0.35">
      <c r="A10" s="277" t="s">
        <v>37</v>
      </c>
      <c r="B10" s="273" t="s">
        <v>28</v>
      </c>
      <c r="C10" s="274" t="s">
        <v>1000</v>
      </c>
      <c r="D10" s="173">
        <v>0</v>
      </c>
      <c r="E10" s="559">
        <f t="shared" si="2"/>
        <v>0</v>
      </c>
      <c r="F10" s="275">
        <v>0</v>
      </c>
      <c r="G10" s="276">
        <v>44507</v>
      </c>
      <c r="H10" s="50" t="s">
        <v>970</v>
      </c>
      <c r="I10" s="51">
        <v>5495</v>
      </c>
      <c r="J10" s="35">
        <f t="shared" si="0"/>
        <v>5495</v>
      </c>
      <c r="K10" s="322">
        <v>32</v>
      </c>
      <c r="L10" s="323"/>
      <c r="M10" s="323"/>
      <c r="N10" s="38">
        <f t="shared" si="1"/>
        <v>175840</v>
      </c>
      <c r="O10" s="510" t="s">
        <v>206</v>
      </c>
      <c r="P10" s="699">
        <v>44522</v>
      </c>
      <c r="Q10" s="645">
        <v>0</v>
      </c>
      <c r="R10" s="646">
        <v>44516</v>
      </c>
      <c r="S10" s="483"/>
      <c r="T10" s="42"/>
      <c r="U10" s="43" t="s">
        <v>1085</v>
      </c>
      <c r="V10" s="44">
        <v>0</v>
      </c>
      <c r="W10" s="43" t="s">
        <v>1015</v>
      </c>
      <c r="X10" s="361">
        <v>0</v>
      </c>
    </row>
    <row r="11" spans="1:24" ht="33" thickTop="1" thickBot="1" x14ac:dyDescent="0.35">
      <c r="A11" s="277" t="s">
        <v>887</v>
      </c>
      <c r="B11" s="273" t="s">
        <v>283</v>
      </c>
      <c r="C11" s="274" t="s">
        <v>1001</v>
      </c>
      <c r="D11" s="93">
        <v>46</v>
      </c>
      <c r="E11" s="559">
        <f t="shared" si="2"/>
        <v>983020</v>
      </c>
      <c r="F11" s="275">
        <v>21370</v>
      </c>
      <c r="G11" s="276">
        <v>44509</v>
      </c>
      <c r="H11" s="50" t="s">
        <v>973</v>
      </c>
      <c r="I11" s="51">
        <v>22220</v>
      </c>
      <c r="J11" s="35">
        <f t="shared" si="0"/>
        <v>850</v>
      </c>
      <c r="K11" s="322">
        <v>32</v>
      </c>
      <c r="L11" s="323"/>
      <c r="M11" s="323"/>
      <c r="N11" s="38">
        <f t="shared" si="1"/>
        <v>711040</v>
      </c>
      <c r="O11" s="510" t="s">
        <v>206</v>
      </c>
      <c r="P11" s="699">
        <v>44523</v>
      </c>
      <c r="Q11" s="645">
        <v>25007</v>
      </c>
      <c r="R11" s="646">
        <v>44516</v>
      </c>
      <c r="S11" s="483"/>
      <c r="T11" s="42"/>
      <c r="U11" s="43" t="s">
        <v>1085</v>
      </c>
      <c r="V11" s="44">
        <v>6032</v>
      </c>
      <c r="W11" s="43" t="s">
        <v>1015</v>
      </c>
      <c r="X11" s="361">
        <v>4176</v>
      </c>
    </row>
    <row r="12" spans="1:24" ht="33" thickTop="1" thickBot="1" x14ac:dyDescent="0.35">
      <c r="A12" s="277" t="s">
        <v>37</v>
      </c>
      <c r="B12" s="273" t="s">
        <v>888</v>
      </c>
      <c r="C12" s="274" t="s">
        <v>1001</v>
      </c>
      <c r="D12" s="93">
        <v>0</v>
      </c>
      <c r="E12" s="559">
        <f t="shared" si="2"/>
        <v>0</v>
      </c>
      <c r="F12" s="275">
        <v>0</v>
      </c>
      <c r="G12" s="276">
        <v>44509</v>
      </c>
      <c r="H12" s="677" t="s">
        <v>972</v>
      </c>
      <c r="I12" s="51">
        <v>5275</v>
      </c>
      <c r="J12" s="35">
        <f t="shared" si="0"/>
        <v>5275</v>
      </c>
      <c r="K12" s="322">
        <v>32</v>
      </c>
      <c r="L12" s="323"/>
      <c r="M12" s="323"/>
      <c r="N12" s="38">
        <f t="shared" si="1"/>
        <v>168800</v>
      </c>
      <c r="O12" s="510" t="s">
        <v>206</v>
      </c>
      <c r="P12" s="699">
        <v>44523</v>
      </c>
      <c r="Q12" s="645">
        <v>0</v>
      </c>
      <c r="R12" s="646">
        <v>44516</v>
      </c>
      <c r="S12" s="483"/>
      <c r="T12" s="42"/>
      <c r="U12" s="43" t="s">
        <v>1085</v>
      </c>
      <c r="V12" s="44">
        <v>0</v>
      </c>
      <c r="W12" s="43" t="s">
        <v>1015</v>
      </c>
      <c r="X12" s="361">
        <v>0</v>
      </c>
    </row>
    <row r="13" spans="1:24" ht="33" thickTop="1" thickBot="1" x14ac:dyDescent="0.35">
      <c r="A13" s="277" t="s">
        <v>889</v>
      </c>
      <c r="B13" s="273" t="s">
        <v>283</v>
      </c>
      <c r="C13" s="274" t="s">
        <v>1002</v>
      </c>
      <c r="D13" s="93">
        <v>45</v>
      </c>
      <c r="E13" s="559">
        <f t="shared" si="2"/>
        <v>958050</v>
      </c>
      <c r="F13" s="275">
        <v>21290</v>
      </c>
      <c r="G13" s="276">
        <v>44511</v>
      </c>
      <c r="H13" s="55" t="s">
        <v>975</v>
      </c>
      <c r="I13" s="51">
        <v>21730</v>
      </c>
      <c r="J13" s="35">
        <f t="shared" si="0"/>
        <v>440</v>
      </c>
      <c r="K13" s="322">
        <v>32</v>
      </c>
      <c r="L13" s="323"/>
      <c r="M13" s="323"/>
      <c r="N13" s="38">
        <f t="shared" si="1"/>
        <v>695360</v>
      </c>
      <c r="O13" s="510" t="s">
        <v>206</v>
      </c>
      <c r="P13" s="699">
        <v>44525</v>
      </c>
      <c r="Q13" s="645">
        <v>25240</v>
      </c>
      <c r="R13" s="646">
        <v>44516</v>
      </c>
      <c r="S13" s="483"/>
      <c r="T13" s="42"/>
      <c r="U13" s="43" t="s">
        <v>1085</v>
      </c>
      <c r="V13" s="44">
        <v>6032</v>
      </c>
      <c r="W13" s="43" t="s">
        <v>1015</v>
      </c>
      <c r="X13" s="361">
        <v>4176</v>
      </c>
    </row>
    <row r="14" spans="1:24" ht="27.75" customHeight="1" thickTop="1" thickBot="1" x14ac:dyDescent="0.35">
      <c r="A14" s="277" t="s">
        <v>48</v>
      </c>
      <c r="B14" s="273" t="s">
        <v>28</v>
      </c>
      <c r="C14" s="274" t="s">
        <v>1002</v>
      </c>
      <c r="D14" s="93">
        <v>0</v>
      </c>
      <c r="E14" s="559">
        <f t="shared" si="2"/>
        <v>0</v>
      </c>
      <c r="F14" s="275">
        <v>0</v>
      </c>
      <c r="G14" s="276">
        <v>44511</v>
      </c>
      <c r="H14" s="55" t="s">
        <v>974</v>
      </c>
      <c r="I14" s="51">
        <v>5720</v>
      </c>
      <c r="J14" s="35">
        <f t="shared" si="0"/>
        <v>5720</v>
      </c>
      <c r="K14" s="322">
        <v>32</v>
      </c>
      <c r="L14" s="323"/>
      <c r="M14" s="323"/>
      <c r="N14" s="38">
        <f t="shared" si="1"/>
        <v>183040</v>
      </c>
      <c r="O14" s="510" t="s">
        <v>206</v>
      </c>
      <c r="P14" s="699">
        <v>44525</v>
      </c>
      <c r="Q14" s="645">
        <v>0</v>
      </c>
      <c r="R14" s="646">
        <v>44516</v>
      </c>
      <c r="S14" s="483"/>
      <c r="T14" s="42"/>
      <c r="U14" s="43" t="s">
        <v>1085</v>
      </c>
      <c r="V14" s="44">
        <v>0</v>
      </c>
      <c r="W14" s="43" t="s">
        <v>1015</v>
      </c>
      <c r="X14" s="361">
        <v>0</v>
      </c>
    </row>
    <row r="15" spans="1:24" ht="33" thickTop="1" thickBot="1" x14ac:dyDescent="0.35">
      <c r="A15" s="857" t="s">
        <v>890</v>
      </c>
      <c r="B15" s="273" t="s">
        <v>30</v>
      </c>
      <c r="C15" s="274" t="s">
        <v>1003</v>
      </c>
      <c r="D15" s="93">
        <v>46</v>
      </c>
      <c r="E15" s="559">
        <f t="shared" si="2"/>
        <v>825700</v>
      </c>
      <c r="F15" s="275">
        <v>17950</v>
      </c>
      <c r="G15" s="276">
        <v>44512</v>
      </c>
      <c r="H15" s="677" t="s">
        <v>988</v>
      </c>
      <c r="I15" s="51">
        <v>23000</v>
      </c>
      <c r="J15" s="35">
        <f t="shared" si="0"/>
        <v>5050</v>
      </c>
      <c r="K15" s="322">
        <v>32</v>
      </c>
      <c r="L15" s="323"/>
      <c r="M15" s="323"/>
      <c r="N15" s="38">
        <f t="shared" si="1"/>
        <v>736000</v>
      </c>
      <c r="O15" s="510" t="s">
        <v>35</v>
      </c>
      <c r="P15" s="699">
        <v>44526</v>
      </c>
      <c r="Q15" s="645">
        <v>20140</v>
      </c>
      <c r="R15" s="646">
        <v>44516</v>
      </c>
      <c r="S15" s="483"/>
      <c r="T15" s="42"/>
      <c r="U15" s="43" t="s">
        <v>1085</v>
      </c>
      <c r="V15" s="44">
        <v>6032</v>
      </c>
      <c r="W15" s="43" t="s">
        <v>1015</v>
      </c>
      <c r="X15" s="361">
        <v>4176</v>
      </c>
    </row>
    <row r="16" spans="1:24" ht="48.75" thickTop="1" thickBot="1" x14ac:dyDescent="0.35">
      <c r="A16" s="277" t="s">
        <v>944</v>
      </c>
      <c r="B16" s="273" t="s">
        <v>993</v>
      </c>
      <c r="C16" s="679" t="s">
        <v>1004</v>
      </c>
      <c r="D16" s="93">
        <v>46</v>
      </c>
      <c r="E16" s="559">
        <f t="shared" si="2"/>
        <v>993140</v>
      </c>
      <c r="F16" s="275">
        <v>21590</v>
      </c>
      <c r="G16" s="276">
        <v>44514</v>
      </c>
      <c r="H16" s="677" t="s">
        <v>994</v>
      </c>
      <c r="I16" s="51">
        <f>21920-219.2</f>
        <v>21700.799999999999</v>
      </c>
      <c r="J16" s="35">
        <f t="shared" si="0"/>
        <v>110.79999999999927</v>
      </c>
      <c r="K16" s="322">
        <v>32</v>
      </c>
      <c r="L16" s="323"/>
      <c r="M16" s="323"/>
      <c r="N16" s="38">
        <f t="shared" si="1"/>
        <v>694425.59999999998</v>
      </c>
      <c r="O16" s="510" t="s">
        <v>35</v>
      </c>
      <c r="P16" s="699">
        <v>44529</v>
      </c>
      <c r="Q16" s="645">
        <v>25140</v>
      </c>
      <c r="R16" s="646">
        <v>44519</v>
      </c>
      <c r="S16" s="483"/>
      <c r="T16" s="42"/>
      <c r="U16" s="43" t="s">
        <v>1085</v>
      </c>
      <c r="V16" s="44">
        <v>6032</v>
      </c>
      <c r="W16" s="43" t="s">
        <v>1015</v>
      </c>
      <c r="X16" s="361">
        <v>4176</v>
      </c>
    </row>
    <row r="17" spans="1:24" ht="33" thickTop="1" thickBot="1" x14ac:dyDescent="0.35">
      <c r="A17" s="285" t="s">
        <v>37</v>
      </c>
      <c r="B17" s="273" t="s">
        <v>28</v>
      </c>
      <c r="C17" s="274" t="s">
        <v>1004</v>
      </c>
      <c r="D17" s="93">
        <v>0</v>
      </c>
      <c r="E17" s="559">
        <f t="shared" si="2"/>
        <v>0</v>
      </c>
      <c r="F17" s="275">
        <v>0</v>
      </c>
      <c r="G17" s="276">
        <v>44514</v>
      </c>
      <c r="H17" s="677" t="s">
        <v>992</v>
      </c>
      <c r="I17" s="51">
        <v>6005</v>
      </c>
      <c r="J17" s="35">
        <f t="shared" si="0"/>
        <v>6005</v>
      </c>
      <c r="K17" s="581">
        <v>32</v>
      </c>
      <c r="L17" s="323"/>
      <c r="M17" s="323"/>
      <c r="N17" s="57">
        <f t="shared" si="1"/>
        <v>192160</v>
      </c>
      <c r="O17" s="510" t="s">
        <v>35</v>
      </c>
      <c r="P17" s="699">
        <v>44529</v>
      </c>
      <c r="Q17" s="645">
        <v>0</v>
      </c>
      <c r="R17" s="646">
        <v>44519</v>
      </c>
      <c r="S17" s="483"/>
      <c r="T17" s="42"/>
      <c r="U17" s="43" t="s">
        <v>1085</v>
      </c>
      <c r="V17" s="44">
        <v>0</v>
      </c>
      <c r="W17" s="43" t="s">
        <v>1015</v>
      </c>
      <c r="X17" s="361">
        <v>0</v>
      </c>
    </row>
    <row r="18" spans="1:24" ht="48.75" thickTop="1" thickBot="1" x14ac:dyDescent="0.35">
      <c r="A18" s="279" t="s">
        <v>231</v>
      </c>
      <c r="B18" s="273" t="s">
        <v>30</v>
      </c>
      <c r="C18" s="274" t="s">
        <v>1024</v>
      </c>
      <c r="D18" s="93">
        <v>47</v>
      </c>
      <c r="E18" s="559">
        <f t="shared" si="2"/>
        <v>1053270</v>
      </c>
      <c r="F18" s="275">
        <v>22410</v>
      </c>
      <c r="G18" s="276">
        <v>44517</v>
      </c>
      <c r="H18" s="677" t="s">
        <v>1038</v>
      </c>
      <c r="I18" s="51">
        <f>23050-115.25</f>
        <v>22934.75</v>
      </c>
      <c r="J18" s="35">
        <f t="shared" si="0"/>
        <v>524.75</v>
      </c>
      <c r="K18" s="581">
        <v>32</v>
      </c>
      <c r="L18" s="323"/>
      <c r="M18" s="323"/>
      <c r="N18" s="57">
        <f t="shared" si="1"/>
        <v>733912</v>
      </c>
      <c r="O18" s="894" t="s">
        <v>206</v>
      </c>
      <c r="P18" s="732">
        <v>44531</v>
      </c>
      <c r="Q18" s="645">
        <v>25208</v>
      </c>
      <c r="R18" s="646">
        <v>44519</v>
      </c>
      <c r="S18" s="483"/>
      <c r="T18" s="42"/>
      <c r="U18" s="43"/>
      <c r="V18" s="44"/>
      <c r="W18" s="43" t="s">
        <v>1015</v>
      </c>
      <c r="X18" s="361">
        <v>4176</v>
      </c>
    </row>
    <row r="19" spans="1:24" ht="33" thickTop="1" thickBot="1" x14ac:dyDescent="0.35">
      <c r="A19" s="279" t="s">
        <v>37</v>
      </c>
      <c r="B19" s="273" t="s">
        <v>28</v>
      </c>
      <c r="C19" s="274" t="s">
        <v>1024</v>
      </c>
      <c r="D19" s="93">
        <v>0</v>
      </c>
      <c r="E19" s="559">
        <f t="shared" si="2"/>
        <v>0</v>
      </c>
      <c r="F19" s="275">
        <v>0</v>
      </c>
      <c r="G19" s="276">
        <v>44517</v>
      </c>
      <c r="H19" s="677" t="s">
        <v>1014</v>
      </c>
      <c r="I19" s="51">
        <v>5490</v>
      </c>
      <c r="J19" s="35">
        <f t="shared" si="0"/>
        <v>5490</v>
      </c>
      <c r="K19" s="581">
        <v>32</v>
      </c>
      <c r="L19" s="323"/>
      <c r="M19" s="323"/>
      <c r="N19" s="57">
        <f t="shared" si="1"/>
        <v>175680</v>
      </c>
      <c r="O19" s="894" t="s">
        <v>35</v>
      </c>
      <c r="P19" s="732">
        <v>44531</v>
      </c>
      <c r="Q19" s="647">
        <v>0</v>
      </c>
      <c r="R19" s="646">
        <v>44519</v>
      </c>
      <c r="S19" s="483"/>
      <c r="T19" s="42"/>
      <c r="U19" s="43"/>
      <c r="V19" s="44"/>
      <c r="W19" s="43" t="s">
        <v>1015</v>
      </c>
      <c r="X19" s="361">
        <v>0</v>
      </c>
    </row>
    <row r="20" spans="1:24" ht="33" thickTop="1" thickBot="1" x14ac:dyDescent="0.35">
      <c r="A20" s="715" t="s">
        <v>149</v>
      </c>
      <c r="B20" s="273" t="s">
        <v>30</v>
      </c>
      <c r="C20" s="680" t="s">
        <v>1056</v>
      </c>
      <c r="D20" s="681">
        <v>47</v>
      </c>
      <c r="E20" s="559">
        <f t="shared" si="2"/>
        <v>1044340</v>
      </c>
      <c r="F20" s="275">
        <v>22220</v>
      </c>
      <c r="G20" s="276">
        <v>44519</v>
      </c>
      <c r="H20" s="677" t="s">
        <v>1022</v>
      </c>
      <c r="I20" s="51">
        <v>22820</v>
      </c>
      <c r="J20" s="35">
        <f t="shared" si="0"/>
        <v>600</v>
      </c>
      <c r="K20" s="581">
        <v>33</v>
      </c>
      <c r="L20" s="323"/>
      <c r="M20" s="323"/>
      <c r="N20" s="57">
        <f t="shared" si="1"/>
        <v>753060</v>
      </c>
      <c r="O20" s="894" t="s">
        <v>35</v>
      </c>
      <c r="P20" s="732">
        <v>44533</v>
      </c>
      <c r="Q20" s="647">
        <v>25140</v>
      </c>
      <c r="R20" s="646">
        <v>44519</v>
      </c>
      <c r="S20" s="483"/>
      <c r="T20" s="42"/>
      <c r="U20" s="43"/>
      <c r="V20" s="44"/>
      <c r="W20" s="43" t="s">
        <v>1015</v>
      </c>
      <c r="X20" s="361">
        <v>4176</v>
      </c>
    </row>
    <row r="21" spans="1:24" ht="33" thickTop="1" thickBot="1" x14ac:dyDescent="0.35">
      <c r="A21" s="279" t="s">
        <v>95</v>
      </c>
      <c r="B21" s="273" t="s">
        <v>28</v>
      </c>
      <c r="C21" s="680" t="s">
        <v>1056</v>
      </c>
      <c r="D21" s="681">
        <v>47</v>
      </c>
      <c r="E21" s="559">
        <f t="shared" si="2"/>
        <v>0</v>
      </c>
      <c r="F21" s="275">
        <v>0</v>
      </c>
      <c r="G21" s="276">
        <v>44519</v>
      </c>
      <c r="H21" s="677" t="s">
        <v>1039</v>
      </c>
      <c r="I21" s="51">
        <v>5725</v>
      </c>
      <c r="J21" s="35">
        <f t="shared" si="0"/>
        <v>5725</v>
      </c>
      <c r="K21" s="581">
        <v>33</v>
      </c>
      <c r="L21" s="323"/>
      <c r="M21" s="323"/>
      <c r="N21" s="57">
        <f t="shared" si="1"/>
        <v>188925</v>
      </c>
      <c r="O21" s="894" t="s">
        <v>206</v>
      </c>
      <c r="P21" s="732">
        <v>44533</v>
      </c>
      <c r="Q21" s="647">
        <v>0</v>
      </c>
      <c r="R21" s="646">
        <v>44519</v>
      </c>
      <c r="S21" s="483"/>
      <c r="T21" s="42"/>
      <c r="U21" s="43"/>
      <c r="V21" s="44"/>
      <c r="W21" s="43" t="s">
        <v>1015</v>
      </c>
      <c r="X21" s="361">
        <v>0</v>
      </c>
    </row>
    <row r="22" spans="1:24" ht="33" thickTop="1" thickBot="1" x14ac:dyDescent="0.35">
      <c r="A22" s="280" t="s">
        <v>231</v>
      </c>
      <c r="B22" s="273" t="s">
        <v>30</v>
      </c>
      <c r="C22" s="274" t="s">
        <v>1025</v>
      </c>
      <c r="D22" s="93">
        <v>47</v>
      </c>
      <c r="E22" s="559">
        <f t="shared" si="2"/>
        <v>1070190</v>
      </c>
      <c r="F22" s="275">
        <v>22770</v>
      </c>
      <c r="G22" s="276">
        <v>44521</v>
      </c>
      <c r="H22" s="50" t="s">
        <v>1040</v>
      </c>
      <c r="I22" s="51">
        <v>23115</v>
      </c>
      <c r="J22" s="35">
        <f t="shared" si="0"/>
        <v>345</v>
      </c>
      <c r="K22" s="581">
        <v>33.5</v>
      </c>
      <c r="L22" s="323"/>
      <c r="M22" s="323"/>
      <c r="N22" s="57">
        <f t="shared" si="1"/>
        <v>774352.5</v>
      </c>
      <c r="O22" s="894" t="s">
        <v>206</v>
      </c>
      <c r="P22" s="732">
        <v>44536</v>
      </c>
      <c r="Q22" s="647">
        <v>25140</v>
      </c>
      <c r="R22" s="646">
        <v>44529</v>
      </c>
      <c r="S22" s="483"/>
      <c r="T22" s="42"/>
      <c r="U22" s="43"/>
      <c r="V22" s="44"/>
      <c r="W22" s="43" t="s">
        <v>1015</v>
      </c>
      <c r="X22" s="361">
        <v>4176</v>
      </c>
    </row>
    <row r="23" spans="1:24" ht="20.25" customHeight="1" thickTop="1" thickBot="1" x14ac:dyDescent="0.35">
      <c r="A23" s="281" t="s">
        <v>37</v>
      </c>
      <c r="B23" s="273" t="s">
        <v>28</v>
      </c>
      <c r="C23" s="274" t="s">
        <v>1025</v>
      </c>
      <c r="D23" s="93">
        <v>0</v>
      </c>
      <c r="E23" s="559">
        <f t="shared" si="2"/>
        <v>0</v>
      </c>
      <c r="F23" s="275">
        <v>0</v>
      </c>
      <c r="G23" s="276">
        <v>44521</v>
      </c>
      <c r="H23" s="50" t="s">
        <v>1041</v>
      </c>
      <c r="I23" s="51">
        <v>5580</v>
      </c>
      <c r="J23" s="35">
        <f t="shared" si="0"/>
        <v>5580</v>
      </c>
      <c r="K23" s="581">
        <v>33.5</v>
      </c>
      <c r="L23" s="323"/>
      <c r="M23" s="323"/>
      <c r="N23" s="57">
        <f t="shared" si="1"/>
        <v>186930</v>
      </c>
      <c r="O23" s="894" t="s">
        <v>294</v>
      </c>
      <c r="P23" s="732">
        <v>44536</v>
      </c>
      <c r="Q23" s="647">
        <v>0</v>
      </c>
      <c r="R23" s="646">
        <v>44529</v>
      </c>
      <c r="S23" s="483"/>
      <c r="T23" s="42"/>
      <c r="U23" s="43"/>
      <c r="V23" s="44"/>
      <c r="W23" s="43" t="s">
        <v>1015</v>
      </c>
      <c r="X23" s="361">
        <v>0</v>
      </c>
    </row>
    <row r="24" spans="1:24" ht="33" thickTop="1" thickBot="1" x14ac:dyDescent="0.35">
      <c r="A24" s="417" t="s">
        <v>37</v>
      </c>
      <c r="B24" s="273" t="s">
        <v>30</v>
      </c>
      <c r="C24" s="274" t="s">
        <v>1026</v>
      </c>
      <c r="D24" s="93">
        <v>49</v>
      </c>
      <c r="E24" s="559">
        <f t="shared" si="2"/>
        <v>909440</v>
      </c>
      <c r="F24" s="275">
        <v>18560</v>
      </c>
      <c r="G24" s="276">
        <v>44523</v>
      </c>
      <c r="H24" s="50" t="s">
        <v>1042</v>
      </c>
      <c r="I24" s="51">
        <v>23230</v>
      </c>
      <c r="J24" s="35">
        <f t="shared" si="0"/>
        <v>4670</v>
      </c>
      <c r="K24" s="581">
        <v>33.5</v>
      </c>
      <c r="L24" s="323"/>
      <c r="M24" s="323"/>
      <c r="N24" s="62">
        <f t="shared" si="1"/>
        <v>778205</v>
      </c>
      <c r="O24" s="359" t="s">
        <v>206</v>
      </c>
      <c r="P24" s="732">
        <v>44537</v>
      </c>
      <c r="Q24" s="647">
        <v>20140</v>
      </c>
      <c r="R24" s="646">
        <v>44529</v>
      </c>
      <c r="S24" s="484"/>
      <c r="T24" s="65"/>
      <c r="U24" s="43"/>
      <c r="V24" s="44"/>
      <c r="W24" s="43" t="s">
        <v>1015</v>
      </c>
      <c r="X24" s="361">
        <v>4176</v>
      </c>
    </row>
    <row r="25" spans="1:24" ht="48.75" thickTop="1" thickBot="1" x14ac:dyDescent="0.35">
      <c r="A25" s="277" t="s">
        <v>944</v>
      </c>
      <c r="B25" s="273" t="s">
        <v>30</v>
      </c>
      <c r="C25" s="274" t="s">
        <v>1051</v>
      </c>
      <c r="D25" s="93">
        <v>49</v>
      </c>
      <c r="E25" s="559">
        <f t="shared" si="2"/>
        <v>1124550</v>
      </c>
      <c r="F25" s="275">
        <v>22950</v>
      </c>
      <c r="G25" s="276">
        <v>44525</v>
      </c>
      <c r="H25" s="50" t="s">
        <v>1044</v>
      </c>
      <c r="I25" s="51">
        <f>22945-229.46</f>
        <v>22715.54</v>
      </c>
      <c r="J25" s="35">
        <f t="shared" si="0"/>
        <v>-234.45999999999913</v>
      </c>
      <c r="K25" s="581">
        <v>34.5</v>
      </c>
      <c r="L25" s="323"/>
      <c r="M25" s="323"/>
      <c r="N25" s="57">
        <f t="shared" si="1"/>
        <v>783686.13</v>
      </c>
      <c r="O25" s="894" t="s">
        <v>206</v>
      </c>
      <c r="P25" s="732">
        <v>44539</v>
      </c>
      <c r="Q25" s="647">
        <v>25140</v>
      </c>
      <c r="R25" s="646">
        <v>44529</v>
      </c>
      <c r="S25" s="483"/>
      <c r="T25" s="42"/>
      <c r="U25" s="43"/>
      <c r="V25" s="44"/>
      <c r="W25" s="43" t="s">
        <v>1015</v>
      </c>
      <c r="X25" s="361">
        <v>4176</v>
      </c>
    </row>
    <row r="26" spans="1:24" ht="33" thickTop="1" thickBot="1" x14ac:dyDescent="0.35">
      <c r="A26" s="281" t="s">
        <v>68</v>
      </c>
      <c r="B26" s="273" t="s">
        <v>28</v>
      </c>
      <c r="C26" s="274" t="s">
        <v>1051</v>
      </c>
      <c r="D26" s="93">
        <v>0</v>
      </c>
      <c r="E26" s="559">
        <f t="shared" si="2"/>
        <v>0</v>
      </c>
      <c r="F26" s="275">
        <v>0</v>
      </c>
      <c r="G26" s="276">
        <v>44525</v>
      </c>
      <c r="H26" s="50" t="s">
        <v>1043</v>
      </c>
      <c r="I26" s="51">
        <v>6180</v>
      </c>
      <c r="J26" s="35">
        <f t="shared" si="0"/>
        <v>6180</v>
      </c>
      <c r="K26" s="581">
        <v>34.5</v>
      </c>
      <c r="L26" s="323"/>
      <c r="M26" s="323"/>
      <c r="N26" s="57">
        <f t="shared" si="1"/>
        <v>213210</v>
      </c>
      <c r="O26" s="894" t="s">
        <v>206</v>
      </c>
      <c r="P26" s="732">
        <v>44539</v>
      </c>
      <c r="Q26" s="647">
        <v>0</v>
      </c>
      <c r="R26" s="646">
        <v>44529</v>
      </c>
      <c r="S26" s="483"/>
      <c r="T26" s="42"/>
      <c r="U26" s="43"/>
      <c r="V26" s="44"/>
      <c r="W26" s="43" t="s">
        <v>1015</v>
      </c>
      <c r="X26" s="361">
        <v>0</v>
      </c>
    </row>
    <row r="27" spans="1:24" ht="33" thickTop="1" thickBot="1" x14ac:dyDescent="0.35">
      <c r="A27" s="281" t="s">
        <v>989</v>
      </c>
      <c r="B27" s="273" t="s">
        <v>30</v>
      </c>
      <c r="C27" s="274" t="s">
        <v>1052</v>
      </c>
      <c r="D27" s="93">
        <v>49</v>
      </c>
      <c r="E27" s="559">
        <f t="shared" si="2"/>
        <v>1188250</v>
      </c>
      <c r="F27" s="275">
        <v>24250</v>
      </c>
      <c r="G27" s="276">
        <v>44527</v>
      </c>
      <c r="H27" s="50" t="s">
        <v>1045</v>
      </c>
      <c r="I27" s="51">
        <f>25110-251.1</f>
        <v>24858.9</v>
      </c>
      <c r="J27" s="35">
        <f t="shared" si="0"/>
        <v>608.90000000000146</v>
      </c>
      <c r="K27" s="581">
        <v>34.5</v>
      </c>
      <c r="L27" s="323"/>
      <c r="M27" s="323"/>
      <c r="N27" s="57">
        <f t="shared" si="1"/>
        <v>857632.05</v>
      </c>
      <c r="O27" s="894" t="s">
        <v>206</v>
      </c>
      <c r="P27" s="732">
        <v>44540</v>
      </c>
      <c r="Q27" s="647">
        <v>24940</v>
      </c>
      <c r="R27" s="646">
        <v>44529</v>
      </c>
      <c r="S27" s="485"/>
      <c r="T27" s="67"/>
      <c r="U27" s="43"/>
      <c r="V27" s="44"/>
      <c r="W27" s="43" t="s">
        <v>1015</v>
      </c>
      <c r="X27" s="361">
        <v>4176</v>
      </c>
    </row>
    <row r="28" spans="1:24" ht="20.25" customHeight="1" thickTop="1" thickBot="1" x14ac:dyDescent="0.35">
      <c r="A28" s="281" t="s">
        <v>48</v>
      </c>
      <c r="B28" s="273" t="s">
        <v>991</v>
      </c>
      <c r="C28" s="274" t="s">
        <v>1052</v>
      </c>
      <c r="D28" s="93">
        <v>0</v>
      </c>
      <c r="E28" s="559">
        <f t="shared" si="2"/>
        <v>0</v>
      </c>
      <c r="F28" s="275">
        <v>0</v>
      </c>
      <c r="G28" s="276">
        <v>44527</v>
      </c>
      <c r="H28" s="50" t="s">
        <v>1076</v>
      </c>
      <c r="I28" s="51">
        <v>5895</v>
      </c>
      <c r="J28" s="35">
        <f t="shared" si="0"/>
        <v>5895</v>
      </c>
      <c r="K28" s="581">
        <v>34.5</v>
      </c>
      <c r="L28" s="323"/>
      <c r="M28" s="323"/>
      <c r="N28" s="57">
        <f t="shared" si="1"/>
        <v>203377.5</v>
      </c>
      <c r="O28" s="894" t="s">
        <v>206</v>
      </c>
      <c r="P28" s="732">
        <v>44540</v>
      </c>
      <c r="Q28" s="645">
        <v>0</v>
      </c>
      <c r="R28" s="646">
        <v>44529</v>
      </c>
      <c r="S28" s="485"/>
      <c r="T28" s="67"/>
      <c r="U28" s="43"/>
      <c r="V28" s="44"/>
      <c r="W28" s="43" t="s">
        <v>1015</v>
      </c>
      <c r="X28" s="361">
        <v>0</v>
      </c>
    </row>
    <row r="29" spans="1:24" ht="32.25" thickTop="1" x14ac:dyDescent="0.3">
      <c r="A29" s="272" t="s">
        <v>990</v>
      </c>
      <c r="B29" s="283" t="s">
        <v>298</v>
      </c>
      <c r="C29" s="274" t="s">
        <v>1053</v>
      </c>
      <c r="D29" s="93">
        <v>49</v>
      </c>
      <c r="E29" s="559">
        <f t="shared" si="2"/>
        <v>1198540</v>
      </c>
      <c r="F29" s="275">
        <v>24460</v>
      </c>
      <c r="G29" s="276">
        <v>44528</v>
      </c>
      <c r="H29" s="50" t="s">
        <v>1077</v>
      </c>
      <c r="I29" s="51">
        <v>24770</v>
      </c>
      <c r="J29" s="35">
        <f t="shared" si="0"/>
        <v>310</v>
      </c>
      <c r="K29" s="581">
        <v>34.5</v>
      </c>
      <c r="L29" s="323"/>
      <c r="M29" s="323"/>
      <c r="N29" s="57">
        <f t="shared" si="1"/>
        <v>854565</v>
      </c>
      <c r="O29" s="894" t="s">
        <v>206</v>
      </c>
      <c r="P29" s="732">
        <v>44543</v>
      </c>
      <c r="Q29" s="492">
        <v>25480</v>
      </c>
      <c r="R29" s="493">
        <v>44533</v>
      </c>
      <c r="S29" s="485"/>
      <c r="T29" s="67"/>
      <c r="U29" s="43"/>
      <c r="V29" s="44"/>
      <c r="W29" s="43" t="s">
        <v>1015</v>
      </c>
      <c r="X29" s="361">
        <v>4176</v>
      </c>
    </row>
    <row r="30" spans="1:24" ht="20.25" customHeight="1" x14ac:dyDescent="0.3">
      <c r="A30" s="272" t="s">
        <v>48</v>
      </c>
      <c r="B30" s="283" t="s">
        <v>28</v>
      </c>
      <c r="C30" s="274" t="s">
        <v>1053</v>
      </c>
      <c r="D30" s="93">
        <v>0</v>
      </c>
      <c r="E30" s="93">
        <f t="shared" ref="E30:E47" si="3">D30*F30</f>
        <v>0</v>
      </c>
      <c r="F30" s="275">
        <v>0</v>
      </c>
      <c r="G30" s="276">
        <v>44528</v>
      </c>
      <c r="H30" s="50" t="s">
        <v>1078</v>
      </c>
      <c r="I30" s="51">
        <v>5865</v>
      </c>
      <c r="J30" s="35">
        <f t="shared" si="0"/>
        <v>5865</v>
      </c>
      <c r="K30" s="581">
        <v>34.5</v>
      </c>
      <c r="L30" s="323"/>
      <c r="M30" s="323"/>
      <c r="N30" s="57">
        <f t="shared" si="1"/>
        <v>202342.5</v>
      </c>
      <c r="O30" s="894" t="s">
        <v>206</v>
      </c>
      <c r="P30" s="732">
        <v>44543</v>
      </c>
      <c r="Q30" s="492">
        <v>0</v>
      </c>
      <c r="R30" s="493">
        <v>44533</v>
      </c>
      <c r="S30" s="485"/>
      <c r="T30" s="67"/>
      <c r="U30" s="43"/>
      <c r="V30" s="44"/>
      <c r="W30" s="43" t="s">
        <v>1015</v>
      </c>
      <c r="X30" s="361">
        <v>0</v>
      </c>
    </row>
    <row r="31" spans="1:24" ht="20.25" customHeight="1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 t="s">
        <v>1016</v>
      </c>
      <c r="W31" s="43"/>
      <c r="X31" s="361">
        <v>8352</v>
      </c>
    </row>
    <row r="32" spans="1:24" ht="20.25" customHeight="1" x14ac:dyDescent="0.3">
      <c r="A32" s="277"/>
      <c r="B32" s="283"/>
      <c r="C32" s="274"/>
      <c r="D32" s="93"/>
      <c r="E32" s="93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>
        <f>SUM(X4:X31)</f>
        <v>70992</v>
      </c>
    </row>
    <row r="33" spans="1:24" ht="20.25" customHeight="1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20.25" customHeight="1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20.25" customHeight="1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20.25" customHeight="1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20.25" customHeight="1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47.25" x14ac:dyDescent="0.3">
      <c r="A54" s="791" t="s">
        <v>55</v>
      </c>
      <c r="B54" s="292" t="s">
        <v>56</v>
      </c>
      <c r="C54" s="853" t="s">
        <v>957</v>
      </c>
      <c r="D54" s="792"/>
      <c r="E54" s="793"/>
      <c r="F54" s="856">
        <v>971</v>
      </c>
      <c r="G54" s="863">
        <v>44501</v>
      </c>
      <c r="H54" s="910">
        <v>679</v>
      </c>
      <c r="I54" s="856">
        <v>971</v>
      </c>
      <c r="J54" s="35">
        <f t="shared" si="0"/>
        <v>0</v>
      </c>
      <c r="K54" s="322">
        <v>81</v>
      </c>
      <c r="L54" s="323"/>
      <c r="M54" s="323"/>
      <c r="N54" s="331">
        <f t="shared" si="1"/>
        <v>78651</v>
      </c>
      <c r="O54" s="900" t="s">
        <v>35</v>
      </c>
      <c r="P54" s="901">
        <v>44525</v>
      </c>
      <c r="Q54" s="795"/>
      <c r="R54" s="324"/>
      <c r="S54" s="67"/>
      <c r="T54" s="67"/>
      <c r="U54" s="325"/>
      <c r="V54" s="326"/>
    </row>
    <row r="55" spans="1:24" s="327" customFormat="1" ht="26.25" customHeight="1" x14ac:dyDescent="0.3">
      <c r="A55" s="909" t="s">
        <v>55</v>
      </c>
      <c r="B55" s="292" t="s">
        <v>56</v>
      </c>
      <c r="C55" s="796" t="s">
        <v>1027</v>
      </c>
      <c r="D55" s="792"/>
      <c r="E55" s="793"/>
      <c r="F55" s="856">
        <v>187.2</v>
      </c>
      <c r="G55" s="863">
        <v>44505</v>
      </c>
      <c r="H55" s="910">
        <v>686</v>
      </c>
      <c r="I55" s="856">
        <v>187.2</v>
      </c>
      <c r="J55" s="35">
        <f t="shared" si="0"/>
        <v>0</v>
      </c>
      <c r="K55" s="322">
        <v>81</v>
      </c>
      <c r="L55" s="323"/>
      <c r="M55" s="323"/>
      <c r="N55" s="331">
        <f t="shared" si="1"/>
        <v>15163.199999999999</v>
      </c>
      <c r="O55" s="906" t="s">
        <v>35</v>
      </c>
      <c r="P55" s="737">
        <v>44538</v>
      </c>
      <c r="Q55" s="39"/>
      <c r="R55" s="324"/>
      <c r="S55" s="67"/>
      <c r="T55" s="67"/>
      <c r="U55" s="325"/>
      <c r="V55" s="326"/>
    </row>
    <row r="56" spans="1:24" s="327" customFormat="1" ht="47.25" x14ac:dyDescent="0.3">
      <c r="A56" s="279" t="s">
        <v>55</v>
      </c>
      <c r="B56" s="292" t="s">
        <v>56</v>
      </c>
      <c r="C56" s="771" t="s">
        <v>1023</v>
      </c>
      <c r="D56" s="716"/>
      <c r="E56" s="607"/>
      <c r="F56" s="856">
        <v>1070</v>
      </c>
      <c r="G56" s="863">
        <v>44508</v>
      </c>
      <c r="H56" s="910">
        <v>687</v>
      </c>
      <c r="I56" s="856">
        <v>1070</v>
      </c>
      <c r="J56" s="35">
        <f t="shared" si="0"/>
        <v>0</v>
      </c>
      <c r="K56" s="322">
        <v>81</v>
      </c>
      <c r="L56" s="323"/>
      <c r="M56" s="323"/>
      <c r="N56" s="331">
        <f t="shared" si="1"/>
        <v>86670</v>
      </c>
      <c r="O56" s="454" t="s">
        <v>35</v>
      </c>
      <c r="P56" s="737">
        <v>44538</v>
      </c>
      <c r="Q56" s="508"/>
      <c r="R56" s="324"/>
      <c r="S56" s="67"/>
      <c r="T56" s="67"/>
      <c r="U56" s="325"/>
      <c r="V56" s="326"/>
      <c r="W56"/>
      <c r="X56"/>
    </row>
    <row r="57" spans="1:24" ht="17.25" x14ac:dyDescent="0.3">
      <c r="A57" s="833" t="s">
        <v>55</v>
      </c>
      <c r="B57" s="292" t="s">
        <v>56</v>
      </c>
      <c r="C57" s="1091" t="s">
        <v>1064</v>
      </c>
      <c r="D57" s="717"/>
      <c r="E57" s="607"/>
      <c r="F57" s="856">
        <v>740</v>
      </c>
      <c r="G57" s="863">
        <v>44524</v>
      </c>
      <c r="H57" s="910">
        <v>705</v>
      </c>
      <c r="I57" s="856">
        <v>740</v>
      </c>
      <c r="J57" s="35">
        <f t="shared" si="0"/>
        <v>0</v>
      </c>
      <c r="K57" s="36">
        <v>85</v>
      </c>
      <c r="L57" s="52"/>
      <c r="M57" s="52"/>
      <c r="N57" s="331">
        <f t="shared" si="1"/>
        <v>62900</v>
      </c>
      <c r="O57" s="454" t="s">
        <v>35</v>
      </c>
      <c r="P57" s="816">
        <v>44547</v>
      </c>
      <c r="Q57" s="508"/>
      <c r="R57" s="40"/>
      <c r="S57" s="67"/>
      <c r="T57" s="67"/>
      <c r="U57" s="43"/>
      <c r="V57" s="44"/>
    </row>
    <row r="58" spans="1:24" ht="18.75" customHeight="1" x14ac:dyDescent="0.3">
      <c r="A58" s="834"/>
      <c r="B58" s="292" t="s">
        <v>441</v>
      </c>
      <c r="C58" s="1098"/>
      <c r="D58" s="717"/>
      <c r="E58" s="607"/>
      <c r="F58" s="856"/>
      <c r="G58" s="863"/>
      <c r="H58" s="910"/>
      <c r="I58" s="856"/>
      <c r="J58" s="35">
        <f t="shared" si="0"/>
        <v>0</v>
      </c>
      <c r="K58" s="36"/>
      <c r="L58" s="52"/>
      <c r="M58" s="52"/>
      <c r="N58" s="331">
        <f t="shared" si="1"/>
        <v>0</v>
      </c>
      <c r="O58" s="508"/>
      <c r="P58" s="276"/>
      <c r="Q58" s="508"/>
      <c r="R58" s="40"/>
      <c r="S58" s="67"/>
      <c r="T58" s="67"/>
      <c r="U58" s="43"/>
      <c r="V58" s="44"/>
    </row>
    <row r="59" spans="1:24" s="327" customFormat="1" ht="17.25" x14ac:dyDescent="0.3">
      <c r="A59" s="279"/>
      <c r="B59" s="292" t="s">
        <v>56</v>
      </c>
      <c r="C59" s="771"/>
      <c r="D59" s="716"/>
      <c r="E59" s="607"/>
      <c r="F59" s="856"/>
      <c r="G59" s="863"/>
      <c r="H59" s="910"/>
      <c r="I59" s="856"/>
      <c r="J59" s="35">
        <f t="shared" si="0"/>
        <v>0</v>
      </c>
      <c r="K59" s="322"/>
      <c r="L59" s="323"/>
      <c r="M59" s="323"/>
      <c r="N59" s="331">
        <f t="shared" si="1"/>
        <v>0</v>
      </c>
      <c r="O59" s="508"/>
      <c r="P59" s="702"/>
      <c r="Q59" s="508"/>
      <c r="R59" s="324"/>
      <c r="S59" s="67"/>
      <c r="T59" s="67"/>
      <c r="U59" s="325"/>
      <c r="V59" s="326"/>
      <c r="W59"/>
      <c r="X59"/>
    </row>
    <row r="60" spans="1:24" ht="21" customHeight="1" x14ac:dyDescent="0.3">
      <c r="A60" s="799"/>
      <c r="B60" s="328"/>
      <c r="C60" s="800"/>
      <c r="D60" s="608"/>
      <c r="E60" s="607"/>
      <c r="F60" s="856"/>
      <c r="G60" s="863"/>
      <c r="H60" s="910"/>
      <c r="I60" s="856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276"/>
      <c r="Q60" s="508"/>
      <c r="R60" s="40"/>
      <c r="S60" s="67"/>
      <c r="T60" s="67"/>
      <c r="U60" s="43"/>
      <c r="V60" s="44"/>
    </row>
    <row r="61" spans="1:24" ht="18.75" customHeight="1" x14ac:dyDescent="0.3">
      <c r="A61" s="854"/>
      <c r="B61" s="328"/>
      <c r="C61" s="610"/>
      <c r="D61" s="608"/>
      <c r="E61" s="607"/>
      <c r="F61" s="856"/>
      <c r="G61" s="863"/>
      <c r="H61" s="910"/>
      <c r="I61" s="856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702"/>
      <c r="Q61" s="508"/>
      <c r="R61" s="40"/>
      <c r="S61" s="67"/>
      <c r="T61" s="67"/>
      <c r="U61" s="43"/>
      <c r="V61" s="44"/>
    </row>
    <row r="62" spans="1:24" ht="17.25" x14ac:dyDescent="0.3">
      <c r="A62" s="291"/>
      <c r="B62" s="759"/>
      <c r="C62" s="708"/>
      <c r="D62" s="760"/>
      <c r="E62" s="761"/>
      <c r="F62" s="856"/>
      <c r="G62" s="863"/>
      <c r="H62" s="910"/>
      <c r="I62" s="856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8" customHeight="1" x14ac:dyDescent="0.3">
      <c r="A63" s="102"/>
      <c r="B63" s="286"/>
      <c r="C63" s="619"/>
      <c r="D63" s="610"/>
      <c r="E63" s="609"/>
      <c r="F63" s="856"/>
      <c r="G63" s="863"/>
      <c r="H63" s="910"/>
      <c r="I63" s="856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702"/>
      <c r="Q63" s="508"/>
      <c r="R63" s="40"/>
      <c r="S63" s="41"/>
      <c r="T63" s="42"/>
      <c r="U63" s="43"/>
      <c r="V63" s="44"/>
    </row>
    <row r="64" spans="1:24" ht="18" customHeight="1" x14ac:dyDescent="0.3">
      <c r="A64" s="102"/>
      <c r="B64" s="286"/>
      <c r="C64" s="619"/>
      <c r="D64" s="610"/>
      <c r="E64" s="609"/>
      <c r="F64" s="856"/>
      <c r="G64" s="863"/>
      <c r="H64" s="910"/>
      <c r="I64" s="856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702"/>
      <c r="Q64" s="508"/>
      <c r="R64" s="40"/>
      <c r="S64" s="41"/>
      <c r="T64" s="42"/>
      <c r="U64" s="43"/>
      <c r="V64" s="44"/>
    </row>
    <row r="65" spans="1:22" ht="17.25" x14ac:dyDescent="0.3">
      <c r="A65" s="102" t="s">
        <v>305</v>
      </c>
      <c r="B65" s="286"/>
      <c r="C65" s="619"/>
      <c r="D65" s="610"/>
      <c r="E65" s="609"/>
      <c r="F65" s="856"/>
      <c r="G65" s="863"/>
      <c r="H65" s="910"/>
      <c r="I65" s="856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702"/>
      <c r="Q65" s="508"/>
      <c r="R65" s="40"/>
      <c r="S65" s="41"/>
      <c r="T65" s="42"/>
      <c r="U65" s="43"/>
      <c r="V65" s="44"/>
    </row>
    <row r="66" spans="1:22" ht="18.600000000000001" customHeight="1" x14ac:dyDescent="0.3">
      <c r="A66" s="102" t="s">
        <v>305</v>
      </c>
      <c r="B66" s="286"/>
      <c r="C66" s="619"/>
      <c r="D66" s="610"/>
      <c r="E66" s="609"/>
      <c r="F66" s="856"/>
      <c r="G66" s="863"/>
      <c r="H66" s="910"/>
      <c r="I66" s="856"/>
      <c r="J66" s="35">
        <f t="shared" si="0"/>
        <v>0</v>
      </c>
      <c r="K66" s="322"/>
      <c r="L66" s="323"/>
      <c r="M66" s="52"/>
      <c r="N66" s="38">
        <f t="shared" si="1"/>
        <v>0</v>
      </c>
      <c r="O66" s="508"/>
      <c r="P66" s="702"/>
      <c r="Q66" s="508"/>
      <c r="R66" s="40"/>
      <c r="S66" s="41"/>
      <c r="T66" s="42"/>
      <c r="U66" s="43"/>
      <c r="V66" s="44"/>
    </row>
    <row r="67" spans="1:22" ht="17.25" x14ac:dyDescent="0.3">
      <c r="A67" s="53" t="s">
        <v>305</v>
      </c>
      <c r="B67" s="286"/>
      <c r="C67" s="610"/>
      <c r="D67" s="610"/>
      <c r="E67" s="609"/>
      <c r="F67" s="856"/>
      <c r="G67" s="863"/>
      <c r="H67" s="910"/>
      <c r="I67" s="856"/>
      <c r="J67" s="35">
        <f t="shared" si="0"/>
        <v>0</v>
      </c>
      <c r="K67" s="322"/>
      <c r="L67" s="323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7.25" customHeight="1" x14ac:dyDescent="0.3">
      <c r="A68" s="102" t="s">
        <v>931</v>
      </c>
      <c r="B68" s="286" t="s">
        <v>932</v>
      </c>
      <c r="C68" s="619" t="s">
        <v>933</v>
      </c>
      <c r="D68" s="610"/>
      <c r="E68" s="609"/>
      <c r="F68" s="856">
        <v>18205.740000000002</v>
      </c>
      <c r="G68" s="863">
        <v>44504</v>
      </c>
      <c r="H68" s="910">
        <v>2008</v>
      </c>
      <c r="I68" s="856">
        <v>18205.740000000002</v>
      </c>
      <c r="J68" s="35">
        <f t="shared" si="0"/>
        <v>0</v>
      </c>
      <c r="K68" s="322">
        <v>30.3</v>
      </c>
      <c r="L68" s="323"/>
      <c r="M68" s="52"/>
      <c r="N68" s="38">
        <f t="shared" si="1"/>
        <v>551633.92200000002</v>
      </c>
      <c r="O68" s="508" t="s">
        <v>206</v>
      </c>
      <c r="P68" s="276">
        <v>44508</v>
      </c>
      <c r="Q68" s="508"/>
      <c r="R68" s="40"/>
      <c r="S68" s="41"/>
      <c r="T68" s="42"/>
      <c r="U68" s="43"/>
      <c r="V68" s="44"/>
    </row>
    <row r="69" spans="1:22" ht="17.25" customHeight="1" x14ac:dyDescent="0.3">
      <c r="A69" s="1012" t="s">
        <v>848</v>
      </c>
      <c r="B69" s="689" t="s">
        <v>907</v>
      </c>
      <c r="C69" s="1161" t="s">
        <v>905</v>
      </c>
      <c r="D69" s="619"/>
      <c r="E69" s="609"/>
      <c r="F69" s="856">
        <v>4.4800000000000004</v>
      </c>
      <c r="G69" s="863">
        <v>44505</v>
      </c>
      <c r="H69" s="856" t="s">
        <v>906</v>
      </c>
      <c r="I69" s="856">
        <v>4.4800000000000004</v>
      </c>
      <c r="J69" s="35">
        <f t="shared" si="0"/>
        <v>0</v>
      </c>
      <c r="K69" s="322">
        <v>433</v>
      </c>
      <c r="L69" s="323"/>
      <c r="M69" s="52"/>
      <c r="N69" s="38">
        <f t="shared" si="1"/>
        <v>1939.8400000000001</v>
      </c>
      <c r="O69" s="1016" t="s">
        <v>35</v>
      </c>
      <c r="P69" s="1165">
        <v>44505</v>
      </c>
      <c r="Q69" s="508"/>
      <c r="R69" s="40"/>
      <c r="S69" s="41"/>
      <c r="T69" s="42"/>
      <c r="U69" s="43"/>
      <c r="V69" s="44"/>
    </row>
    <row r="70" spans="1:22" ht="18.75" customHeight="1" x14ac:dyDescent="0.25">
      <c r="A70" s="1160"/>
      <c r="B70" s="866" t="s">
        <v>908</v>
      </c>
      <c r="C70" s="1162"/>
      <c r="D70" s="610"/>
      <c r="E70" s="609"/>
      <c r="F70" s="856">
        <v>5.09</v>
      </c>
      <c r="G70" s="863">
        <v>44505</v>
      </c>
      <c r="H70" s="856" t="s">
        <v>909</v>
      </c>
      <c r="I70" s="856">
        <v>5.09</v>
      </c>
      <c r="J70" s="35">
        <f t="shared" si="0"/>
        <v>0</v>
      </c>
      <c r="K70" s="322">
        <v>92</v>
      </c>
      <c r="L70" s="323"/>
      <c r="M70" s="52"/>
      <c r="N70" s="38">
        <f t="shared" si="1"/>
        <v>468.28</v>
      </c>
      <c r="O70" s="1164"/>
      <c r="P70" s="1166"/>
      <c r="Q70" s="508"/>
      <c r="R70" s="40"/>
      <c r="S70" s="41"/>
      <c r="T70" s="42"/>
      <c r="U70" s="43"/>
      <c r="V70" s="44"/>
    </row>
    <row r="71" spans="1:22" ht="18.75" customHeight="1" x14ac:dyDescent="0.3">
      <c r="A71" s="1160"/>
      <c r="B71" s="286" t="s">
        <v>910</v>
      </c>
      <c r="C71" s="1162"/>
      <c r="D71" s="619"/>
      <c r="E71" s="609"/>
      <c r="F71" s="856">
        <v>0.5</v>
      </c>
      <c r="G71" s="863">
        <v>44505</v>
      </c>
      <c r="H71" s="856" t="s">
        <v>911</v>
      </c>
      <c r="I71" s="856">
        <v>0.5</v>
      </c>
      <c r="J71" s="35">
        <f>I71-F71</f>
        <v>0</v>
      </c>
      <c r="K71" s="322">
        <v>114</v>
      </c>
      <c r="L71" s="323"/>
      <c r="M71" s="52"/>
      <c r="N71" s="38">
        <f>K71*I71</f>
        <v>57</v>
      </c>
      <c r="O71" s="1164"/>
      <c r="P71" s="1166"/>
      <c r="Q71" s="508"/>
      <c r="R71" s="40"/>
      <c r="S71" s="41"/>
      <c r="T71" s="42"/>
      <c r="U71" s="43"/>
      <c r="V71" s="44"/>
    </row>
    <row r="72" spans="1:22" ht="17.25" customHeight="1" x14ac:dyDescent="0.3">
      <c r="A72" s="1160"/>
      <c r="B72" s="689" t="s">
        <v>912</v>
      </c>
      <c r="C72" s="1162"/>
      <c r="D72" s="619"/>
      <c r="E72" s="609"/>
      <c r="F72" s="856">
        <v>0.56000000000000005</v>
      </c>
      <c r="G72" s="863">
        <v>44505</v>
      </c>
      <c r="H72" s="856" t="s">
        <v>911</v>
      </c>
      <c r="I72" s="856">
        <v>0.56000000000000005</v>
      </c>
      <c r="J72" s="35">
        <f>I72-F72</f>
        <v>0</v>
      </c>
      <c r="K72" s="322">
        <v>136</v>
      </c>
      <c r="L72" s="323"/>
      <c r="M72" s="52"/>
      <c r="N72" s="38">
        <f>K72*I72</f>
        <v>76.160000000000011</v>
      </c>
      <c r="O72" s="1164"/>
      <c r="P72" s="1166"/>
      <c r="Q72" s="508"/>
      <c r="R72" s="40"/>
      <c r="S72" s="41"/>
      <c r="T72" s="42"/>
      <c r="U72" s="43"/>
      <c r="V72" s="44"/>
    </row>
    <row r="73" spans="1:22" ht="18.75" customHeight="1" x14ac:dyDescent="0.3">
      <c r="A73" s="1160"/>
      <c r="B73" s="286" t="s">
        <v>913</v>
      </c>
      <c r="C73" s="1162"/>
      <c r="D73" s="610"/>
      <c r="E73" s="609"/>
      <c r="F73" s="856">
        <v>1.56</v>
      </c>
      <c r="G73" s="863">
        <v>44505</v>
      </c>
      <c r="H73" s="856" t="s">
        <v>911</v>
      </c>
      <c r="I73" s="856">
        <v>1.56</v>
      </c>
      <c r="J73" s="35">
        <f t="shared" si="0"/>
        <v>0</v>
      </c>
      <c r="K73" s="322">
        <v>136</v>
      </c>
      <c r="L73" s="323"/>
      <c r="M73" s="52"/>
      <c r="N73" s="38">
        <f t="shared" si="1"/>
        <v>212.16</v>
      </c>
      <c r="O73" s="1164"/>
      <c r="P73" s="1166"/>
      <c r="Q73" s="508"/>
      <c r="R73" s="40"/>
      <c r="S73" s="41"/>
      <c r="T73" s="42"/>
      <c r="U73" s="43"/>
      <c r="V73" s="44"/>
    </row>
    <row r="74" spans="1:22" ht="16.5" customHeight="1" x14ac:dyDescent="0.3">
      <c r="A74" s="1160"/>
      <c r="B74" s="286" t="s">
        <v>914</v>
      </c>
      <c r="C74" s="1162"/>
      <c r="D74" s="181"/>
      <c r="E74" s="613"/>
      <c r="F74" s="856">
        <v>0.4</v>
      </c>
      <c r="G74" s="863">
        <v>44505</v>
      </c>
      <c r="H74" s="856" t="s">
        <v>911</v>
      </c>
      <c r="I74" s="856">
        <v>0.4</v>
      </c>
      <c r="J74" s="35">
        <f t="shared" si="0"/>
        <v>0</v>
      </c>
      <c r="K74" s="56">
        <v>136</v>
      </c>
      <c r="L74" s="52"/>
      <c r="M74" s="52"/>
      <c r="N74" s="38">
        <f t="shared" si="1"/>
        <v>54.400000000000006</v>
      </c>
      <c r="O74" s="1164"/>
      <c r="P74" s="1166"/>
      <c r="Q74" s="508"/>
      <c r="R74" s="40"/>
      <c r="S74" s="41"/>
      <c r="T74" s="42"/>
      <c r="U74" s="43"/>
      <c r="V74" s="44"/>
    </row>
    <row r="75" spans="1:22" s="327" customFormat="1" ht="16.5" customHeight="1" x14ac:dyDescent="0.3">
      <c r="A75" s="1013"/>
      <c r="B75" s="286" t="s">
        <v>915</v>
      </c>
      <c r="C75" s="1163"/>
      <c r="D75" s="763"/>
      <c r="E75" s="97"/>
      <c r="F75" s="856">
        <v>2.8</v>
      </c>
      <c r="G75" s="863">
        <v>44505</v>
      </c>
      <c r="H75" s="856" t="s">
        <v>911</v>
      </c>
      <c r="I75" s="856">
        <v>2.8</v>
      </c>
      <c r="J75" s="35">
        <f t="shared" si="0"/>
        <v>0</v>
      </c>
      <c r="K75" s="581">
        <v>105</v>
      </c>
      <c r="L75" s="323"/>
      <c r="M75" s="323"/>
      <c r="N75" s="38">
        <f t="shared" si="1"/>
        <v>294</v>
      </c>
      <c r="O75" s="1017"/>
      <c r="P75" s="1167"/>
      <c r="Q75" s="508"/>
      <c r="R75" s="324"/>
      <c r="S75" s="41"/>
      <c r="T75" s="42"/>
      <c r="U75" s="325"/>
      <c r="V75" s="326"/>
    </row>
    <row r="76" spans="1:22" s="327" customFormat="1" ht="16.5" customHeight="1" x14ac:dyDescent="0.3">
      <c r="A76" s="277" t="s">
        <v>931</v>
      </c>
      <c r="B76" s="286" t="s">
        <v>393</v>
      </c>
      <c r="C76" s="877" t="s">
        <v>951</v>
      </c>
      <c r="D76" s="629"/>
      <c r="E76" s="613"/>
      <c r="F76" s="856">
        <v>154</v>
      </c>
      <c r="G76" s="863">
        <v>44506</v>
      </c>
      <c r="H76" s="856">
        <v>35491</v>
      </c>
      <c r="I76" s="856">
        <v>154</v>
      </c>
      <c r="J76" s="35">
        <f t="shared" si="0"/>
        <v>0</v>
      </c>
      <c r="K76" s="581">
        <v>47</v>
      </c>
      <c r="L76" s="323"/>
      <c r="M76" s="323"/>
      <c r="N76" s="38">
        <f t="shared" si="1"/>
        <v>7238</v>
      </c>
      <c r="O76" s="508" t="s">
        <v>35</v>
      </c>
      <c r="P76" s="276">
        <v>44519</v>
      </c>
      <c r="Q76" s="508"/>
      <c r="R76" s="324"/>
      <c r="S76" s="41"/>
      <c r="T76" s="42"/>
      <c r="U76" s="325"/>
      <c r="V76" s="326"/>
    </row>
    <row r="77" spans="1:22" s="327" customFormat="1" ht="16.5" customHeight="1" x14ac:dyDescent="0.3">
      <c r="A77" s="277" t="s">
        <v>59</v>
      </c>
      <c r="B77" s="425"/>
      <c r="C77" s="851"/>
      <c r="D77" s="629"/>
      <c r="E77" s="613"/>
      <c r="F77" s="856"/>
      <c r="G77" s="863"/>
      <c r="H77" s="856"/>
      <c r="I77" s="856"/>
      <c r="J77" s="35">
        <f t="shared" si="0"/>
        <v>0</v>
      </c>
      <c r="K77" s="581"/>
      <c r="L77" s="323"/>
      <c r="M77" s="323"/>
      <c r="N77" s="38">
        <f t="shared" si="1"/>
        <v>0</v>
      </c>
      <c r="O77" s="508"/>
      <c r="P77" s="276"/>
      <c r="Q77" s="508"/>
      <c r="R77" s="324"/>
      <c r="S77" s="41"/>
      <c r="T77" s="42"/>
      <c r="U77" s="325"/>
      <c r="V77" s="326"/>
    </row>
    <row r="78" spans="1:22" s="327" customFormat="1" ht="16.5" customHeight="1" x14ac:dyDescent="0.3">
      <c r="A78" s="847" t="s">
        <v>936</v>
      </c>
      <c r="B78" s="425" t="s">
        <v>937</v>
      </c>
      <c r="C78" s="629" t="s">
        <v>938</v>
      </c>
      <c r="D78" s="628"/>
      <c r="E78" s="613"/>
      <c r="F78" s="856">
        <v>9324.66</v>
      </c>
      <c r="G78" s="863">
        <v>44508</v>
      </c>
      <c r="H78" s="868" t="s">
        <v>939</v>
      </c>
      <c r="I78" s="856">
        <v>9324.66</v>
      </c>
      <c r="J78" s="35">
        <f t="shared" si="0"/>
        <v>0</v>
      </c>
      <c r="K78" s="581">
        <v>34.5</v>
      </c>
      <c r="L78" s="323"/>
      <c r="M78" s="323"/>
      <c r="N78" s="38">
        <f t="shared" si="1"/>
        <v>321700.77</v>
      </c>
      <c r="O78" s="508" t="s">
        <v>294</v>
      </c>
      <c r="P78" s="702">
        <v>44510</v>
      </c>
      <c r="Q78" s="508"/>
      <c r="R78" s="324"/>
      <c r="S78" s="41"/>
      <c r="T78" s="42"/>
      <c r="U78" s="325"/>
      <c r="V78" s="326"/>
    </row>
    <row r="79" spans="1:22" ht="16.5" customHeight="1" x14ac:dyDescent="0.3">
      <c r="A79" s="58" t="s">
        <v>59</v>
      </c>
      <c r="B79" s="61"/>
      <c r="C79" s="181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38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58" t="s">
        <v>934</v>
      </c>
      <c r="B80" s="61" t="s">
        <v>53</v>
      </c>
      <c r="C80" s="867" t="s">
        <v>935</v>
      </c>
      <c r="D80" s="612"/>
      <c r="E80" s="613"/>
      <c r="F80" s="51">
        <v>3510</v>
      </c>
      <c r="G80" s="49">
        <v>44509</v>
      </c>
      <c r="H80" s="620">
        <v>431968</v>
      </c>
      <c r="I80" s="51">
        <v>3510</v>
      </c>
      <c r="J80" s="35">
        <f t="shared" si="0"/>
        <v>0</v>
      </c>
      <c r="K80" s="56">
        <v>38</v>
      </c>
      <c r="L80" s="1070"/>
      <c r="M80" s="1071"/>
      <c r="N80" s="57">
        <f t="shared" si="1"/>
        <v>133380</v>
      </c>
      <c r="O80" s="508" t="s">
        <v>206</v>
      </c>
      <c r="P80" s="702">
        <v>44509</v>
      </c>
      <c r="Q80" s="508"/>
      <c r="R80" s="40"/>
      <c r="S80" s="41"/>
      <c r="T80" s="42"/>
      <c r="U80" s="43"/>
      <c r="V80" s="44"/>
    </row>
    <row r="81" spans="1:22" ht="17.25" x14ac:dyDescent="0.3">
      <c r="A81" s="58" t="s">
        <v>59</v>
      </c>
      <c r="B81" s="61"/>
      <c r="C81" s="116"/>
      <c r="D81" s="612"/>
      <c r="E81" s="613"/>
      <c r="F81" s="51"/>
      <c r="G81" s="49"/>
      <c r="H81" s="684"/>
      <c r="I81" s="51"/>
      <c r="J81" s="35">
        <f t="shared" si="0"/>
        <v>0</v>
      </c>
      <c r="K81" s="56"/>
      <c r="L81" s="1070"/>
      <c r="M81" s="1071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21" customHeight="1" x14ac:dyDescent="0.3">
      <c r="A82" s="683" t="s">
        <v>32</v>
      </c>
      <c r="B82" s="61" t="s">
        <v>33</v>
      </c>
      <c r="C82" s="91" t="s">
        <v>941</v>
      </c>
      <c r="D82" s="612"/>
      <c r="E82" s="613"/>
      <c r="F82" s="51">
        <v>500</v>
      </c>
      <c r="G82" s="49">
        <v>44510</v>
      </c>
      <c r="H82" s="620" t="s">
        <v>942</v>
      </c>
      <c r="I82" s="51">
        <v>500</v>
      </c>
      <c r="J82" s="35">
        <f t="shared" si="0"/>
        <v>0</v>
      </c>
      <c r="K82" s="56">
        <v>65</v>
      </c>
      <c r="L82" s="685"/>
      <c r="M82" s="685"/>
      <c r="N82" s="57">
        <f t="shared" si="1"/>
        <v>32500</v>
      </c>
      <c r="O82" s="508" t="s">
        <v>374</v>
      </c>
      <c r="P82" s="702">
        <v>44511</v>
      </c>
      <c r="Q82" s="508"/>
      <c r="R82" s="40"/>
      <c r="S82" s="41"/>
      <c r="T82" s="42"/>
      <c r="U82" s="43"/>
      <c r="V82" s="44"/>
    </row>
    <row r="83" spans="1:22" ht="26.25" customHeight="1" x14ac:dyDescent="0.3">
      <c r="A83" s="889" t="s">
        <v>959</v>
      </c>
      <c r="B83" s="61"/>
      <c r="C83" s="855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685"/>
      <c r="M83" s="685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 t="s">
        <v>32</v>
      </c>
      <c r="B84" s="61" t="s">
        <v>33</v>
      </c>
      <c r="C84" s="612" t="s">
        <v>978</v>
      </c>
      <c r="D84" s="612"/>
      <c r="E84" s="613"/>
      <c r="F84" s="51">
        <v>204</v>
      </c>
      <c r="G84" s="49">
        <v>44513</v>
      </c>
      <c r="H84" s="620" t="s">
        <v>979</v>
      </c>
      <c r="I84" s="51">
        <v>204</v>
      </c>
      <c r="J84" s="35">
        <f t="shared" si="0"/>
        <v>0</v>
      </c>
      <c r="K84" s="56">
        <v>65</v>
      </c>
      <c r="L84" s="323"/>
      <c r="M84" s="323"/>
      <c r="N84" s="57">
        <f t="shared" si="1"/>
        <v>13260</v>
      </c>
      <c r="O84" s="508" t="s">
        <v>374</v>
      </c>
      <c r="P84" s="702">
        <v>44516</v>
      </c>
      <c r="Q84" s="508"/>
      <c r="R84" s="40"/>
      <c r="S84" s="41"/>
      <c r="T84" s="42"/>
      <c r="U84" s="43"/>
      <c r="V84" s="44"/>
    </row>
    <row r="85" spans="1:22" ht="17.25" x14ac:dyDescent="0.3">
      <c r="A85" s="287" t="s">
        <v>931</v>
      </c>
      <c r="B85" s="61" t="s">
        <v>1012</v>
      </c>
      <c r="C85" s="612" t="s">
        <v>1013</v>
      </c>
      <c r="D85" s="612"/>
      <c r="E85" s="613"/>
      <c r="F85" s="51">
        <v>3700.46</v>
      </c>
      <c r="G85" s="49">
        <v>44516</v>
      </c>
      <c r="H85" s="620">
        <v>2164</v>
      </c>
      <c r="I85" s="51">
        <v>3700.46</v>
      </c>
      <c r="J85" s="35">
        <f t="shared" si="0"/>
        <v>0</v>
      </c>
      <c r="K85" s="56">
        <v>35.5</v>
      </c>
      <c r="L85" s="323"/>
      <c r="M85" s="323"/>
      <c r="N85" s="57">
        <f t="shared" si="1"/>
        <v>131366.32999999999</v>
      </c>
      <c r="O85" s="454" t="s">
        <v>35</v>
      </c>
      <c r="P85" s="737">
        <v>44531</v>
      </c>
      <c r="Q85" s="508"/>
      <c r="R85" s="40"/>
      <c r="S85" s="41"/>
      <c r="T85" s="42"/>
      <c r="U85" s="43"/>
      <c r="V85" s="44"/>
    </row>
    <row r="86" spans="1:22" ht="18" thickBot="1" x14ac:dyDescent="0.35">
      <c r="A86" s="287" t="s">
        <v>32</v>
      </c>
      <c r="B86" s="61" t="s">
        <v>33</v>
      </c>
      <c r="C86" s="612" t="s">
        <v>976</v>
      </c>
      <c r="D86" s="612"/>
      <c r="E86" s="613"/>
      <c r="F86" s="51">
        <v>360</v>
      </c>
      <c r="G86" s="49">
        <v>44516</v>
      </c>
      <c r="H86" s="890" t="s">
        <v>977</v>
      </c>
      <c r="I86" s="51">
        <v>360</v>
      </c>
      <c r="J86" s="35">
        <f t="shared" si="0"/>
        <v>0</v>
      </c>
      <c r="K86" s="56">
        <v>65</v>
      </c>
      <c r="L86" s="52"/>
      <c r="M86" s="52"/>
      <c r="N86" s="57">
        <f t="shared" si="1"/>
        <v>23400</v>
      </c>
      <c r="O86" s="508" t="s">
        <v>374</v>
      </c>
      <c r="P86" s="702">
        <v>44516</v>
      </c>
      <c r="Q86" s="508"/>
      <c r="R86" s="40"/>
      <c r="S86" s="41"/>
      <c r="T86" s="42"/>
      <c r="U86" s="43"/>
      <c r="V86" s="44"/>
    </row>
    <row r="87" spans="1:22" ht="17.25" x14ac:dyDescent="0.3">
      <c r="A87" s="1093" t="s">
        <v>606</v>
      </c>
      <c r="B87" s="61" t="s">
        <v>986</v>
      </c>
      <c r="C87" s="1168" t="s">
        <v>984</v>
      </c>
      <c r="D87" s="612"/>
      <c r="E87" s="613"/>
      <c r="F87" s="51">
        <v>8226.24</v>
      </c>
      <c r="G87" s="87">
        <v>44518</v>
      </c>
      <c r="H87" s="1051" t="s">
        <v>985</v>
      </c>
      <c r="I87" s="48">
        <v>8226.24</v>
      </c>
      <c r="J87" s="35">
        <f t="shared" si="0"/>
        <v>0</v>
      </c>
      <c r="K87" s="56">
        <v>22</v>
      </c>
      <c r="L87" s="52"/>
      <c r="M87" s="52"/>
      <c r="N87" s="57">
        <f t="shared" si="1"/>
        <v>180977.28</v>
      </c>
      <c r="O87" s="1016" t="s">
        <v>35</v>
      </c>
      <c r="P87" s="1165">
        <v>44526</v>
      </c>
      <c r="Q87" s="508"/>
      <c r="R87" s="40"/>
      <c r="S87" s="41"/>
      <c r="T87" s="42"/>
      <c r="U87" s="43"/>
      <c r="V87" s="44"/>
    </row>
    <row r="88" spans="1:22" ht="18" thickBot="1" x14ac:dyDescent="0.35">
      <c r="A88" s="1095"/>
      <c r="B88" s="61" t="s">
        <v>987</v>
      </c>
      <c r="C88" s="1169"/>
      <c r="D88" s="612"/>
      <c r="E88" s="613"/>
      <c r="F88" s="51">
        <v>255.8</v>
      </c>
      <c r="G88" s="87">
        <v>44518</v>
      </c>
      <c r="H88" s="1052"/>
      <c r="I88" s="48">
        <v>255.8</v>
      </c>
      <c r="J88" s="35">
        <f t="shared" si="0"/>
        <v>0</v>
      </c>
      <c r="K88" s="56">
        <v>66</v>
      </c>
      <c r="L88" s="52"/>
      <c r="M88" s="52"/>
      <c r="N88" s="57">
        <f t="shared" si="1"/>
        <v>16882.8</v>
      </c>
      <c r="O88" s="1017"/>
      <c r="P88" s="1167"/>
      <c r="Q88" s="508"/>
      <c r="R88" s="40"/>
      <c r="S88" s="41"/>
      <c r="T88" s="42"/>
      <c r="U88" s="43"/>
      <c r="V88" s="44"/>
    </row>
    <row r="89" spans="1:22" ht="17.25" x14ac:dyDescent="0.3">
      <c r="A89" s="61" t="s">
        <v>32</v>
      </c>
      <c r="B89" s="61" t="s">
        <v>33</v>
      </c>
      <c r="C89" s="612" t="s">
        <v>982</v>
      </c>
      <c r="D89" s="612"/>
      <c r="E89" s="613"/>
      <c r="F89" s="51">
        <v>214</v>
      </c>
      <c r="G89" s="49">
        <v>44520</v>
      </c>
      <c r="H89" s="891" t="s">
        <v>983</v>
      </c>
      <c r="I89" s="51">
        <v>214</v>
      </c>
      <c r="J89" s="35">
        <f t="shared" si="0"/>
        <v>0</v>
      </c>
      <c r="K89" s="56">
        <v>65</v>
      </c>
      <c r="L89" s="52"/>
      <c r="M89" s="52"/>
      <c r="N89" s="57">
        <f t="shared" si="1"/>
        <v>13910</v>
      </c>
      <c r="O89" s="508" t="s">
        <v>374</v>
      </c>
      <c r="P89" s="702">
        <v>44525</v>
      </c>
      <c r="Q89" s="508"/>
      <c r="R89" s="40"/>
      <c r="S89" s="41"/>
      <c r="T89" s="42"/>
      <c r="U89" s="43"/>
      <c r="V89" s="44"/>
    </row>
    <row r="90" spans="1:22" ht="17.25" x14ac:dyDescent="0.3">
      <c r="A90" s="61" t="s">
        <v>606</v>
      </c>
      <c r="B90" s="61" t="s">
        <v>960</v>
      </c>
      <c r="C90" s="612" t="s">
        <v>961</v>
      </c>
      <c r="D90" s="612"/>
      <c r="E90" s="613"/>
      <c r="F90" s="51">
        <v>12122</v>
      </c>
      <c r="G90" s="49">
        <v>44520</v>
      </c>
      <c r="H90" s="620" t="s">
        <v>962</v>
      </c>
      <c r="I90" s="51">
        <v>12122</v>
      </c>
      <c r="J90" s="35">
        <f t="shared" si="0"/>
        <v>0</v>
      </c>
      <c r="K90" s="56">
        <v>36</v>
      </c>
      <c r="L90" s="52"/>
      <c r="M90" s="52"/>
      <c r="N90" s="57">
        <f t="shared" si="1"/>
        <v>436392</v>
      </c>
      <c r="O90" s="508" t="s">
        <v>224</v>
      </c>
      <c r="P90" s="702">
        <v>44525</v>
      </c>
      <c r="Q90" s="508"/>
      <c r="R90" s="40"/>
      <c r="S90" s="41"/>
      <c r="T90" s="42"/>
      <c r="U90" s="43"/>
      <c r="V90" s="44"/>
    </row>
    <row r="91" spans="1:22" ht="17.25" x14ac:dyDescent="0.25">
      <c r="A91" s="102" t="s">
        <v>32</v>
      </c>
      <c r="B91" s="58" t="s">
        <v>33</v>
      </c>
      <c r="C91" s="96" t="s">
        <v>980</v>
      </c>
      <c r="D91" s="96"/>
      <c r="E91" s="97"/>
      <c r="F91" s="51">
        <v>400</v>
      </c>
      <c r="G91" s="49">
        <v>44523</v>
      </c>
      <c r="H91" s="50" t="s">
        <v>981</v>
      </c>
      <c r="I91" s="51">
        <v>400</v>
      </c>
      <c r="J91" s="35">
        <f t="shared" si="0"/>
        <v>0</v>
      </c>
      <c r="K91" s="56">
        <v>65</v>
      </c>
      <c r="L91" s="52"/>
      <c r="M91" s="52"/>
      <c r="N91" s="57">
        <f t="shared" si="1"/>
        <v>26000</v>
      </c>
      <c r="O91" s="508" t="s">
        <v>374</v>
      </c>
      <c r="P91" s="702">
        <v>44525</v>
      </c>
      <c r="Q91" s="508"/>
      <c r="R91" s="40"/>
      <c r="S91" s="41"/>
      <c r="T91" s="42"/>
      <c r="U91" s="43"/>
      <c r="V91" s="44"/>
    </row>
    <row r="92" spans="1:22" ht="18" thickBot="1" x14ac:dyDescent="0.35">
      <c r="A92" s="291" t="s">
        <v>32</v>
      </c>
      <c r="B92" s="61" t="s">
        <v>33</v>
      </c>
      <c r="C92" s="96" t="s">
        <v>995</v>
      </c>
      <c r="D92" s="96"/>
      <c r="E92" s="97"/>
      <c r="F92" s="51">
        <v>300</v>
      </c>
      <c r="G92" s="49">
        <v>44527</v>
      </c>
      <c r="H92" s="50" t="s">
        <v>996</v>
      </c>
      <c r="I92" s="51">
        <v>300</v>
      </c>
      <c r="J92" s="35">
        <f t="shared" si="0"/>
        <v>0</v>
      </c>
      <c r="K92" s="56">
        <v>65</v>
      </c>
      <c r="L92" s="52"/>
      <c r="M92" s="52"/>
      <c r="N92" s="57">
        <f t="shared" si="1"/>
        <v>19500</v>
      </c>
      <c r="O92" s="710" t="s">
        <v>374</v>
      </c>
      <c r="P92" s="908">
        <v>44529</v>
      </c>
      <c r="Q92" s="508"/>
      <c r="R92" s="40"/>
      <c r="S92" s="41"/>
      <c r="T92" s="41"/>
      <c r="U92" s="43"/>
      <c r="V92" s="44"/>
    </row>
    <row r="93" spans="1:22" ht="17.25" customHeight="1" x14ac:dyDescent="0.3">
      <c r="A93" s="1057" t="s">
        <v>1029</v>
      </c>
      <c r="B93" s="921" t="s">
        <v>1030</v>
      </c>
      <c r="C93" s="96" t="s">
        <v>1031</v>
      </c>
      <c r="D93" s="96"/>
      <c r="E93" s="97"/>
      <c r="F93" s="915">
        <v>632</v>
      </c>
      <c r="G93" s="916">
        <v>44510</v>
      </c>
      <c r="H93" s="917">
        <v>35566</v>
      </c>
      <c r="I93" s="915">
        <v>632</v>
      </c>
      <c r="J93" s="35">
        <f t="shared" si="0"/>
        <v>0</v>
      </c>
      <c r="K93" s="56">
        <v>42</v>
      </c>
      <c r="L93" s="52"/>
      <c r="M93" s="52"/>
      <c r="N93" s="923">
        <f t="shared" si="1"/>
        <v>26544</v>
      </c>
      <c r="O93" s="1144" t="s">
        <v>35</v>
      </c>
      <c r="P93" s="1146">
        <v>44538</v>
      </c>
      <c r="Q93" s="712"/>
      <c r="R93" s="40"/>
      <c r="S93" s="41"/>
      <c r="T93" s="41"/>
      <c r="U93" s="43"/>
      <c r="V93" s="44"/>
    </row>
    <row r="94" spans="1:22" ht="19.5" thickBot="1" x14ac:dyDescent="0.35">
      <c r="A94" s="1058"/>
      <c r="B94" s="922" t="s">
        <v>1032</v>
      </c>
      <c r="C94" s="96" t="s">
        <v>1033</v>
      </c>
      <c r="D94" s="96"/>
      <c r="E94" s="97"/>
      <c r="F94" s="915">
        <v>325.3</v>
      </c>
      <c r="G94" s="916">
        <v>44512</v>
      </c>
      <c r="H94" s="919">
        <v>35582</v>
      </c>
      <c r="I94" s="915">
        <v>325.3</v>
      </c>
      <c r="J94" s="35">
        <f t="shared" si="0"/>
        <v>0</v>
      </c>
      <c r="K94" s="56">
        <v>69</v>
      </c>
      <c r="L94" s="52"/>
      <c r="M94" s="52"/>
      <c r="N94" s="923">
        <f t="shared" si="1"/>
        <v>22445.7</v>
      </c>
      <c r="O94" s="1145"/>
      <c r="P94" s="1147"/>
      <c r="Q94" s="712"/>
      <c r="R94" s="40"/>
      <c r="S94" s="41"/>
      <c r="T94" s="42"/>
      <c r="U94" s="43"/>
      <c r="V94" s="44"/>
    </row>
    <row r="95" spans="1:22" ht="17.25" customHeight="1" x14ac:dyDescent="0.3">
      <c r="A95" s="1058"/>
      <c r="B95" s="921" t="s">
        <v>393</v>
      </c>
      <c r="C95" s="1156" t="s">
        <v>1034</v>
      </c>
      <c r="D95" s="96"/>
      <c r="E95" s="97"/>
      <c r="F95" s="915">
        <v>281</v>
      </c>
      <c r="G95" s="1158">
        <v>44513</v>
      </c>
      <c r="H95" s="1152">
        <v>35676</v>
      </c>
      <c r="I95" s="918">
        <v>281</v>
      </c>
      <c r="J95" s="35">
        <f t="shared" si="0"/>
        <v>0</v>
      </c>
      <c r="K95" s="56">
        <v>47</v>
      </c>
      <c r="L95" s="52"/>
      <c r="M95" s="52"/>
      <c r="N95" s="923">
        <f t="shared" si="1"/>
        <v>13207</v>
      </c>
      <c r="O95" s="1145"/>
      <c r="P95" s="1147"/>
      <c r="Q95" s="712"/>
      <c r="R95" s="40"/>
      <c r="S95" s="41"/>
      <c r="T95" s="42"/>
      <c r="U95" s="43"/>
      <c r="V95" s="44"/>
    </row>
    <row r="96" spans="1:22" ht="18" customHeight="1" thickBot="1" x14ac:dyDescent="0.35">
      <c r="A96" s="1058"/>
      <c r="B96" s="921" t="s">
        <v>1032</v>
      </c>
      <c r="C96" s="1149"/>
      <c r="D96" s="96"/>
      <c r="E96" s="97"/>
      <c r="F96" s="915">
        <v>190.6</v>
      </c>
      <c r="G96" s="1159"/>
      <c r="H96" s="1157"/>
      <c r="I96" s="918">
        <v>190.6</v>
      </c>
      <c r="J96" s="35">
        <f t="shared" si="0"/>
        <v>0</v>
      </c>
      <c r="K96" s="56">
        <v>69</v>
      </c>
      <c r="L96" s="52"/>
      <c r="M96" s="52"/>
      <c r="N96" s="923">
        <f t="shared" si="1"/>
        <v>13151.4</v>
      </c>
      <c r="O96" s="1145"/>
      <c r="P96" s="1147"/>
      <c r="Q96" s="712"/>
      <c r="R96" s="40"/>
      <c r="S96" s="41"/>
      <c r="T96" s="42"/>
      <c r="U96" s="43"/>
      <c r="V96" s="44"/>
    </row>
    <row r="97" spans="1:22" ht="17.25" customHeight="1" x14ac:dyDescent="0.3">
      <c r="A97" s="1058"/>
      <c r="B97" s="924" t="s">
        <v>1032</v>
      </c>
      <c r="C97" s="975" t="s">
        <v>1035</v>
      </c>
      <c r="D97" s="438"/>
      <c r="E97" s="97"/>
      <c r="F97" s="920">
        <v>119.2</v>
      </c>
      <c r="G97" s="1150">
        <v>44517</v>
      </c>
      <c r="H97" s="1152">
        <v>35677</v>
      </c>
      <c r="I97" s="918">
        <v>119.2</v>
      </c>
      <c r="J97" s="35">
        <f t="shared" si="0"/>
        <v>0</v>
      </c>
      <c r="K97" s="56">
        <v>70</v>
      </c>
      <c r="L97" s="52"/>
      <c r="M97" s="52"/>
      <c r="N97" s="923">
        <f t="shared" si="1"/>
        <v>8344</v>
      </c>
      <c r="O97" s="1145"/>
      <c r="P97" s="1147"/>
      <c r="Q97" s="712"/>
      <c r="R97" s="40"/>
      <c r="S97" s="41"/>
      <c r="T97" s="42"/>
      <c r="U97" s="43"/>
      <c r="V97" s="44"/>
    </row>
    <row r="98" spans="1:22" ht="18" customHeight="1" thickBot="1" x14ac:dyDescent="0.35">
      <c r="A98" s="1058"/>
      <c r="B98" s="924" t="s">
        <v>393</v>
      </c>
      <c r="C98" s="976"/>
      <c r="D98" s="438"/>
      <c r="E98" s="97"/>
      <c r="F98" s="920">
        <v>305.39999999999998</v>
      </c>
      <c r="G98" s="1151"/>
      <c r="H98" s="1157"/>
      <c r="I98" s="918">
        <v>305.39999999999998</v>
      </c>
      <c r="J98" s="35">
        <f t="shared" si="0"/>
        <v>0</v>
      </c>
      <c r="K98" s="56">
        <v>49</v>
      </c>
      <c r="L98" s="52"/>
      <c r="M98" s="52"/>
      <c r="N98" s="923">
        <f t="shared" si="1"/>
        <v>14964.599999999999</v>
      </c>
      <c r="O98" s="1145"/>
      <c r="P98" s="1147"/>
      <c r="Q98" s="712"/>
      <c r="R98" s="40"/>
      <c r="S98" s="41"/>
      <c r="T98" s="42"/>
      <c r="U98" s="43"/>
      <c r="V98" s="44"/>
    </row>
    <row r="99" spans="1:22" ht="17.25" customHeight="1" x14ac:dyDescent="0.3">
      <c r="A99" s="1058"/>
      <c r="B99" s="921" t="s">
        <v>1032</v>
      </c>
      <c r="C99" s="1148" t="s">
        <v>1036</v>
      </c>
      <c r="D99" s="96"/>
      <c r="E99" s="97"/>
      <c r="F99" s="920">
        <v>251.2</v>
      </c>
      <c r="G99" s="1150">
        <v>44518</v>
      </c>
      <c r="H99" s="1152">
        <v>35678</v>
      </c>
      <c r="I99" s="918">
        <v>251.2</v>
      </c>
      <c r="J99" s="35">
        <f t="shared" si="0"/>
        <v>0</v>
      </c>
      <c r="K99" s="56">
        <v>69</v>
      </c>
      <c r="L99" s="52"/>
      <c r="M99" s="52"/>
      <c r="N99" s="923">
        <f t="shared" si="1"/>
        <v>17332.8</v>
      </c>
      <c r="O99" s="1145"/>
      <c r="P99" s="1147"/>
      <c r="Q99" s="712"/>
      <c r="R99" s="40"/>
      <c r="S99" s="41"/>
      <c r="T99" s="42"/>
      <c r="U99" s="43"/>
      <c r="V99" s="44"/>
    </row>
    <row r="100" spans="1:22" ht="18" customHeight="1" thickBot="1" x14ac:dyDescent="0.35">
      <c r="A100" s="1058"/>
      <c r="B100" s="921" t="s">
        <v>1032</v>
      </c>
      <c r="C100" s="1149"/>
      <c r="D100" s="96"/>
      <c r="E100" s="97"/>
      <c r="F100" s="920">
        <v>51.8</v>
      </c>
      <c r="G100" s="1151"/>
      <c r="H100" s="1153"/>
      <c r="I100" s="918">
        <v>51.8</v>
      </c>
      <c r="J100" s="35">
        <f t="shared" si="0"/>
        <v>0</v>
      </c>
      <c r="K100" s="56">
        <v>70</v>
      </c>
      <c r="L100" s="52"/>
      <c r="M100" s="52"/>
      <c r="N100" s="923">
        <f t="shared" si="1"/>
        <v>3626</v>
      </c>
      <c r="O100" s="1145"/>
      <c r="P100" s="1147"/>
      <c r="Q100" s="712"/>
      <c r="R100" s="40"/>
      <c r="S100" s="41"/>
      <c r="T100" s="42"/>
      <c r="U100" s="43"/>
      <c r="V100" s="44"/>
    </row>
    <row r="101" spans="1:22" ht="18" customHeight="1" thickTop="1" x14ac:dyDescent="0.3">
      <c r="A101" s="1058"/>
      <c r="B101" s="924" t="s">
        <v>1032</v>
      </c>
      <c r="C101" s="975" t="s">
        <v>1037</v>
      </c>
      <c r="D101" s="438"/>
      <c r="E101" s="97"/>
      <c r="F101" s="920">
        <f>145.2+230.6</f>
        <v>375.79999999999995</v>
      </c>
      <c r="G101" s="1150">
        <v>44523</v>
      </c>
      <c r="H101" s="1154">
        <v>35751</v>
      </c>
      <c r="I101" s="918">
        <v>375.8</v>
      </c>
      <c r="J101" s="35">
        <f t="shared" si="0"/>
        <v>0</v>
      </c>
      <c r="K101" s="56">
        <v>74</v>
      </c>
      <c r="L101" s="52"/>
      <c r="M101" s="52"/>
      <c r="N101" s="923">
        <f t="shared" si="1"/>
        <v>27809.200000000001</v>
      </c>
      <c r="O101" s="1145"/>
      <c r="P101" s="1147"/>
      <c r="Q101" s="712"/>
      <c r="R101" s="40"/>
      <c r="S101" s="41"/>
      <c r="T101" s="42"/>
      <c r="U101" s="43"/>
      <c r="V101" s="44"/>
    </row>
    <row r="102" spans="1:22" ht="18" customHeight="1" thickBot="1" x14ac:dyDescent="0.35">
      <c r="A102" s="1080"/>
      <c r="B102" s="924" t="s">
        <v>181</v>
      </c>
      <c r="C102" s="976"/>
      <c r="D102" s="438"/>
      <c r="E102" s="97"/>
      <c r="F102" s="920">
        <v>373.2</v>
      </c>
      <c r="G102" s="1151"/>
      <c r="H102" s="1155"/>
      <c r="I102" s="918">
        <v>373.2</v>
      </c>
      <c r="J102" s="35">
        <f t="shared" si="0"/>
        <v>0</v>
      </c>
      <c r="K102" s="56">
        <v>54</v>
      </c>
      <c r="L102" s="52"/>
      <c r="M102" s="52"/>
      <c r="N102" s="923">
        <f t="shared" si="1"/>
        <v>20152.8</v>
      </c>
      <c r="O102" s="1145"/>
      <c r="P102" s="1147"/>
      <c r="Q102" s="712"/>
      <c r="R102" s="40"/>
      <c r="S102" s="41"/>
      <c r="T102" s="42"/>
      <c r="U102" s="43"/>
      <c r="V102" s="44"/>
    </row>
    <row r="103" spans="1:22" ht="18.75" customHeight="1" thickTop="1" x14ac:dyDescent="0.3">
      <c r="A103" s="1174" t="s">
        <v>1029</v>
      </c>
      <c r="B103" s="61" t="s">
        <v>181</v>
      </c>
      <c r="C103" s="1148" t="s">
        <v>1058</v>
      </c>
      <c r="D103" s="96"/>
      <c r="E103" s="97"/>
      <c r="F103" s="418">
        <v>260.8</v>
      </c>
      <c r="G103" s="986">
        <v>44527</v>
      </c>
      <c r="H103" s="1179">
        <v>35824</v>
      </c>
      <c r="I103" s="51">
        <v>260.8</v>
      </c>
      <c r="J103" s="35">
        <f t="shared" si="0"/>
        <v>0</v>
      </c>
      <c r="K103" s="56">
        <v>54</v>
      </c>
      <c r="L103" s="52"/>
      <c r="M103" s="52"/>
      <c r="N103" s="57">
        <f t="shared" si="1"/>
        <v>14083.2</v>
      </c>
      <c r="O103" s="1182" t="s">
        <v>35</v>
      </c>
      <c r="P103" s="1183">
        <v>44547</v>
      </c>
      <c r="Q103" s="712"/>
      <c r="R103" s="40"/>
      <c r="S103" s="41"/>
      <c r="T103" s="42"/>
      <c r="U103" s="43"/>
      <c r="V103" s="44"/>
    </row>
    <row r="104" spans="1:22" ht="17.25" x14ac:dyDescent="0.3">
      <c r="A104" s="1094"/>
      <c r="B104" s="61" t="s">
        <v>955</v>
      </c>
      <c r="C104" s="1149"/>
      <c r="D104" s="96"/>
      <c r="E104" s="97"/>
      <c r="F104" s="418">
        <f>320.6+470</f>
        <v>790.6</v>
      </c>
      <c r="G104" s="1048"/>
      <c r="H104" s="1180"/>
      <c r="I104" s="51">
        <v>790.6</v>
      </c>
      <c r="J104" s="35">
        <f t="shared" si="0"/>
        <v>0</v>
      </c>
      <c r="K104" s="56">
        <v>50</v>
      </c>
      <c r="L104" s="52"/>
      <c r="M104" s="52"/>
      <c r="N104" s="57">
        <f t="shared" si="1"/>
        <v>39530</v>
      </c>
      <c r="O104" s="1184"/>
      <c r="P104" s="1185"/>
      <c r="Q104" s="712"/>
      <c r="R104" s="40"/>
      <c r="S104" s="41"/>
      <c r="T104" s="42"/>
      <c r="U104" s="43"/>
      <c r="V104" s="44"/>
    </row>
    <row r="105" spans="1:22" ht="18" thickBot="1" x14ac:dyDescent="0.35">
      <c r="A105" s="1095"/>
      <c r="B105" s="61" t="s">
        <v>1032</v>
      </c>
      <c r="C105" s="1175"/>
      <c r="D105" s="96"/>
      <c r="E105" s="97"/>
      <c r="F105" s="418">
        <f>153.8+142.6</f>
        <v>296.39999999999998</v>
      </c>
      <c r="G105" s="987"/>
      <c r="H105" s="1181"/>
      <c r="I105" s="51">
        <v>296.39999999999998</v>
      </c>
      <c r="J105" s="35">
        <f t="shared" si="0"/>
        <v>0</v>
      </c>
      <c r="K105" s="56">
        <v>74</v>
      </c>
      <c r="L105" s="52"/>
      <c r="M105" s="52"/>
      <c r="N105" s="57">
        <f t="shared" si="1"/>
        <v>21933.599999999999</v>
      </c>
      <c r="O105" s="1186"/>
      <c r="P105" s="1187"/>
      <c r="Q105" s="712"/>
      <c r="R105" s="40"/>
      <c r="S105" s="41"/>
      <c r="T105" s="42"/>
      <c r="U105" s="43"/>
      <c r="V105" s="44"/>
    </row>
    <row r="106" spans="1:22" ht="17.25" x14ac:dyDescent="0.3">
      <c r="A106" s="1093" t="s">
        <v>1029</v>
      </c>
      <c r="B106" s="61" t="s">
        <v>1032</v>
      </c>
      <c r="C106" s="1156" t="s">
        <v>1059</v>
      </c>
      <c r="D106" s="96"/>
      <c r="E106" s="97"/>
      <c r="F106" s="51">
        <f>47.6+150</f>
        <v>197.6</v>
      </c>
      <c r="G106" s="1177">
        <v>44530</v>
      </c>
      <c r="H106" s="1014">
        <v>35858</v>
      </c>
      <c r="I106" s="51">
        <v>197.6</v>
      </c>
      <c r="J106" s="35">
        <f t="shared" si="0"/>
        <v>0</v>
      </c>
      <c r="K106" s="56">
        <v>74</v>
      </c>
      <c r="L106" s="52"/>
      <c r="M106" s="52"/>
      <c r="N106" s="57">
        <f t="shared" si="1"/>
        <v>14622.4</v>
      </c>
      <c r="O106" s="1188" t="s">
        <v>35</v>
      </c>
      <c r="P106" s="1191">
        <v>44547</v>
      </c>
      <c r="Q106" s="508"/>
      <c r="R106" s="40"/>
      <c r="S106" s="41"/>
      <c r="T106" s="42"/>
      <c r="U106" s="43"/>
      <c r="V106" s="44"/>
    </row>
    <row r="107" spans="1:22" ht="17.25" x14ac:dyDescent="0.3">
      <c r="A107" s="1094"/>
      <c r="B107" s="61" t="s">
        <v>181</v>
      </c>
      <c r="C107" s="1149"/>
      <c r="D107" s="96"/>
      <c r="E107" s="97"/>
      <c r="F107" s="51">
        <f>291.7+35.6</f>
        <v>327.3</v>
      </c>
      <c r="G107" s="1178"/>
      <c r="H107" s="1176"/>
      <c r="I107" s="51">
        <v>327.3</v>
      </c>
      <c r="J107" s="35">
        <f t="shared" si="0"/>
        <v>0</v>
      </c>
      <c r="K107" s="56">
        <v>55</v>
      </c>
      <c r="L107" s="52"/>
      <c r="M107" s="52"/>
      <c r="N107" s="57">
        <f t="shared" si="1"/>
        <v>18001.5</v>
      </c>
      <c r="O107" s="1189"/>
      <c r="P107" s="1136"/>
      <c r="Q107" s="508"/>
      <c r="R107" s="40"/>
      <c r="S107" s="41"/>
      <c r="T107" s="42"/>
      <c r="U107" s="43"/>
      <c r="V107" s="44"/>
    </row>
    <row r="108" spans="1:22" ht="17.25" customHeight="1" x14ac:dyDescent="0.3">
      <c r="A108" s="1095"/>
      <c r="B108" s="61" t="s">
        <v>1060</v>
      </c>
      <c r="C108" s="1175"/>
      <c r="D108" s="96"/>
      <c r="E108" s="97"/>
      <c r="F108" s="51">
        <f>410.4+252</f>
        <v>662.4</v>
      </c>
      <c r="G108" s="1075"/>
      <c r="H108" s="1015"/>
      <c r="I108" s="51">
        <v>662.4</v>
      </c>
      <c r="J108" s="35">
        <f t="shared" si="0"/>
        <v>0</v>
      </c>
      <c r="K108" s="56">
        <v>76</v>
      </c>
      <c r="L108" s="52"/>
      <c r="M108" s="52"/>
      <c r="N108" s="57">
        <f t="shared" si="1"/>
        <v>50342.400000000001</v>
      </c>
      <c r="O108" s="1190"/>
      <c r="P108" s="1088"/>
      <c r="Q108" s="508"/>
      <c r="R108" s="40"/>
      <c r="S108" s="41"/>
      <c r="T108" s="42"/>
      <c r="U108" s="43"/>
      <c r="V108" s="44"/>
    </row>
    <row r="109" spans="1:22" ht="17.25" x14ac:dyDescent="0.3">
      <c r="A109" s="108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8"/>
      <c r="B110" s="61"/>
      <c r="C110" s="855"/>
      <c r="D110" s="855"/>
      <c r="E110" s="109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7"/>
      <c r="B112" s="61"/>
      <c r="C112" s="855"/>
      <c r="D112" s="855"/>
      <c r="E112" s="109"/>
      <c r="F112" s="51"/>
      <c r="G112" s="49"/>
      <c r="H112" s="11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11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7"/>
      <c r="B114" s="61"/>
      <c r="C114" s="91"/>
      <c r="D114" s="91"/>
      <c r="E114" s="93"/>
      <c r="F114" s="51"/>
      <c r="G114" s="49"/>
      <c r="H114" s="11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40"/>
      <c r="S114" s="41"/>
      <c r="T114" s="42"/>
      <c r="U114" s="43"/>
      <c r="V114" s="44"/>
    </row>
    <row r="115" spans="1:22" ht="18.75" x14ac:dyDescent="0.3">
      <c r="A115" s="61"/>
      <c r="B115" s="61"/>
      <c r="C115" s="96"/>
      <c r="D115" s="96"/>
      <c r="E115" s="97"/>
      <c r="F115" s="51"/>
      <c r="G115" s="49"/>
      <c r="H115" s="111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690"/>
      <c r="Q115" s="508"/>
      <c r="R115" s="112"/>
      <c r="S115" s="41"/>
      <c r="T115" s="42"/>
      <c r="U115" s="43"/>
      <c r="V115" s="44"/>
    </row>
    <row r="116" spans="1:22" ht="18.75" x14ac:dyDescent="0.3">
      <c r="A116" s="61"/>
      <c r="B116" s="61"/>
      <c r="C116" s="96"/>
      <c r="D116" s="96"/>
      <c r="E116" s="97"/>
      <c r="F116" s="51"/>
      <c r="G116" s="49"/>
      <c r="H116" s="111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690"/>
      <c r="Q116" s="508"/>
      <c r="R116" s="112"/>
      <c r="S116" s="41"/>
      <c r="T116" s="42"/>
      <c r="U116" s="43"/>
      <c r="V116" s="44"/>
    </row>
    <row r="117" spans="1:22" ht="18.75" x14ac:dyDescent="0.3">
      <c r="A117" s="61"/>
      <c r="B117" s="61"/>
      <c r="C117" s="96"/>
      <c r="D117" s="96"/>
      <c r="E117" s="97"/>
      <c r="F117" s="51"/>
      <c r="G117" s="49"/>
      <c r="H117" s="11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690"/>
      <c r="Q117" s="508"/>
      <c r="R117" s="112"/>
      <c r="S117" s="41"/>
      <c r="T117" s="42"/>
      <c r="U117" s="43"/>
      <c r="V117" s="44"/>
    </row>
    <row r="118" spans="1:22" ht="18.75" x14ac:dyDescent="0.3">
      <c r="A118" s="61"/>
      <c r="B118" s="61"/>
      <c r="C118" s="96"/>
      <c r="D118" s="96"/>
      <c r="E118" s="97"/>
      <c r="F118" s="51"/>
      <c r="G118" s="49"/>
      <c r="H118" s="111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112"/>
      <c r="S118" s="41"/>
      <c r="T118" s="42"/>
      <c r="U118" s="43"/>
      <c r="V118" s="44"/>
    </row>
    <row r="119" spans="1:22" ht="17.25" x14ac:dyDescent="0.3">
      <c r="A119" s="45"/>
      <c r="B119" s="61"/>
      <c r="C119" s="96"/>
      <c r="D119" s="96"/>
      <c r="E119" s="97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1"/>
      <c r="B120" s="61"/>
      <c r="C120" s="96"/>
      <c r="D120" s="96"/>
      <c r="E120" s="97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60"/>
      <c r="B122" s="61"/>
      <c r="C122" s="95"/>
      <c r="D122" s="95"/>
      <c r="E122" s="114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60"/>
      <c r="B123" s="61"/>
      <c r="C123" s="95"/>
      <c r="D123" s="95"/>
      <c r="E123" s="114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0"/>
      <c r="B124" s="61"/>
      <c r="C124" s="95"/>
      <c r="D124" s="95"/>
      <c r="E124" s="114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16"/>
      <c r="D127" s="116"/>
      <c r="E127" s="117"/>
      <c r="F127" s="51"/>
      <c r="G127" s="49"/>
      <c r="H127" s="118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115"/>
      <c r="B128" s="61"/>
      <c r="C128" s="116"/>
      <c r="D128" s="116"/>
      <c r="E128" s="117"/>
      <c r="F128" s="51"/>
      <c r="G128" s="49"/>
      <c r="H128" s="118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104"/>
      <c r="R128" s="112"/>
      <c r="S128" s="41"/>
      <c r="T128" s="42"/>
      <c r="U128" s="43"/>
      <c r="V128" s="44"/>
    </row>
    <row r="129" spans="1:22" ht="17.25" x14ac:dyDescent="0.3">
      <c r="A129" s="115"/>
      <c r="B129" s="61"/>
      <c r="C129" s="116"/>
      <c r="D129" s="116"/>
      <c r="E129" s="117"/>
      <c r="F129" s="51"/>
      <c r="G129" s="49"/>
      <c r="H129" s="118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10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59"/>
      <c r="Q130" s="64"/>
      <c r="R130" s="112"/>
      <c r="S130" s="41"/>
      <c r="T130" s="42"/>
      <c r="U130" s="43"/>
      <c r="V130" s="44"/>
    </row>
    <row r="131" spans="1:22" ht="18.75" x14ac:dyDescent="0.3">
      <c r="A131" s="107"/>
      <c r="B131" s="61"/>
      <c r="C131" s="96"/>
      <c r="D131" s="96"/>
      <c r="E131" s="97"/>
      <c r="F131" s="51"/>
      <c r="G131" s="49"/>
      <c r="H131" s="119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59"/>
      <c r="Q131" s="64"/>
      <c r="R131" s="112"/>
      <c r="S131" s="41"/>
      <c r="T131" s="42"/>
      <c r="U131" s="43"/>
      <c r="V131" s="44"/>
    </row>
    <row r="132" spans="1:22" ht="17.25" x14ac:dyDescent="0.3">
      <c r="A132" s="107"/>
      <c r="B132" s="61"/>
      <c r="C132" s="96"/>
      <c r="D132" s="96"/>
      <c r="E132" s="97"/>
      <c r="F132" s="51"/>
      <c r="G132" s="49"/>
      <c r="H132" s="120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59"/>
      <c r="Q132" s="64"/>
      <c r="R132" s="112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49"/>
      <c r="H133" s="110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59"/>
      <c r="Q133" s="64"/>
      <c r="R133" s="112"/>
      <c r="S133" s="41"/>
      <c r="T133" s="42"/>
      <c r="U133" s="43"/>
      <c r="V133" s="44"/>
    </row>
    <row r="134" spans="1:22" ht="17.25" x14ac:dyDescent="0.3">
      <c r="A134" s="121"/>
      <c r="B134" s="61"/>
      <c r="C134" s="96"/>
      <c r="D134" s="96"/>
      <c r="E134" s="97"/>
      <c r="F134" s="51"/>
      <c r="G134" s="49"/>
      <c r="H134" s="122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66"/>
      <c r="B135" s="61"/>
      <c r="C135" s="96"/>
      <c r="D135" s="96"/>
      <c r="E135" s="97"/>
      <c r="F135" s="51"/>
      <c r="G135" s="125"/>
      <c r="H135" s="126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299"/>
      <c r="P135" s="127"/>
      <c r="Q135" s="64"/>
      <c r="R135" s="112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22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299"/>
      <c r="P136" s="127"/>
      <c r="Q136" s="64"/>
      <c r="R136" s="112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26"/>
      <c r="I137" s="51"/>
      <c r="J137" s="35">
        <f t="shared" si="0"/>
        <v>0</v>
      </c>
      <c r="K137" s="128"/>
      <c r="L137" s="52"/>
      <c r="M137" s="52" t="s">
        <v>18</v>
      </c>
      <c r="N137" s="57">
        <f t="shared" si="1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127"/>
      <c r="H138" s="126"/>
      <c r="I138" s="51"/>
      <c r="J138" s="35">
        <f t="shared" si="0"/>
        <v>0</v>
      </c>
      <c r="K138" s="128"/>
      <c r="L138" s="52"/>
      <c r="M138" s="52"/>
      <c r="N138" s="57">
        <f t="shared" si="1"/>
        <v>0</v>
      </c>
      <c r="O138" s="299"/>
      <c r="P138" s="127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29"/>
      <c r="D139" s="129"/>
      <c r="E139" s="130"/>
      <c r="F139" s="51"/>
      <c r="G139" s="127"/>
      <c r="H139" s="131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300"/>
      <c r="P139" s="315"/>
      <c r="Q139" s="39"/>
      <c r="R139" s="40"/>
      <c r="S139" s="41"/>
      <c r="T139" s="42"/>
      <c r="U139" s="43"/>
      <c r="V139" s="44"/>
    </row>
    <row r="140" spans="1:22" ht="17.25" x14ac:dyDescent="0.3">
      <c r="A140" s="132"/>
      <c r="B140" s="61"/>
      <c r="C140" s="96"/>
      <c r="D140" s="96"/>
      <c r="E140" s="97"/>
      <c r="F140" s="51"/>
      <c r="G140" s="127"/>
      <c r="H140" s="110"/>
      <c r="I140" s="51"/>
      <c r="J140" s="35">
        <f t="shared" ref="J140:J203" si="4">I140-F140</f>
        <v>0</v>
      </c>
      <c r="K140" s="128"/>
      <c r="L140" s="133"/>
      <c r="M140" s="133"/>
      <c r="N140" s="57">
        <f t="shared" si="1"/>
        <v>0</v>
      </c>
      <c r="O140" s="300"/>
      <c r="P140" s="315"/>
      <c r="Q140" s="123"/>
      <c r="R140" s="124"/>
      <c r="S140" s="41"/>
      <c r="T140" s="42"/>
      <c r="U140" s="43"/>
      <c r="V140" s="44"/>
    </row>
    <row r="141" spans="1:22" ht="17.25" x14ac:dyDescent="0.3">
      <c r="A141" s="107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28"/>
      <c r="L141" s="133"/>
      <c r="M141" s="133"/>
      <c r="N141" s="57">
        <f t="shared" si="1"/>
        <v>0</v>
      </c>
      <c r="O141" s="156"/>
      <c r="P141" s="312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34"/>
      <c r="I142" s="51"/>
      <c r="J142" s="35">
        <f t="shared" si="4"/>
        <v>0</v>
      </c>
      <c r="K142" s="135"/>
      <c r="L142" s="133"/>
      <c r="M142" s="133"/>
      <c r="N142" s="136">
        <f t="shared" si="1"/>
        <v>0</v>
      </c>
      <c r="O142" s="299"/>
      <c r="P142" s="127"/>
      <c r="Q142" s="123"/>
      <c r="R142" s="124"/>
      <c r="S142" s="41"/>
      <c r="T142" s="42"/>
      <c r="U142" s="43"/>
      <c r="V142" s="44"/>
    </row>
    <row r="143" spans="1:22" ht="18.75" x14ac:dyDescent="0.3">
      <c r="A143" s="108"/>
      <c r="B143" s="61"/>
      <c r="C143" s="96"/>
      <c r="D143" s="96"/>
      <c r="E143" s="97"/>
      <c r="F143" s="51"/>
      <c r="G143" s="127"/>
      <c r="H143" s="110"/>
      <c r="I143" s="51"/>
      <c r="J143" s="35">
        <f t="shared" si="4"/>
        <v>0</v>
      </c>
      <c r="K143" s="137"/>
      <c r="L143" s="138"/>
      <c r="M143" s="138"/>
      <c r="N143" s="136">
        <f t="shared" si="1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39"/>
      <c r="B144" s="61"/>
      <c r="C144" s="96"/>
      <c r="D144" s="96"/>
      <c r="E144" s="97"/>
      <c r="F144" s="140"/>
      <c r="G144" s="127"/>
      <c r="H144" s="120"/>
      <c r="I144" s="51"/>
      <c r="J144" s="35">
        <f t="shared" si="4"/>
        <v>0</v>
      </c>
      <c r="K144" s="137"/>
      <c r="L144" s="141"/>
      <c r="M144" s="141"/>
      <c r="N144" s="136">
        <f>K144*I144</f>
        <v>0</v>
      </c>
      <c r="O144" s="299"/>
      <c r="P144" s="127"/>
      <c r="Q144" s="123"/>
      <c r="R144" s="124"/>
      <c r="S144" s="41"/>
      <c r="T144" s="42"/>
      <c r="U144" s="43"/>
      <c r="V144" s="44"/>
    </row>
    <row r="145" spans="1:22" ht="17.25" x14ac:dyDescent="0.3">
      <c r="A145" s="121"/>
      <c r="B145" s="61"/>
      <c r="C145" s="96"/>
      <c r="D145" s="96"/>
      <c r="E145" s="97"/>
      <c r="F145" s="51"/>
      <c r="G145" s="127"/>
      <c r="H145" s="110"/>
      <c r="I145" s="51"/>
      <c r="J145" s="35">
        <f t="shared" si="4"/>
        <v>0</v>
      </c>
      <c r="K145" s="137"/>
      <c r="L145" s="133"/>
      <c r="M145" s="133"/>
      <c r="N145" s="136">
        <f t="shared" ref="N145:N229" si="5">K145*I145</f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8.75" x14ac:dyDescent="0.3">
      <c r="A146" s="108"/>
      <c r="B146" s="61"/>
      <c r="C146" s="96"/>
      <c r="D146" s="96"/>
      <c r="E146" s="97"/>
      <c r="F146" s="51"/>
      <c r="G146" s="127"/>
      <c r="H146" s="142"/>
      <c r="I146" s="51"/>
      <c r="J146" s="35">
        <f t="shared" si="4"/>
        <v>0</v>
      </c>
      <c r="K146" s="56"/>
      <c r="L146" s="133"/>
      <c r="M146" s="133"/>
      <c r="N146" s="57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2"/>
      <c r="I147" s="51"/>
      <c r="J147" s="35">
        <f t="shared" si="4"/>
        <v>0</v>
      </c>
      <c r="K147" s="137"/>
      <c r="L147" s="133"/>
      <c r="M147" s="133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137"/>
      <c r="L148" s="133"/>
      <c r="M148" s="133"/>
      <c r="N148" s="136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44"/>
      <c r="I149" s="51"/>
      <c r="J149" s="35">
        <f t="shared" si="4"/>
        <v>0</v>
      </c>
      <c r="K149" s="137"/>
      <c r="L149" s="145"/>
      <c r="M149" s="145"/>
      <c r="N149" s="136">
        <f t="shared" si="5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43"/>
      <c r="I150" s="51"/>
      <c r="J150" s="35">
        <f t="shared" si="4"/>
        <v>0</v>
      </c>
      <c r="K150" s="137"/>
      <c r="L150" s="145"/>
      <c r="M150" s="145"/>
      <c r="N150" s="136">
        <f t="shared" si="5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43"/>
      <c r="I151" s="51"/>
      <c r="J151" s="35">
        <f t="shared" si="4"/>
        <v>0</v>
      </c>
      <c r="K151" s="137"/>
      <c r="L151" s="145"/>
      <c r="M151" s="145"/>
      <c r="N151" s="136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3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146"/>
      <c r="D153" s="146"/>
      <c r="E153" s="147"/>
      <c r="F153" s="51"/>
      <c r="G153" s="127"/>
      <c r="H153" s="143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299"/>
      <c r="P153" s="316"/>
      <c r="Q153" s="39"/>
      <c r="R153" s="40"/>
      <c r="S153" s="41"/>
      <c r="T153" s="42"/>
      <c r="U153" s="43"/>
      <c r="V153" s="44"/>
    </row>
    <row r="154" spans="1:22" ht="17.25" x14ac:dyDescent="0.3">
      <c r="A154" s="108"/>
      <c r="B154" s="61"/>
      <c r="C154" s="146"/>
      <c r="D154" s="146"/>
      <c r="E154" s="147"/>
      <c r="F154" s="51"/>
      <c r="G154" s="127"/>
      <c r="H154" s="143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299"/>
      <c r="P154" s="316"/>
      <c r="Q154" s="39"/>
      <c r="R154" s="40"/>
      <c r="S154" s="41"/>
      <c r="T154" s="42"/>
      <c r="U154" s="43"/>
      <c r="V154" s="44"/>
    </row>
    <row r="155" spans="1:22" ht="17.25" x14ac:dyDescent="0.3">
      <c r="A155" s="60"/>
      <c r="B155" s="61"/>
      <c r="C155" s="129"/>
      <c r="D155" s="129"/>
      <c r="E155" s="130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08"/>
      <c r="B156" s="61"/>
      <c r="C156" s="148"/>
      <c r="D156" s="148"/>
      <c r="E156" s="130"/>
      <c r="F156" s="51"/>
      <c r="G156" s="127"/>
      <c r="H156" s="50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29"/>
      <c r="D157" s="129"/>
      <c r="E157" s="130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8.75" x14ac:dyDescent="0.3">
      <c r="A158" s="149"/>
      <c r="B158" s="150"/>
      <c r="C158" s="95"/>
      <c r="D158" s="95"/>
      <c r="E158" s="114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0"/>
      <c r="P158" s="315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1"/>
      <c r="D159" s="151"/>
      <c r="E159" s="152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51"/>
      <c r="D160" s="151"/>
      <c r="E160" s="152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53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57"/>
      <c r="D162" s="157"/>
      <c r="E162" s="158"/>
      <c r="F162" s="51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301"/>
      <c r="P162" s="317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7"/>
      <c r="D163" s="157"/>
      <c r="E163" s="158"/>
      <c r="F163" s="51"/>
      <c r="G163" s="49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1"/>
      <c r="P163" s="317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59"/>
      <c r="D164" s="159"/>
      <c r="E164" s="160"/>
      <c r="F164" s="161"/>
      <c r="G164" s="127"/>
      <c r="H164" s="162"/>
      <c r="I164" s="161"/>
      <c r="J164" s="35">
        <f t="shared" si="4"/>
        <v>0</v>
      </c>
      <c r="N164" s="57">
        <f t="shared" si="5"/>
        <v>0</v>
      </c>
      <c r="O164" s="302"/>
      <c r="P164" s="316"/>
      <c r="Q164" s="163"/>
      <c r="R164" s="164"/>
      <c r="S164" s="165"/>
      <c r="T164" s="166"/>
      <c r="U164" s="167"/>
      <c r="V164" s="168"/>
    </row>
    <row r="165" spans="1:22" ht="17.25" x14ac:dyDescent="0.3">
      <c r="A165" s="115"/>
      <c r="B165" s="61"/>
      <c r="C165" s="154"/>
      <c r="D165" s="154"/>
      <c r="E165" s="155"/>
      <c r="F165" s="161"/>
      <c r="G165" s="127"/>
      <c r="H165" s="162"/>
      <c r="I165" s="161"/>
      <c r="J165" s="35">
        <f t="shared" si="4"/>
        <v>0</v>
      </c>
      <c r="N165" s="57">
        <f t="shared" si="5"/>
        <v>0</v>
      </c>
      <c r="O165" s="302"/>
      <c r="P165" s="316"/>
      <c r="Q165" s="163"/>
      <c r="R165" s="164"/>
      <c r="S165" s="165"/>
      <c r="T165" s="166"/>
      <c r="U165" s="167"/>
      <c r="V165" s="168"/>
    </row>
    <row r="166" spans="1:22" ht="17.25" x14ac:dyDescent="0.3">
      <c r="A166" s="115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4"/>
      <c r="D167" s="154"/>
      <c r="E167" s="155"/>
      <c r="F167" s="51"/>
      <c r="G167" s="127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69"/>
      <c r="D169" s="169"/>
      <c r="E169" s="114"/>
      <c r="F169" s="51"/>
      <c r="G169" s="63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69"/>
      <c r="D170" s="169"/>
      <c r="E170" s="114"/>
      <c r="F170" s="51"/>
      <c r="G170" s="63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0"/>
      <c r="D171" s="170"/>
      <c r="E171" s="109"/>
      <c r="F171" s="51"/>
      <c r="G171" s="63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69"/>
      <c r="D172" s="169"/>
      <c r="E172" s="114"/>
      <c r="F172" s="51"/>
      <c r="G172" s="63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48"/>
      <c r="D176" s="148"/>
      <c r="E176" s="130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53"/>
      <c r="B177" s="107"/>
      <c r="C177" s="154"/>
      <c r="D177" s="154"/>
      <c r="E177" s="155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71"/>
      <c r="B178" s="61"/>
      <c r="C178" s="157"/>
      <c r="D178" s="157"/>
      <c r="E178" s="158"/>
      <c r="F178" s="51"/>
      <c r="G178" s="49"/>
      <c r="H178" s="131"/>
      <c r="I178" s="51"/>
      <c r="J178" s="35">
        <f t="shared" si="4"/>
        <v>0</v>
      </c>
      <c r="K178" s="56"/>
      <c r="L178" s="52"/>
      <c r="M178" s="52"/>
      <c r="N178" s="57">
        <f>K178*I178</f>
        <v>0</v>
      </c>
      <c r="O178" s="301"/>
      <c r="P178" s="317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51"/>
      <c r="G181" s="127"/>
      <c r="H181" s="174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74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07"/>
      <c r="B198" s="159"/>
      <c r="C198" s="148"/>
      <c r="D198" s="148"/>
      <c r="E198" s="130"/>
      <c r="F198" s="51"/>
      <c r="G198" s="49"/>
      <c r="H198" s="50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1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71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71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71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6"/>
      <c r="B203" s="107"/>
      <c r="C203" s="148"/>
      <c r="D203" s="148"/>
      <c r="E203" s="130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ref="J204:J247" si="6">I204-F204</f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7"/>
      <c r="D213" s="177"/>
      <c r="E213" s="97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69"/>
      <c r="D215" s="169"/>
      <c r="E215" s="114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70"/>
      <c r="D216" s="170"/>
      <c r="E216" s="109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70"/>
      <c r="D217" s="170"/>
      <c r="E217" s="109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69"/>
      <c r="D218" s="169"/>
      <c r="E218" s="114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54"/>
      <c r="D219" s="154"/>
      <c r="E219" s="155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96"/>
      <c r="D220" s="96"/>
      <c r="E220" s="97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07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29"/>
      <c r="D223" s="129"/>
      <c r="E223" s="130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78"/>
      <c r="B224" s="179"/>
      <c r="C224" s="129"/>
      <c r="D224" s="129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29"/>
      <c r="D225" s="129"/>
      <c r="E225" s="130"/>
      <c r="F225" s="51"/>
      <c r="G225" s="127"/>
      <c r="H225" s="50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79"/>
      <c r="C226" s="129"/>
      <c r="D226" s="129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79"/>
      <c r="C227" s="95"/>
      <c r="D227" s="95"/>
      <c r="E227" s="114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79"/>
      <c r="C228" s="95"/>
      <c r="D228" s="95"/>
      <c r="E228" s="114"/>
      <c r="F228" s="51"/>
      <c r="G228" s="127"/>
      <c r="H228" s="131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79"/>
      <c r="C229" s="146"/>
      <c r="D229" s="146"/>
      <c r="E229" s="147"/>
      <c r="F229" s="51"/>
      <c r="G229" s="127"/>
      <c r="H229" s="143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299"/>
      <c r="P229" s="316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81"/>
      <c r="D230" s="181"/>
      <c r="E230" s="158"/>
      <c r="F230" s="51"/>
      <c r="G230" s="127"/>
      <c r="H230" s="143"/>
      <c r="I230" s="51"/>
      <c r="J230" s="35">
        <f t="shared" si="6"/>
        <v>0</v>
      </c>
      <c r="K230" s="56"/>
      <c r="L230" s="182"/>
      <c r="M230" s="183"/>
      <c r="N230" s="57">
        <f t="shared" ref="N230:N239" si="7">K230*I230-M230</f>
        <v>0</v>
      </c>
      <c r="O230" s="299"/>
      <c r="P230" s="316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4"/>
      <c r="C231" s="116"/>
      <c r="D231" s="116"/>
      <c r="E231" s="117"/>
      <c r="F231" s="116"/>
      <c r="G231" s="864"/>
      <c r="H231" s="855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84"/>
      <c r="C232" s="116"/>
      <c r="D232" s="116"/>
      <c r="E232" s="117"/>
      <c r="F232" s="116"/>
      <c r="G232" s="864"/>
      <c r="H232" s="855"/>
      <c r="I232" s="48"/>
      <c r="J232" s="35">
        <f t="shared" si="6"/>
        <v>0</v>
      </c>
      <c r="K232" s="56"/>
      <c r="L232" s="182"/>
      <c r="M232" s="183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85"/>
      <c r="C233" s="116"/>
      <c r="D233" s="116"/>
      <c r="E233" s="117"/>
      <c r="F233" s="116"/>
      <c r="G233" s="864"/>
      <c r="H233" s="855"/>
      <c r="I233" s="48"/>
      <c r="J233" s="35">
        <f t="shared" si="6"/>
        <v>0</v>
      </c>
      <c r="K233" s="56"/>
      <c r="L233" s="182"/>
      <c r="M233" s="183"/>
      <c r="N233" s="57">
        <f t="shared" si="7"/>
        <v>0</v>
      </c>
      <c r="O233" s="156"/>
      <c r="P233" s="59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85"/>
      <c r="C234" s="116"/>
      <c r="D234" s="116"/>
      <c r="E234" s="117"/>
      <c r="F234" s="116"/>
      <c r="G234" s="864"/>
      <c r="H234" s="855"/>
      <c r="I234" s="48"/>
      <c r="J234" s="35">
        <f t="shared" si="6"/>
        <v>0</v>
      </c>
      <c r="K234" s="56"/>
      <c r="L234" s="182"/>
      <c r="M234" s="183"/>
      <c r="N234" s="57">
        <f t="shared" si="7"/>
        <v>0</v>
      </c>
      <c r="O234" s="156"/>
      <c r="P234" s="59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5"/>
      <c r="C235" s="116"/>
      <c r="D235" s="116"/>
      <c r="E235" s="117"/>
      <c r="F235" s="116"/>
      <c r="G235" s="864"/>
      <c r="H235" s="855"/>
      <c r="I235" s="48"/>
      <c r="J235" s="35">
        <f t="shared" si="6"/>
        <v>0</v>
      </c>
      <c r="K235" s="56"/>
      <c r="L235" s="182"/>
      <c r="M235" s="183"/>
      <c r="N235" s="57">
        <f t="shared" si="7"/>
        <v>0</v>
      </c>
      <c r="O235" s="156"/>
      <c r="P235" s="59"/>
      <c r="Q235" s="39"/>
      <c r="R235" s="40"/>
      <c r="S235" s="41"/>
      <c r="T235" s="42"/>
      <c r="U235" s="43"/>
      <c r="V235" s="44"/>
    </row>
    <row r="236" spans="1:22" ht="18.75" x14ac:dyDescent="0.3">
      <c r="A236" s="108"/>
      <c r="B236" s="107"/>
      <c r="C236" s="186"/>
      <c r="D236" s="187"/>
      <c r="E236" s="188"/>
      <c r="F236" s="34"/>
      <c r="G236" s="189"/>
      <c r="H236" s="190"/>
      <c r="I236" s="51"/>
      <c r="J236" s="35">
        <f t="shared" si="6"/>
        <v>0</v>
      </c>
      <c r="K236" s="56"/>
      <c r="L236" s="182"/>
      <c r="M236" s="191"/>
      <c r="N236" s="57">
        <f t="shared" si="7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ht="18.75" x14ac:dyDescent="0.3">
      <c r="A237" s="108"/>
      <c r="B237" s="107"/>
      <c r="C237" s="186"/>
      <c r="D237" s="186"/>
      <c r="E237" s="192"/>
      <c r="F237" s="51"/>
      <c r="G237" s="127"/>
      <c r="H237" s="143"/>
      <c r="I237" s="51"/>
      <c r="J237" s="35">
        <f t="shared" si="6"/>
        <v>0</v>
      </c>
      <c r="K237" s="56"/>
      <c r="L237" s="182"/>
      <c r="M237" s="191"/>
      <c r="N237" s="57">
        <f t="shared" si="7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ht="18.75" x14ac:dyDescent="0.3">
      <c r="A238" s="108"/>
      <c r="B238" s="107"/>
      <c r="C238" s="186"/>
      <c r="D238" s="186"/>
      <c r="E238" s="192"/>
      <c r="F238" s="51"/>
      <c r="G238" s="127"/>
      <c r="H238" s="143"/>
      <c r="I238" s="51"/>
      <c r="J238" s="35">
        <f t="shared" si="6"/>
        <v>0</v>
      </c>
      <c r="K238" s="56"/>
      <c r="L238" s="182"/>
      <c r="M238" s="191"/>
      <c r="N238" s="57">
        <f t="shared" si="7"/>
        <v>0</v>
      </c>
      <c r="O238" s="299"/>
      <c r="P238" s="316"/>
      <c r="Q238" s="39"/>
      <c r="R238" s="40"/>
      <c r="S238" s="41"/>
      <c r="T238" s="42"/>
      <c r="U238" s="43"/>
      <c r="V238" s="44"/>
    </row>
    <row r="239" spans="1:22" ht="18.75" x14ac:dyDescent="0.3">
      <c r="A239" s="108"/>
      <c r="B239" s="107"/>
      <c r="C239" s="193"/>
      <c r="D239" s="193"/>
      <c r="E239" s="194"/>
      <c r="F239" s="51"/>
      <c r="G239" s="127"/>
      <c r="H239" s="143"/>
      <c r="I239" s="51"/>
      <c r="J239" s="35">
        <f t="shared" si="6"/>
        <v>0</v>
      </c>
      <c r="K239" s="56"/>
      <c r="L239" s="182"/>
      <c r="M239" s="191"/>
      <c r="N239" s="57">
        <f t="shared" si="7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95"/>
      <c r="B240" s="107"/>
      <c r="C240" s="107"/>
      <c r="D240" s="107"/>
      <c r="E240" s="196"/>
      <c r="F240" s="161"/>
      <c r="G240" s="127"/>
      <c r="H240" s="162"/>
      <c r="I240" s="161">
        <v>0</v>
      </c>
      <c r="J240" s="35">
        <f t="shared" si="6"/>
        <v>0</v>
      </c>
      <c r="K240" s="198"/>
      <c r="L240" s="198"/>
      <c r="M240" s="198"/>
      <c r="N240" s="199">
        <f t="shared" ref="N240:N251" si="8">K240*I240</f>
        <v>0</v>
      </c>
      <c r="O240" s="303"/>
      <c r="P240" s="316"/>
      <c r="Q240" s="39"/>
      <c r="R240" s="200"/>
      <c r="S240" s="201"/>
      <c r="T240" s="202"/>
      <c r="U240" s="164"/>
      <c r="V240" s="168"/>
    </row>
    <row r="241" spans="1:22" x14ac:dyDescent="0.25">
      <c r="A241" s="195"/>
      <c r="B241" s="107"/>
      <c r="C241" s="107"/>
      <c r="D241" s="107"/>
      <c r="E241" s="196"/>
      <c r="F241" s="161"/>
      <c r="G241" s="127"/>
      <c r="H241" s="162"/>
      <c r="I241" s="161">
        <v>0</v>
      </c>
      <c r="J241" s="35">
        <f t="shared" si="6"/>
        <v>0</v>
      </c>
      <c r="K241" s="198"/>
      <c r="L241" s="198"/>
      <c r="M241" s="198"/>
      <c r="N241" s="199">
        <f t="shared" si="8"/>
        <v>0</v>
      </c>
      <c r="O241" s="303"/>
      <c r="P241" s="316"/>
      <c r="Q241" s="39"/>
      <c r="R241" s="200"/>
      <c r="S241" s="201"/>
      <c r="T241" s="202"/>
      <c r="U241" s="164"/>
      <c r="V241" s="168"/>
    </row>
    <row r="242" spans="1:22" x14ac:dyDescent="0.25">
      <c r="A242" s="195"/>
      <c r="B242" s="107"/>
      <c r="C242" s="107"/>
      <c r="D242" s="107"/>
      <c r="E242" s="196"/>
      <c r="F242" s="161"/>
      <c r="G242" s="127"/>
      <c r="H242" s="162"/>
      <c r="I242" s="161">
        <v>0</v>
      </c>
      <c r="J242" s="35">
        <f t="shared" si="6"/>
        <v>0</v>
      </c>
      <c r="K242" s="198"/>
      <c r="L242" s="198"/>
      <c r="M242" s="198"/>
      <c r="N242" s="199">
        <f t="shared" si="8"/>
        <v>0</v>
      </c>
      <c r="O242" s="303"/>
      <c r="P242" s="316"/>
      <c r="Q242" s="39"/>
      <c r="R242" s="200"/>
      <c r="S242" s="201"/>
      <c r="T242" s="202"/>
      <c r="U242" s="164"/>
      <c r="V242" s="168"/>
    </row>
    <row r="243" spans="1:22" x14ac:dyDescent="0.25">
      <c r="A243" s="195"/>
      <c r="B243" s="107"/>
      <c r="C243" s="107"/>
      <c r="D243" s="107"/>
      <c r="E243" s="196"/>
      <c r="F243" s="161"/>
      <c r="G243" s="127"/>
      <c r="H243" s="203"/>
      <c r="I243" s="161">
        <v>0</v>
      </c>
      <c r="J243" s="35">
        <f t="shared" si="6"/>
        <v>0</v>
      </c>
      <c r="K243" s="198"/>
      <c r="L243" s="198"/>
      <c r="M243" s="198"/>
      <c r="N243" s="199">
        <f t="shared" si="8"/>
        <v>0</v>
      </c>
      <c r="O243" s="303"/>
      <c r="P243" s="316"/>
      <c r="Q243" s="39"/>
      <c r="R243" s="200"/>
      <c r="S243" s="201"/>
      <c r="T243" s="202"/>
      <c r="U243" s="164"/>
      <c r="V243" s="168"/>
    </row>
    <row r="244" spans="1:22" x14ac:dyDescent="0.25">
      <c r="A244" s="204"/>
      <c r="B244" s="107"/>
      <c r="C244" s="107"/>
      <c r="D244" s="107"/>
      <c r="E244" s="196"/>
      <c r="F244" s="161"/>
      <c r="G244" s="127"/>
      <c r="H244" s="205"/>
      <c r="I244" s="161">
        <v>0</v>
      </c>
      <c r="J244" s="35">
        <f t="shared" si="6"/>
        <v>0</v>
      </c>
      <c r="K244" s="198"/>
      <c r="L244" s="198"/>
      <c r="M244" s="198"/>
      <c r="N244" s="199">
        <f t="shared" si="8"/>
        <v>0</v>
      </c>
      <c r="O244" s="303"/>
      <c r="P244" s="316"/>
      <c r="Q244" s="39"/>
      <c r="R244" s="200"/>
      <c r="S244" s="201"/>
      <c r="T244" s="202"/>
      <c r="U244" s="43"/>
      <c r="V244" s="44"/>
    </row>
    <row r="245" spans="1:22" x14ac:dyDescent="0.25">
      <c r="A245" s="206"/>
      <c r="B245" s="207"/>
      <c r="H245" s="212"/>
      <c r="I245" s="210">
        <v>0</v>
      </c>
      <c r="J245" s="35">
        <f t="shared" si="6"/>
        <v>0</v>
      </c>
      <c r="K245" s="213"/>
      <c r="L245" s="213"/>
      <c r="M245" s="213"/>
      <c r="N245" s="199">
        <f t="shared" si="8"/>
        <v>0</v>
      </c>
      <c r="O245" s="303"/>
      <c r="P245" s="316"/>
      <c r="Q245" s="163"/>
      <c r="R245" s="200"/>
      <c r="S245" s="201"/>
      <c r="T245" s="202"/>
      <c r="U245" s="43"/>
      <c r="V245" s="44"/>
    </row>
    <row r="246" spans="1:22" x14ac:dyDescent="0.25">
      <c r="A246" s="206"/>
      <c r="B246" s="207"/>
      <c r="I246" s="210">
        <v>0</v>
      </c>
      <c r="J246" s="35">
        <f t="shared" si="6"/>
        <v>0</v>
      </c>
      <c r="K246" s="213"/>
      <c r="L246" s="213"/>
      <c r="M246" s="213"/>
      <c r="N246" s="199">
        <f t="shared" si="8"/>
        <v>0</v>
      </c>
      <c r="O246" s="303"/>
      <c r="P246" s="316"/>
      <c r="Q246" s="163"/>
      <c r="R246" s="200"/>
      <c r="S246" s="201"/>
      <c r="T246" s="202"/>
      <c r="U246" s="43"/>
      <c r="V246" s="44"/>
    </row>
    <row r="247" spans="1:22" ht="16.5" thickBot="1" x14ac:dyDescent="0.3">
      <c r="A247" s="206"/>
      <c r="B247" s="207"/>
      <c r="I247" s="215">
        <v>0</v>
      </c>
      <c r="J247" s="35">
        <f t="shared" si="6"/>
        <v>0</v>
      </c>
      <c r="K247" s="213"/>
      <c r="L247" s="213"/>
      <c r="M247" s="213"/>
      <c r="N247" s="199">
        <f t="shared" si="8"/>
        <v>0</v>
      </c>
      <c r="O247" s="303"/>
      <c r="P247" s="316"/>
      <c r="Q247" s="163"/>
      <c r="R247" s="200"/>
      <c r="S247" s="201"/>
      <c r="T247" s="202"/>
      <c r="U247" s="43"/>
      <c r="V247" s="44"/>
    </row>
    <row r="248" spans="1:22" ht="19.5" thickTop="1" x14ac:dyDescent="0.3">
      <c r="A248" s="206"/>
      <c r="B248" s="207"/>
      <c r="F248" s="937" t="s">
        <v>19</v>
      </c>
      <c r="G248" s="937"/>
      <c r="H248" s="938"/>
      <c r="I248" s="216">
        <f>SUM(I4:I247)</f>
        <v>478136.07999999996</v>
      </c>
      <c r="J248" s="217"/>
      <c r="K248" s="213"/>
      <c r="L248" s="218"/>
      <c r="M248" s="213"/>
      <c r="N248" s="199">
        <f t="shared" si="8"/>
        <v>0</v>
      </c>
      <c r="O248" s="303"/>
      <c r="P248" s="316"/>
      <c r="Q248" s="163"/>
      <c r="R248" s="200"/>
      <c r="S248" s="219"/>
      <c r="T248" s="166"/>
      <c r="U248" s="167"/>
      <c r="V248" s="44"/>
    </row>
    <row r="249" spans="1:22" ht="19.5" thickBot="1" x14ac:dyDescent="0.3">
      <c r="A249" s="220"/>
      <c r="B249" s="207"/>
      <c r="I249" s="221"/>
      <c r="J249" s="217"/>
      <c r="K249" s="213"/>
      <c r="L249" s="218"/>
      <c r="M249" s="213"/>
      <c r="N249" s="199">
        <f t="shared" si="8"/>
        <v>0</v>
      </c>
      <c r="O249" s="304"/>
      <c r="Q249" s="10"/>
      <c r="R249" s="222"/>
      <c r="S249" s="223"/>
      <c r="T249" s="224"/>
      <c r="V249" s="15"/>
    </row>
    <row r="250" spans="1:22" ht="16.5" thickTop="1" x14ac:dyDescent="0.25">
      <c r="A250" s="206"/>
      <c r="B250" s="207"/>
      <c r="J250" s="210"/>
      <c r="K250" s="213"/>
      <c r="L250" s="213"/>
      <c r="M250" s="213"/>
      <c r="N250" s="199">
        <f t="shared" si="8"/>
        <v>0</v>
      </c>
      <c r="O250" s="304"/>
      <c r="Q250" s="10"/>
      <c r="R250" s="222"/>
      <c r="S250" s="223"/>
      <c r="T250" s="224"/>
      <c r="V250" s="15"/>
    </row>
    <row r="251" spans="1:22" ht="16.5" thickBot="1" x14ac:dyDescent="0.3">
      <c r="A251" s="206"/>
      <c r="B251" s="207"/>
      <c r="J251" s="210"/>
      <c r="K251" s="226"/>
      <c r="N251" s="199">
        <f t="shared" si="8"/>
        <v>0</v>
      </c>
      <c r="O251" s="305"/>
      <c r="Q251" s="10"/>
      <c r="R251" s="222"/>
      <c r="S251" s="223"/>
      <c r="T251" s="227"/>
      <c r="V251" s="15"/>
    </row>
    <row r="252" spans="1:22" ht="17.25" thickTop="1" thickBot="1" x14ac:dyDescent="0.3">
      <c r="A252" s="206"/>
      <c r="H252" s="228"/>
      <c r="I252" s="229" t="s">
        <v>20</v>
      </c>
      <c r="J252" s="230"/>
      <c r="K252" s="230"/>
      <c r="L252" s="231">
        <f>SUM(L240:L251)</f>
        <v>0</v>
      </c>
      <c r="M252" s="232"/>
      <c r="N252" s="233">
        <f>SUM(N4:N251)</f>
        <v>15925361.022</v>
      </c>
      <c r="O252" s="306"/>
      <c r="Q252" s="234">
        <f>SUM(Q4:Q251)</f>
        <v>362275</v>
      </c>
      <c r="R252" s="9"/>
      <c r="S252" s="235">
        <f>SUM(S17:S251)</f>
        <v>0</v>
      </c>
      <c r="T252" s="236"/>
      <c r="U252" s="237"/>
      <c r="V252" s="238">
        <f>SUM(V240:V251)</f>
        <v>0</v>
      </c>
    </row>
    <row r="253" spans="1:22" x14ac:dyDescent="0.25">
      <c r="A253" s="206"/>
      <c r="H253" s="228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ht="16.5" thickBot="1" x14ac:dyDescent="0.3">
      <c r="A254" s="206"/>
      <c r="H254" s="228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ht="19.5" thickTop="1" x14ac:dyDescent="0.25">
      <c r="A255" s="206"/>
      <c r="I255" s="246" t="s">
        <v>21</v>
      </c>
      <c r="J255" s="247"/>
      <c r="K255" s="247"/>
      <c r="L255" s="248"/>
      <c r="M255" s="248"/>
      <c r="N255" s="249">
        <f>V252+S252+Q252+N252+L252</f>
        <v>16287636.022</v>
      </c>
      <c r="O255" s="307"/>
      <c r="R255" s="222"/>
      <c r="S255" s="243"/>
      <c r="U255" s="245"/>
      <c r="V255"/>
    </row>
    <row r="256" spans="1:22" ht="19.5" thickBot="1" x14ac:dyDescent="0.3">
      <c r="A256" s="250"/>
      <c r="I256" s="251"/>
      <c r="J256" s="252"/>
      <c r="K256" s="252"/>
      <c r="L256" s="253"/>
      <c r="M256" s="253"/>
      <c r="N256" s="254"/>
      <c r="O256" s="308"/>
      <c r="R256" s="222"/>
      <c r="S256" s="243"/>
      <c r="U256" s="245"/>
      <c r="V256"/>
    </row>
    <row r="257" spans="1:22" ht="16.5" thickTop="1" x14ac:dyDescent="0.25">
      <c r="A257" s="250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x14ac:dyDescent="0.25">
      <c r="A258" s="206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x14ac:dyDescent="0.25">
      <c r="A259" s="206"/>
      <c r="I259" s="239"/>
      <c r="J259" s="255"/>
      <c r="K259" s="241"/>
      <c r="L259" s="241"/>
      <c r="M259" s="241"/>
      <c r="N259" s="199"/>
      <c r="O259" s="309"/>
      <c r="R259" s="222"/>
      <c r="S259" s="243"/>
      <c r="U259" s="245"/>
      <c r="V259"/>
    </row>
    <row r="260" spans="1:22" x14ac:dyDescent="0.25">
      <c r="A260" s="250"/>
      <c r="N260" s="199"/>
      <c r="O260" s="310"/>
      <c r="R260" s="222"/>
      <c r="S260" s="243"/>
      <c r="U260" s="245"/>
      <c r="V260"/>
    </row>
    <row r="261" spans="1:22" x14ac:dyDescent="0.25">
      <c r="A261" s="250"/>
      <c r="O261" s="310"/>
      <c r="S261" s="243"/>
      <c r="U261" s="245"/>
      <c r="V261"/>
    </row>
    <row r="262" spans="1:22" x14ac:dyDescent="0.25">
      <c r="A262" s="206"/>
      <c r="B262" s="207"/>
      <c r="N262" s="199"/>
      <c r="O262" s="306"/>
      <c r="S262" s="243"/>
      <c r="U262" s="245"/>
      <c r="V262"/>
    </row>
    <row r="263" spans="1:22" x14ac:dyDescent="0.25">
      <c r="A263" s="250"/>
      <c r="B263" s="207"/>
      <c r="N263" s="199"/>
      <c r="O263" s="306"/>
      <c r="S263" s="243"/>
      <c r="U263" s="245"/>
      <c r="V263"/>
    </row>
    <row r="264" spans="1:22" x14ac:dyDescent="0.25">
      <c r="A264" s="206"/>
      <c r="B264" s="207"/>
      <c r="I264" s="239"/>
      <c r="J264" s="240"/>
      <c r="K264" s="241"/>
      <c r="L264" s="241"/>
      <c r="M264" s="241"/>
      <c r="N264" s="199"/>
      <c r="O264" s="306"/>
      <c r="S264" s="243"/>
      <c r="U264" s="245"/>
      <c r="V264"/>
    </row>
    <row r="265" spans="1:22" x14ac:dyDescent="0.25">
      <c r="A265" s="250"/>
      <c r="B265" s="207"/>
      <c r="I265" s="239"/>
      <c r="J265" s="240"/>
      <c r="K265" s="241"/>
      <c r="L265" s="241"/>
      <c r="M265" s="241"/>
      <c r="N265" s="199"/>
      <c r="O265" s="306"/>
      <c r="S265" s="243"/>
      <c r="U265" s="245"/>
      <c r="V265"/>
    </row>
    <row r="266" spans="1:22" x14ac:dyDescent="0.25">
      <c r="A266" s="206"/>
      <c r="B266" s="207"/>
      <c r="I266" s="258"/>
      <c r="J266" s="237"/>
      <c r="K266" s="237"/>
      <c r="N266" s="199"/>
      <c r="O266" s="306"/>
      <c r="S266" s="243"/>
      <c r="U266" s="245"/>
      <c r="V266"/>
    </row>
    <row r="267" spans="1:22" x14ac:dyDescent="0.25">
      <c r="A267" s="250"/>
      <c r="S267" s="243"/>
      <c r="U267" s="245"/>
      <c r="V267"/>
    </row>
    <row r="268" spans="1:22" x14ac:dyDescent="0.25">
      <c r="A268" s="206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 s="865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50"/>
      <c r="B270" s="259"/>
      <c r="C270" s="259"/>
      <c r="D270" s="259"/>
      <c r="E270" s="260"/>
      <c r="F270" s="261"/>
      <c r="G270" s="865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50"/>
      <c r="B271" s="259"/>
      <c r="C271" s="259"/>
      <c r="D271" s="259"/>
      <c r="E271" s="260"/>
      <c r="F271" s="261"/>
      <c r="G271" s="865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50"/>
      <c r="B272" s="259"/>
      <c r="C272" s="259"/>
      <c r="D272" s="259"/>
      <c r="E272" s="260"/>
      <c r="F272" s="261"/>
      <c r="G272" s="865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64"/>
      <c r="B273" s="259"/>
      <c r="C273" s="259"/>
      <c r="D273" s="259"/>
      <c r="E273" s="260"/>
      <c r="F273" s="261"/>
      <c r="G273" s="865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20"/>
      <c r="B274" s="259"/>
      <c r="C274" s="259"/>
      <c r="D274" s="259"/>
      <c r="E274" s="260"/>
      <c r="F274" s="261"/>
      <c r="G274" s="865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 s="86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 s="865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 s="865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 s="865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 s="865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 s="865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 s="865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</sheetData>
  <mergeCells count="42">
    <mergeCell ref="O106:O108"/>
    <mergeCell ref="P106:P108"/>
    <mergeCell ref="A106:A108"/>
    <mergeCell ref="C106:C108"/>
    <mergeCell ref="H106:H108"/>
    <mergeCell ref="G106:G108"/>
    <mergeCell ref="A103:A105"/>
    <mergeCell ref="C103:C105"/>
    <mergeCell ref="H103:H105"/>
    <mergeCell ref="G103:G105"/>
    <mergeCell ref="O93:O102"/>
    <mergeCell ref="O103:O105"/>
    <mergeCell ref="L80:M81"/>
    <mergeCell ref="F248:H248"/>
    <mergeCell ref="A1:J2"/>
    <mergeCell ref="W1:X1"/>
    <mergeCell ref="C57:C58"/>
    <mergeCell ref="A69:A75"/>
    <mergeCell ref="C69:C75"/>
    <mergeCell ref="O69:O75"/>
    <mergeCell ref="P69:P75"/>
    <mergeCell ref="O3:P3"/>
    <mergeCell ref="C87:C88"/>
    <mergeCell ref="A87:A88"/>
    <mergeCell ref="H87:H88"/>
    <mergeCell ref="O87:O88"/>
    <mergeCell ref="P87:P88"/>
    <mergeCell ref="A93:A102"/>
    <mergeCell ref="C99:C100"/>
    <mergeCell ref="G99:G100"/>
    <mergeCell ref="H99:H100"/>
    <mergeCell ref="C101:C102"/>
    <mergeCell ref="G101:G102"/>
    <mergeCell ref="H101:H102"/>
    <mergeCell ref="C95:C96"/>
    <mergeCell ref="H95:H96"/>
    <mergeCell ref="G95:G96"/>
    <mergeCell ref="C97:C98"/>
    <mergeCell ref="G97:G98"/>
    <mergeCell ref="H97:H98"/>
    <mergeCell ref="P93:P102"/>
    <mergeCell ref="P103:P105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5"/>
  <sheetViews>
    <sheetView workbookViewId="0">
      <pane xSplit="7" ySplit="3" topLeftCell="P4" activePane="bottomRight" state="frozen"/>
      <selection pane="topRight" activeCell="H1" sqref="H1"/>
      <selection pane="bottomLeft" activeCell="A4" sqref="A4"/>
      <selection pane="bottomRight" activeCell="Q9" sqref="Q9"/>
    </sheetView>
  </sheetViews>
  <sheetFormatPr baseColWidth="10" defaultRowHeight="15.75" x14ac:dyDescent="0.25"/>
  <cols>
    <col min="1" max="1" width="49.28515625" customWidth="1"/>
    <col min="2" max="2" width="28.5703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0" t="s">
        <v>1005</v>
      </c>
      <c r="B1" s="950"/>
      <c r="C1" s="950"/>
      <c r="D1" s="950"/>
      <c r="E1" s="950"/>
      <c r="F1" s="950"/>
      <c r="G1" s="950"/>
      <c r="H1" s="950"/>
      <c r="I1" s="950"/>
      <c r="J1" s="950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948" t="s">
        <v>99</v>
      </c>
      <c r="X1" s="949"/>
    </row>
    <row r="2" spans="1:24" thickBot="1" x14ac:dyDescent="0.3">
      <c r="A2" s="950"/>
      <c r="B2" s="950"/>
      <c r="C2" s="950"/>
      <c r="D2" s="950"/>
      <c r="E2" s="950"/>
      <c r="F2" s="950"/>
      <c r="G2" s="950"/>
      <c r="H2" s="950"/>
      <c r="I2" s="950"/>
      <c r="J2" s="95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121" t="s">
        <v>950</v>
      </c>
      <c r="P3" s="1122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131</v>
      </c>
      <c r="B4" s="267" t="s">
        <v>30</v>
      </c>
      <c r="C4" s="268" t="s">
        <v>1054</v>
      </c>
      <c r="D4" s="558">
        <v>49</v>
      </c>
      <c r="E4" s="559">
        <f>D4*F4</f>
        <v>1200990</v>
      </c>
      <c r="F4" s="270">
        <v>24510</v>
      </c>
      <c r="G4" s="271">
        <v>44531</v>
      </c>
      <c r="H4" s="827" t="s">
        <v>1079</v>
      </c>
      <c r="I4" s="34">
        <f>25460-127.3</f>
        <v>25332.7</v>
      </c>
      <c r="J4" s="35">
        <f t="shared" ref="J4:J143" si="0">I4-F4</f>
        <v>822.70000000000073</v>
      </c>
      <c r="K4" s="322">
        <v>35.5</v>
      </c>
      <c r="L4" s="758"/>
      <c r="M4" s="758"/>
      <c r="N4" s="38">
        <f t="shared" ref="N4:N147" si="1">K4*I4</f>
        <v>899310.85</v>
      </c>
      <c r="O4" s="893" t="s">
        <v>206</v>
      </c>
      <c r="P4" s="898">
        <v>44545</v>
      </c>
      <c r="Q4" s="643">
        <v>25040</v>
      </c>
      <c r="R4" s="644">
        <v>44533</v>
      </c>
      <c r="S4" s="483"/>
      <c r="T4" s="42"/>
      <c r="U4" s="43"/>
      <c r="V4" s="44"/>
      <c r="W4" s="378"/>
      <c r="X4" s="379"/>
    </row>
    <row r="5" spans="1:24" ht="30" customHeight="1" thickTop="1" thickBot="1" x14ac:dyDescent="0.35">
      <c r="A5" s="272" t="s">
        <v>1006</v>
      </c>
      <c r="B5" s="273" t="s">
        <v>28</v>
      </c>
      <c r="C5" s="274" t="s">
        <v>1054</v>
      </c>
      <c r="D5" s="93">
        <v>49</v>
      </c>
      <c r="E5" s="559">
        <f t="shared" ref="E5:E68" si="2">D5*F5</f>
        <v>0</v>
      </c>
      <c r="F5" s="275">
        <v>0</v>
      </c>
      <c r="G5" s="276">
        <v>44531</v>
      </c>
      <c r="H5" s="50" t="s">
        <v>1080</v>
      </c>
      <c r="I5" s="51">
        <v>5475</v>
      </c>
      <c r="J5" s="35">
        <f t="shared" si="0"/>
        <v>5475</v>
      </c>
      <c r="K5" s="322">
        <v>35.5</v>
      </c>
      <c r="L5" s="323"/>
      <c r="M5" s="323"/>
      <c r="N5" s="38">
        <f t="shared" si="1"/>
        <v>194362.5</v>
      </c>
      <c r="O5" s="721" t="s">
        <v>206</v>
      </c>
      <c r="P5" s="722">
        <v>44545</v>
      </c>
      <c r="Q5" s="645">
        <v>0</v>
      </c>
      <c r="R5" s="646">
        <v>44533</v>
      </c>
      <c r="S5" s="483"/>
      <c r="T5" s="42"/>
      <c r="U5" s="43"/>
      <c r="V5" s="44"/>
      <c r="W5" s="411"/>
      <c r="X5" s="412"/>
    </row>
    <row r="6" spans="1:24" ht="30.75" customHeight="1" thickTop="1" thickBot="1" x14ac:dyDescent="0.35">
      <c r="A6" s="272" t="s">
        <v>1007</v>
      </c>
      <c r="B6" s="273" t="s">
        <v>25</v>
      </c>
      <c r="C6" s="274" t="s">
        <v>1055</v>
      </c>
      <c r="D6" s="93">
        <v>49</v>
      </c>
      <c r="E6" s="559">
        <f t="shared" si="2"/>
        <v>1144640</v>
      </c>
      <c r="F6" s="275">
        <v>23360</v>
      </c>
      <c r="G6" s="276">
        <v>44533</v>
      </c>
      <c r="H6" s="50" t="s">
        <v>1081</v>
      </c>
      <c r="I6" s="51">
        <v>23680</v>
      </c>
      <c r="J6" s="35">
        <f t="shared" si="0"/>
        <v>320</v>
      </c>
      <c r="K6" s="322">
        <v>35.5</v>
      </c>
      <c r="L6" s="323"/>
      <c r="M6" s="323"/>
      <c r="N6" s="38">
        <f t="shared" si="1"/>
        <v>840640</v>
      </c>
      <c r="O6" s="721" t="s">
        <v>206</v>
      </c>
      <c r="P6" s="722">
        <v>44547</v>
      </c>
      <c r="Q6" s="645">
        <v>25140</v>
      </c>
      <c r="R6" s="646">
        <v>44533</v>
      </c>
      <c r="S6" s="483"/>
      <c r="T6" s="42"/>
      <c r="U6" s="43"/>
      <c r="V6" s="44"/>
      <c r="W6" s="43"/>
      <c r="X6" s="361"/>
    </row>
    <row r="7" spans="1:24" ht="23.25" customHeight="1" thickTop="1" thickBot="1" x14ac:dyDescent="0.35">
      <c r="A7" s="272" t="s">
        <v>42</v>
      </c>
      <c r="B7" s="273" t="s">
        <v>28</v>
      </c>
      <c r="C7" s="274" t="s">
        <v>1055</v>
      </c>
      <c r="D7" s="93">
        <v>49</v>
      </c>
      <c r="E7" s="559">
        <f t="shared" si="2"/>
        <v>0</v>
      </c>
      <c r="F7" s="275">
        <v>0</v>
      </c>
      <c r="G7" s="276">
        <v>44533</v>
      </c>
      <c r="H7" s="50" t="s">
        <v>1082</v>
      </c>
      <c r="I7" s="51">
        <v>5725</v>
      </c>
      <c r="J7" s="35">
        <f t="shared" si="0"/>
        <v>5725</v>
      </c>
      <c r="K7" s="322">
        <v>35.5</v>
      </c>
      <c r="L7" s="323"/>
      <c r="M7" s="323"/>
      <c r="N7" s="38">
        <f t="shared" si="1"/>
        <v>203237.5</v>
      </c>
      <c r="O7" s="721" t="s">
        <v>206</v>
      </c>
      <c r="P7" s="722">
        <v>44547</v>
      </c>
      <c r="Q7" s="645">
        <v>0</v>
      </c>
      <c r="R7" s="646">
        <v>44533</v>
      </c>
      <c r="S7" s="483"/>
      <c r="T7" s="42"/>
      <c r="U7" s="43"/>
      <c r="V7" s="44"/>
      <c r="W7" s="43"/>
      <c r="X7" s="361"/>
    </row>
    <row r="8" spans="1:24" ht="33" thickTop="1" thickBot="1" x14ac:dyDescent="0.35">
      <c r="A8" s="272" t="s">
        <v>149</v>
      </c>
      <c r="B8" s="273" t="s">
        <v>30</v>
      </c>
      <c r="C8" s="274"/>
      <c r="D8" s="93"/>
      <c r="E8" s="559">
        <f t="shared" si="2"/>
        <v>0</v>
      </c>
      <c r="F8" s="275">
        <v>21940</v>
      </c>
      <c r="G8" s="276">
        <v>44535</v>
      </c>
      <c r="H8" s="50" t="s">
        <v>1083</v>
      </c>
      <c r="I8" s="51">
        <v>21805</v>
      </c>
      <c r="J8" s="35">
        <f t="shared" si="0"/>
        <v>-135</v>
      </c>
      <c r="K8" s="322">
        <v>36</v>
      </c>
      <c r="L8" s="323"/>
      <c r="M8" s="323"/>
      <c r="N8" s="38">
        <f t="shared" si="1"/>
        <v>784980</v>
      </c>
      <c r="O8" s="510" t="s">
        <v>206</v>
      </c>
      <c r="P8" s="699">
        <v>44550</v>
      </c>
      <c r="Q8" s="645">
        <v>25140</v>
      </c>
      <c r="R8" s="646">
        <v>44543</v>
      </c>
      <c r="S8" s="483"/>
      <c r="T8" s="42"/>
      <c r="U8" s="43"/>
      <c r="V8" s="44"/>
      <c r="W8" s="43"/>
      <c r="X8" s="361"/>
    </row>
    <row r="9" spans="1:24" ht="18.75" thickTop="1" thickBot="1" x14ac:dyDescent="0.35">
      <c r="A9" s="277" t="s">
        <v>48</v>
      </c>
      <c r="B9" s="273" t="s">
        <v>28</v>
      </c>
      <c r="C9" s="274"/>
      <c r="D9" s="93"/>
      <c r="E9" s="559">
        <f t="shared" si="2"/>
        <v>0</v>
      </c>
      <c r="F9" s="275">
        <v>0</v>
      </c>
      <c r="G9" s="276">
        <v>44535</v>
      </c>
      <c r="H9" s="50" t="s">
        <v>1084</v>
      </c>
      <c r="I9" s="51">
        <v>5735</v>
      </c>
      <c r="J9" s="35">
        <f t="shared" si="0"/>
        <v>5735</v>
      </c>
      <c r="K9" s="322">
        <v>36</v>
      </c>
      <c r="L9" s="323"/>
      <c r="M9" s="323"/>
      <c r="N9" s="38">
        <f t="shared" si="1"/>
        <v>206460</v>
      </c>
      <c r="O9" s="510" t="s">
        <v>206</v>
      </c>
      <c r="P9" s="699">
        <v>44550</v>
      </c>
      <c r="Q9" s="645">
        <v>0</v>
      </c>
      <c r="R9" s="646">
        <v>44543</v>
      </c>
      <c r="S9" s="483"/>
      <c r="T9" s="42"/>
      <c r="U9" s="43"/>
      <c r="V9" s="44"/>
      <c r="W9" s="43"/>
      <c r="X9" s="361"/>
    </row>
    <row r="10" spans="1:24" ht="33" thickTop="1" thickBot="1" x14ac:dyDescent="0.35">
      <c r="A10" s="277" t="s">
        <v>1008</v>
      </c>
      <c r="B10" s="273" t="s">
        <v>1009</v>
      </c>
      <c r="C10" s="274"/>
      <c r="D10" s="173"/>
      <c r="E10" s="559">
        <f t="shared" si="2"/>
        <v>0</v>
      </c>
      <c r="F10" s="275">
        <v>19170</v>
      </c>
      <c r="G10" s="276">
        <v>44536</v>
      </c>
      <c r="H10" s="50" t="s">
        <v>1069</v>
      </c>
      <c r="I10" s="51">
        <v>19010</v>
      </c>
      <c r="J10" s="35">
        <f t="shared" si="0"/>
        <v>-160</v>
      </c>
      <c r="K10" s="322">
        <v>36</v>
      </c>
      <c r="L10" s="323"/>
      <c r="M10" s="323"/>
      <c r="N10" s="38">
        <f t="shared" si="1"/>
        <v>684360</v>
      </c>
      <c r="O10" s="510" t="s">
        <v>35</v>
      </c>
      <c r="P10" s="699">
        <v>44550</v>
      </c>
      <c r="Q10" s="645">
        <v>21040</v>
      </c>
      <c r="R10" s="646">
        <v>44543</v>
      </c>
      <c r="S10" s="483"/>
      <c r="T10" s="42"/>
      <c r="U10" s="43"/>
      <c r="V10" s="44"/>
      <c r="W10" s="43"/>
      <c r="X10" s="361"/>
    </row>
    <row r="11" spans="1:24" ht="33" thickTop="1" thickBot="1" x14ac:dyDescent="0.35">
      <c r="A11" s="277" t="s">
        <v>48</v>
      </c>
      <c r="B11" s="273" t="s">
        <v>1010</v>
      </c>
      <c r="C11" s="274"/>
      <c r="D11" s="93"/>
      <c r="E11" s="559">
        <f t="shared" si="2"/>
        <v>0</v>
      </c>
      <c r="F11" s="275">
        <v>0</v>
      </c>
      <c r="G11" s="276">
        <v>44536</v>
      </c>
      <c r="H11" s="50" t="s">
        <v>1070</v>
      </c>
      <c r="I11" s="51">
        <v>5455</v>
      </c>
      <c r="J11" s="35">
        <f t="shared" si="0"/>
        <v>5455</v>
      </c>
      <c r="K11" s="322">
        <v>36</v>
      </c>
      <c r="L11" s="323"/>
      <c r="M11" s="323"/>
      <c r="N11" s="38">
        <f t="shared" si="1"/>
        <v>196380</v>
      </c>
      <c r="O11" s="510" t="s">
        <v>35</v>
      </c>
      <c r="P11" s="699">
        <v>44550</v>
      </c>
      <c r="Q11" s="645">
        <v>0</v>
      </c>
      <c r="R11" s="646">
        <v>44543</v>
      </c>
      <c r="S11" s="483"/>
      <c r="T11" s="42"/>
      <c r="U11" s="43"/>
      <c r="V11" s="44"/>
      <c r="W11" s="43"/>
      <c r="X11" s="361"/>
    </row>
    <row r="12" spans="1:24" ht="18.75" thickTop="1" thickBot="1" x14ac:dyDescent="0.35">
      <c r="A12" s="277" t="s">
        <v>1011</v>
      </c>
      <c r="B12" s="273" t="s">
        <v>30</v>
      </c>
      <c r="C12" s="274"/>
      <c r="D12" s="93"/>
      <c r="E12" s="559">
        <f t="shared" si="2"/>
        <v>0</v>
      </c>
      <c r="F12" s="275">
        <v>22460</v>
      </c>
      <c r="G12" s="276">
        <v>44538</v>
      </c>
      <c r="H12" s="677" t="s">
        <v>1071</v>
      </c>
      <c r="I12" s="51">
        <v>23030</v>
      </c>
      <c r="J12" s="35">
        <f t="shared" si="0"/>
        <v>570</v>
      </c>
      <c r="K12" s="322">
        <v>36.5</v>
      </c>
      <c r="L12" s="323"/>
      <c r="M12" s="323"/>
      <c r="N12" s="38">
        <f t="shared" si="1"/>
        <v>840595</v>
      </c>
      <c r="O12" s="510"/>
      <c r="P12" s="699"/>
      <c r="Q12" s="645">
        <v>25140</v>
      </c>
      <c r="R12" s="646">
        <v>44543</v>
      </c>
      <c r="S12" s="483"/>
      <c r="T12" s="42"/>
      <c r="U12" s="43"/>
      <c r="V12" s="44"/>
      <c r="W12" s="43"/>
      <c r="X12" s="361"/>
    </row>
    <row r="13" spans="1:24" ht="18.75" thickTop="1" thickBot="1" x14ac:dyDescent="0.35">
      <c r="A13" s="277" t="s">
        <v>48</v>
      </c>
      <c r="B13" s="273" t="s">
        <v>28</v>
      </c>
      <c r="C13" s="274"/>
      <c r="D13" s="93"/>
      <c r="E13" s="559">
        <f t="shared" si="2"/>
        <v>0</v>
      </c>
      <c r="F13" s="275">
        <v>0</v>
      </c>
      <c r="G13" s="276">
        <v>44538</v>
      </c>
      <c r="H13" s="55" t="s">
        <v>1071</v>
      </c>
      <c r="I13" s="51">
        <v>5680</v>
      </c>
      <c r="J13" s="35">
        <f t="shared" si="0"/>
        <v>5680</v>
      </c>
      <c r="K13" s="322">
        <v>36.5</v>
      </c>
      <c r="L13" s="323"/>
      <c r="M13" s="323"/>
      <c r="N13" s="38">
        <f t="shared" si="1"/>
        <v>207320</v>
      </c>
      <c r="O13" s="510"/>
      <c r="P13" s="699"/>
      <c r="Q13" s="645">
        <v>0</v>
      </c>
      <c r="R13" s="646">
        <v>44543</v>
      </c>
      <c r="S13" s="483"/>
      <c r="T13" s="42"/>
      <c r="U13" s="43"/>
      <c r="V13" s="44"/>
      <c r="W13" s="43"/>
      <c r="X13" s="361"/>
    </row>
    <row r="14" spans="1:24" ht="20.25" customHeight="1" thickTop="1" thickBot="1" x14ac:dyDescent="0.35">
      <c r="A14" s="277" t="s">
        <v>1011</v>
      </c>
      <c r="B14" s="273" t="s">
        <v>30</v>
      </c>
      <c r="C14" s="274"/>
      <c r="D14" s="93"/>
      <c r="E14" s="559">
        <f t="shared" si="2"/>
        <v>0</v>
      </c>
      <c r="F14" s="275">
        <v>21510</v>
      </c>
      <c r="G14" s="276">
        <v>44539</v>
      </c>
      <c r="H14" s="55" t="s">
        <v>1072</v>
      </c>
      <c r="I14" s="51">
        <v>22370</v>
      </c>
      <c r="J14" s="35">
        <f t="shared" si="0"/>
        <v>860</v>
      </c>
      <c r="K14" s="322">
        <v>36.5</v>
      </c>
      <c r="L14" s="323"/>
      <c r="M14" s="323"/>
      <c r="N14" s="38">
        <f t="shared" si="1"/>
        <v>816505</v>
      </c>
      <c r="O14" s="510"/>
      <c r="P14" s="699"/>
      <c r="Q14" s="645">
        <v>25140</v>
      </c>
      <c r="R14" s="646">
        <v>44543</v>
      </c>
      <c r="S14" s="483"/>
      <c r="T14" s="42"/>
      <c r="U14" s="43"/>
      <c r="V14" s="44"/>
      <c r="W14" s="43"/>
      <c r="X14" s="361"/>
    </row>
    <row r="15" spans="1:24" ht="20.25" thickTop="1" thickBot="1" x14ac:dyDescent="0.35">
      <c r="A15" s="857" t="s">
        <v>48</v>
      </c>
      <c r="B15" s="273" t="s">
        <v>28</v>
      </c>
      <c r="C15" s="274"/>
      <c r="D15" s="93"/>
      <c r="E15" s="559">
        <f t="shared" si="2"/>
        <v>0</v>
      </c>
      <c r="F15" s="275">
        <v>0</v>
      </c>
      <c r="G15" s="276">
        <v>44539</v>
      </c>
      <c r="H15" s="677" t="s">
        <v>1072</v>
      </c>
      <c r="I15" s="51">
        <v>5455</v>
      </c>
      <c r="J15" s="35">
        <f t="shared" si="0"/>
        <v>5455</v>
      </c>
      <c r="K15" s="322">
        <v>36.5</v>
      </c>
      <c r="L15" s="323"/>
      <c r="M15" s="323"/>
      <c r="N15" s="38">
        <f t="shared" si="1"/>
        <v>199107.5</v>
      </c>
      <c r="O15" s="510"/>
      <c r="P15" s="699"/>
      <c r="Q15" s="645">
        <v>0</v>
      </c>
      <c r="R15" s="646">
        <v>44543</v>
      </c>
      <c r="S15" s="483"/>
      <c r="T15" s="42"/>
      <c r="U15" s="43"/>
      <c r="V15" s="44"/>
      <c r="W15" s="43"/>
      <c r="X15" s="361"/>
    </row>
    <row r="16" spans="1:24" ht="18.75" thickTop="1" thickBot="1" x14ac:dyDescent="0.35">
      <c r="A16" s="277" t="s">
        <v>1011</v>
      </c>
      <c r="B16" s="273" t="s">
        <v>30</v>
      </c>
      <c r="C16" s="679"/>
      <c r="D16" s="93"/>
      <c r="E16" s="559">
        <f t="shared" si="2"/>
        <v>0</v>
      </c>
      <c r="F16" s="275">
        <v>23300</v>
      </c>
      <c r="G16" s="276">
        <v>44540</v>
      </c>
      <c r="H16" s="677" t="s">
        <v>1073</v>
      </c>
      <c r="I16" s="51">
        <v>23570</v>
      </c>
      <c r="J16" s="35">
        <f t="shared" si="0"/>
        <v>270</v>
      </c>
      <c r="K16" s="322">
        <v>37.5</v>
      </c>
      <c r="L16" s="323"/>
      <c r="M16" s="323"/>
      <c r="N16" s="38">
        <f t="shared" si="1"/>
        <v>883875</v>
      </c>
      <c r="O16" s="510"/>
      <c r="P16" s="699"/>
      <c r="Q16" s="645">
        <v>25140</v>
      </c>
      <c r="R16" s="646">
        <v>44543</v>
      </c>
      <c r="S16" s="483"/>
      <c r="T16" s="42"/>
      <c r="U16" s="43"/>
      <c r="V16" s="44"/>
      <c r="W16" s="43"/>
      <c r="X16" s="361"/>
    </row>
    <row r="17" spans="1:24" ht="18.75" thickTop="1" thickBot="1" x14ac:dyDescent="0.35">
      <c r="A17" s="285" t="s">
        <v>48</v>
      </c>
      <c r="B17" s="273" t="s">
        <v>124</v>
      </c>
      <c r="C17" s="274"/>
      <c r="D17" s="93"/>
      <c r="E17" s="559">
        <f t="shared" si="2"/>
        <v>0</v>
      </c>
      <c r="F17" s="275">
        <v>0</v>
      </c>
      <c r="G17" s="276">
        <v>44540</v>
      </c>
      <c r="H17" s="677" t="s">
        <v>1073</v>
      </c>
      <c r="I17" s="51">
        <v>6095</v>
      </c>
      <c r="J17" s="35">
        <f t="shared" si="0"/>
        <v>6095</v>
      </c>
      <c r="K17" s="581">
        <v>37.5</v>
      </c>
      <c r="L17" s="323"/>
      <c r="M17" s="323"/>
      <c r="N17" s="57">
        <f t="shared" si="1"/>
        <v>228562.5</v>
      </c>
      <c r="O17" s="510"/>
      <c r="P17" s="699"/>
      <c r="Q17" s="645">
        <v>0</v>
      </c>
      <c r="R17" s="646">
        <v>44543</v>
      </c>
      <c r="S17" s="483"/>
      <c r="T17" s="42"/>
      <c r="U17" s="43"/>
      <c r="V17" s="44"/>
      <c r="W17" s="43"/>
      <c r="X17" s="361"/>
    </row>
    <row r="18" spans="1:24" ht="20.25" customHeight="1" thickTop="1" thickBot="1" x14ac:dyDescent="0.35">
      <c r="A18" s="279" t="s">
        <v>1057</v>
      </c>
      <c r="B18" s="273" t="s">
        <v>39</v>
      </c>
      <c r="C18" s="274"/>
      <c r="D18" s="93"/>
      <c r="E18" s="559">
        <f t="shared" si="2"/>
        <v>0</v>
      </c>
      <c r="F18" s="275">
        <v>22330</v>
      </c>
      <c r="G18" s="276">
        <v>44543</v>
      </c>
      <c r="H18" s="677" t="s">
        <v>1074</v>
      </c>
      <c r="I18" s="51">
        <v>23140</v>
      </c>
      <c r="J18" s="35">
        <f t="shared" si="0"/>
        <v>810</v>
      </c>
      <c r="K18" s="581">
        <v>36.5</v>
      </c>
      <c r="L18" s="323"/>
      <c r="M18" s="323"/>
      <c r="N18" s="57">
        <f t="shared" si="1"/>
        <v>844610</v>
      </c>
      <c r="O18" s="510"/>
      <c r="P18" s="699"/>
      <c r="Q18" s="645">
        <v>24940</v>
      </c>
      <c r="R18" s="646">
        <v>44547</v>
      </c>
      <c r="S18" s="483"/>
      <c r="T18" s="42"/>
      <c r="U18" s="43"/>
      <c r="V18" s="44"/>
      <c r="W18" s="43"/>
      <c r="X18" s="361"/>
    </row>
    <row r="19" spans="1:24" ht="20.25" customHeight="1" thickTop="1" thickBot="1" x14ac:dyDescent="0.35">
      <c r="A19" s="279" t="s">
        <v>48</v>
      </c>
      <c r="B19" s="273" t="s">
        <v>28</v>
      </c>
      <c r="C19" s="274"/>
      <c r="D19" s="93"/>
      <c r="E19" s="559">
        <f t="shared" si="2"/>
        <v>0</v>
      </c>
      <c r="F19" s="275">
        <v>0</v>
      </c>
      <c r="G19" s="276">
        <v>44543</v>
      </c>
      <c r="H19" s="677" t="s">
        <v>1074</v>
      </c>
      <c r="I19" s="51">
        <v>5300</v>
      </c>
      <c r="J19" s="35">
        <f t="shared" si="0"/>
        <v>5300</v>
      </c>
      <c r="K19" s="581">
        <v>36.5</v>
      </c>
      <c r="L19" s="323"/>
      <c r="M19" s="323"/>
      <c r="N19" s="57">
        <f t="shared" si="1"/>
        <v>193450</v>
      </c>
      <c r="O19" s="510"/>
      <c r="P19" s="699"/>
      <c r="Q19" s="647">
        <v>0</v>
      </c>
      <c r="R19" s="646">
        <v>44547</v>
      </c>
      <c r="S19" s="483"/>
      <c r="T19" s="42"/>
      <c r="U19" s="43"/>
      <c r="V19" s="44"/>
      <c r="W19" s="43"/>
      <c r="X19" s="361"/>
    </row>
    <row r="20" spans="1:24" ht="20.25" customHeight="1" thickTop="1" thickBot="1" x14ac:dyDescent="0.35">
      <c r="A20" s="715" t="s">
        <v>1011</v>
      </c>
      <c r="B20" s="273" t="s">
        <v>30</v>
      </c>
      <c r="C20" s="274"/>
      <c r="D20" s="93"/>
      <c r="E20" s="559">
        <f t="shared" si="2"/>
        <v>0</v>
      </c>
      <c r="F20" s="275">
        <v>20930</v>
      </c>
      <c r="G20" s="276">
        <v>44545</v>
      </c>
      <c r="H20" s="677" t="s">
        <v>1075</v>
      </c>
      <c r="I20" s="51">
        <v>21860</v>
      </c>
      <c r="J20" s="35">
        <f t="shared" si="0"/>
        <v>930</v>
      </c>
      <c r="K20" s="581">
        <v>37.5</v>
      </c>
      <c r="L20" s="323"/>
      <c r="M20" s="323"/>
      <c r="N20" s="57">
        <f t="shared" si="1"/>
        <v>819750</v>
      </c>
      <c r="O20" s="510"/>
      <c r="P20" s="699"/>
      <c r="Q20" s="647">
        <v>25140</v>
      </c>
      <c r="R20" s="646">
        <v>44547</v>
      </c>
      <c r="S20" s="483"/>
      <c r="T20" s="42"/>
      <c r="U20" s="43"/>
      <c r="V20" s="44"/>
      <c r="W20" s="43"/>
      <c r="X20" s="361"/>
    </row>
    <row r="21" spans="1:24" ht="20.25" customHeight="1" thickTop="1" thickBot="1" x14ac:dyDescent="0.35">
      <c r="A21" s="279" t="s">
        <v>362</v>
      </c>
      <c r="B21" s="273" t="s">
        <v>28</v>
      </c>
      <c r="C21" s="274"/>
      <c r="D21" s="93"/>
      <c r="E21" s="559">
        <f t="shared" si="2"/>
        <v>0</v>
      </c>
      <c r="F21" s="275">
        <v>0</v>
      </c>
      <c r="G21" s="276">
        <v>44545</v>
      </c>
      <c r="H21" s="677" t="s">
        <v>1075</v>
      </c>
      <c r="I21" s="51">
        <v>5040</v>
      </c>
      <c r="J21" s="35">
        <f t="shared" si="0"/>
        <v>5040</v>
      </c>
      <c r="K21" s="581">
        <v>37.5</v>
      </c>
      <c r="L21" s="323"/>
      <c r="M21" s="323"/>
      <c r="N21" s="57">
        <f t="shared" si="1"/>
        <v>189000</v>
      </c>
      <c r="O21" s="510"/>
      <c r="P21" s="699"/>
      <c r="Q21" s="647">
        <v>0</v>
      </c>
      <c r="R21" s="646">
        <v>44547</v>
      </c>
      <c r="S21" s="483"/>
      <c r="T21" s="42"/>
      <c r="U21" s="43"/>
      <c r="V21" s="44"/>
      <c r="W21" s="43"/>
      <c r="X21" s="361"/>
    </row>
    <row r="22" spans="1:24" ht="20.25" customHeight="1" thickTop="1" thickBot="1" x14ac:dyDescent="0.35">
      <c r="A22" s="280"/>
      <c r="B22" s="273"/>
      <c r="C22" s="274"/>
      <c r="D22" s="93"/>
      <c r="E22" s="559">
        <f t="shared" si="2"/>
        <v>0</v>
      </c>
      <c r="F22" s="275"/>
      <c r="G22" s="276"/>
      <c r="H22" s="50"/>
      <c r="I22" s="51"/>
      <c r="J22" s="35">
        <f t="shared" si="0"/>
        <v>0</v>
      </c>
      <c r="K22" s="581"/>
      <c r="L22" s="323"/>
      <c r="M22" s="323"/>
      <c r="N22" s="57">
        <f t="shared" si="1"/>
        <v>0</v>
      </c>
      <c r="O22" s="510"/>
      <c r="P22" s="699"/>
      <c r="Q22" s="647"/>
      <c r="R22" s="646"/>
      <c r="S22" s="483"/>
      <c r="T22" s="42"/>
      <c r="U22" s="43"/>
      <c r="V22" s="44"/>
      <c r="W22" s="43"/>
      <c r="X22" s="361"/>
    </row>
    <row r="23" spans="1:24" ht="20.25" customHeight="1" thickTop="1" thickBot="1" x14ac:dyDescent="0.35">
      <c r="A23" s="281"/>
      <c r="B23" s="273"/>
      <c r="C23" s="274"/>
      <c r="D23" s="93"/>
      <c r="E23" s="559">
        <f t="shared" si="2"/>
        <v>0</v>
      </c>
      <c r="F23" s="275"/>
      <c r="G23" s="276"/>
      <c r="H23" s="50"/>
      <c r="I23" s="51"/>
      <c r="J23" s="35">
        <f t="shared" si="0"/>
        <v>0</v>
      </c>
      <c r="K23" s="581"/>
      <c r="L23" s="323"/>
      <c r="M23" s="323"/>
      <c r="N23" s="57">
        <f t="shared" si="1"/>
        <v>0</v>
      </c>
      <c r="O23" s="510"/>
      <c r="P23" s="699"/>
      <c r="Q23" s="647"/>
      <c r="R23" s="646"/>
      <c r="S23" s="483"/>
      <c r="T23" s="42"/>
      <c r="U23" s="43"/>
      <c r="V23" s="44"/>
      <c r="W23" s="43"/>
      <c r="X23" s="361"/>
    </row>
    <row r="24" spans="1:24" ht="20.25" customHeight="1" thickTop="1" thickBot="1" x14ac:dyDescent="0.35">
      <c r="A24" s="417"/>
      <c r="B24" s="273"/>
      <c r="C24" s="274"/>
      <c r="D24" s="93"/>
      <c r="E24" s="559">
        <f t="shared" si="2"/>
        <v>0</v>
      </c>
      <c r="F24" s="275"/>
      <c r="G24" s="276"/>
      <c r="H24" s="50"/>
      <c r="I24" s="51"/>
      <c r="J24" s="35">
        <f t="shared" si="0"/>
        <v>0</v>
      </c>
      <c r="K24" s="581"/>
      <c r="L24" s="323"/>
      <c r="M24" s="323"/>
      <c r="N24" s="62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/>
    </row>
    <row r="25" spans="1:24" ht="20.25" customHeight="1" thickTop="1" thickBot="1" x14ac:dyDescent="0.35">
      <c r="A25" s="277"/>
      <c r="B25" s="273"/>
      <c r="C25" s="274"/>
      <c r="D25" s="93"/>
      <c r="E25" s="559">
        <f t="shared" si="2"/>
        <v>0</v>
      </c>
      <c r="F25" s="275"/>
      <c r="G25" s="276"/>
      <c r="H25" s="50"/>
      <c r="I25" s="51"/>
      <c r="J25" s="35">
        <f t="shared" si="0"/>
        <v>0</v>
      </c>
      <c r="K25" s="581"/>
      <c r="L25" s="323"/>
      <c r="M25" s="323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20.25" customHeight="1" thickTop="1" thickBot="1" x14ac:dyDescent="0.35">
      <c r="A26" s="281"/>
      <c r="B26" s="273"/>
      <c r="C26" s="274"/>
      <c r="D26" s="93"/>
      <c r="E26" s="559">
        <f t="shared" si="2"/>
        <v>0</v>
      </c>
      <c r="F26" s="275"/>
      <c r="G26" s="276"/>
      <c r="H26" s="50"/>
      <c r="I26" s="51"/>
      <c r="J26" s="35">
        <f t="shared" si="0"/>
        <v>0</v>
      </c>
      <c r="K26" s="581"/>
      <c r="L26" s="323"/>
      <c r="M26" s="323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20.25" customHeight="1" thickTop="1" thickBot="1" x14ac:dyDescent="0.35">
      <c r="A27" s="281"/>
      <c r="B27" s="273"/>
      <c r="C27" s="274"/>
      <c r="D27" s="93"/>
      <c r="E27" s="559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323"/>
      <c r="M27" s="323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20.25" customHeight="1" thickTop="1" thickBot="1" x14ac:dyDescent="0.35">
      <c r="A28" s="281"/>
      <c r="B28" s="273"/>
      <c r="C28" s="274"/>
      <c r="D28" s="93"/>
      <c r="E28" s="559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20.25" customHeight="1" thickTop="1" thickBot="1" x14ac:dyDescent="0.35">
      <c r="A29" s="272"/>
      <c r="B29" s="283"/>
      <c r="C29" s="274"/>
      <c r="D29" s="93"/>
      <c r="E29" s="559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20.25" customHeight="1" thickTop="1" thickBot="1" x14ac:dyDescent="0.35">
      <c r="A30" s="272"/>
      <c r="B30" s="283"/>
      <c r="C30" s="274"/>
      <c r="D30" s="93"/>
      <c r="E30" s="559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20.25" customHeight="1" thickTop="1" thickBot="1" x14ac:dyDescent="0.35">
      <c r="A31" s="277"/>
      <c r="B31" s="283"/>
      <c r="C31" s="274"/>
      <c r="D31" s="93"/>
      <c r="E31" s="559">
        <f t="shared" si="2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20.25" customHeight="1" thickTop="1" thickBot="1" x14ac:dyDescent="0.35">
      <c r="A32" s="277"/>
      <c r="B32" s="283"/>
      <c r="C32" s="274"/>
      <c r="D32" s="93"/>
      <c r="E32" s="559">
        <f t="shared" si="2"/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20.25" customHeight="1" thickTop="1" thickBot="1" x14ac:dyDescent="0.35">
      <c r="A33" s="468"/>
      <c r="B33" s="283"/>
      <c r="C33" s="274"/>
      <c r="D33" s="93"/>
      <c r="E33" s="559">
        <f t="shared" si="2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20.25" customHeight="1" thickTop="1" thickBot="1" x14ac:dyDescent="0.35">
      <c r="A34" s="281"/>
      <c r="B34" s="283"/>
      <c r="C34" s="274"/>
      <c r="D34" s="93"/>
      <c r="E34" s="559">
        <f t="shared" si="2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20.25" customHeight="1" thickTop="1" thickBot="1" x14ac:dyDescent="0.35">
      <c r="A35" s="281"/>
      <c r="B35" s="283"/>
      <c r="C35" s="274"/>
      <c r="D35" s="93"/>
      <c r="E35" s="559">
        <f t="shared" si="2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20.25" customHeight="1" thickTop="1" thickBot="1" x14ac:dyDescent="0.35">
      <c r="A36" s="272"/>
      <c r="B36" s="283"/>
      <c r="C36" s="274"/>
      <c r="D36" s="93"/>
      <c r="E36" s="559">
        <f t="shared" si="2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20.25" customHeight="1" thickTop="1" thickBot="1" x14ac:dyDescent="0.35">
      <c r="A37" s="277"/>
      <c r="B37" s="283"/>
      <c r="C37" s="274"/>
      <c r="D37" s="93"/>
      <c r="E37" s="559">
        <f t="shared" si="2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93"/>
      <c r="E38" s="559">
        <f t="shared" si="2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93"/>
      <c r="E39" s="559">
        <f t="shared" si="2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8.75" thickTop="1" thickBot="1" x14ac:dyDescent="0.35">
      <c r="A40" s="281"/>
      <c r="B40" s="283"/>
      <c r="C40" s="274"/>
      <c r="D40" s="93"/>
      <c r="E40" s="559">
        <f t="shared" si="2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8.75" thickTop="1" thickBot="1" x14ac:dyDescent="0.35">
      <c r="A41" s="279"/>
      <c r="B41" s="283"/>
      <c r="C41" s="274"/>
      <c r="D41" s="93"/>
      <c r="E41" s="559">
        <f t="shared" si="2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8.75" thickTop="1" thickBot="1" x14ac:dyDescent="0.35">
      <c r="A42" s="469"/>
      <c r="B42" s="283"/>
      <c r="C42" s="466"/>
      <c r="D42" s="47"/>
      <c r="E42" s="559">
        <f t="shared" si="2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8.75" thickTop="1" thickBot="1" x14ac:dyDescent="0.35">
      <c r="A43" s="272"/>
      <c r="B43" s="283"/>
      <c r="C43" s="274"/>
      <c r="D43" s="47"/>
      <c r="E43" s="559">
        <f t="shared" si="2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8.75" thickTop="1" thickBot="1" x14ac:dyDescent="0.35">
      <c r="A44" s="281"/>
      <c r="B44" s="283"/>
      <c r="C44" s="274"/>
      <c r="D44" s="47"/>
      <c r="E44" s="559">
        <f t="shared" si="2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8.75" thickTop="1" thickBot="1" x14ac:dyDescent="0.35">
      <c r="A45" s="272"/>
      <c r="B45" s="283"/>
      <c r="C45" s="274"/>
      <c r="D45" s="47"/>
      <c r="E45" s="559">
        <f t="shared" si="2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8.75" thickTop="1" thickBot="1" x14ac:dyDescent="0.35">
      <c r="A46" s="45"/>
      <c r="B46" s="68"/>
      <c r="C46" s="46"/>
      <c r="D46" s="47"/>
      <c r="E46" s="559">
        <f t="shared" si="2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.75" thickTop="1" thickBot="1" x14ac:dyDescent="0.35">
      <c r="A47" s="60"/>
      <c r="B47" s="45"/>
      <c r="C47" s="69"/>
      <c r="D47" s="47"/>
      <c r="E47" s="559">
        <f t="shared" si="2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.75" thickTop="1" thickBot="1" x14ac:dyDescent="0.35">
      <c r="A48" s="45"/>
      <c r="B48" s="45"/>
      <c r="C48" s="69"/>
      <c r="D48" s="47"/>
      <c r="E48" s="559">
        <f t="shared" si="2"/>
        <v>0</v>
      </c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.75" thickTop="1" thickBot="1" x14ac:dyDescent="0.35">
      <c r="A49" s="45"/>
      <c r="B49" s="45"/>
      <c r="C49" s="69"/>
      <c r="D49" s="47"/>
      <c r="E49" s="559">
        <f t="shared" si="2"/>
        <v>0</v>
      </c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8.75" thickTop="1" thickBot="1" x14ac:dyDescent="0.35">
      <c r="A50" s="60"/>
      <c r="B50" s="61"/>
      <c r="C50" s="69"/>
      <c r="D50" s="47"/>
      <c r="E50" s="559">
        <f t="shared" si="2"/>
        <v>0</v>
      </c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8.75" thickTop="1" thickBot="1" x14ac:dyDescent="0.35">
      <c r="A51" s="60"/>
      <c r="B51" s="61"/>
      <c r="C51" s="69"/>
      <c r="D51" s="69"/>
      <c r="E51" s="559">
        <f t="shared" si="2"/>
        <v>0</v>
      </c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.75" thickTop="1" thickBot="1" x14ac:dyDescent="0.35">
      <c r="A52" s="60"/>
      <c r="B52" s="61"/>
      <c r="C52" s="69"/>
      <c r="D52" s="69"/>
      <c r="E52" s="559">
        <f t="shared" si="2"/>
        <v>0</v>
      </c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.75" thickTop="1" thickBot="1" x14ac:dyDescent="0.35">
      <c r="A53" s="745"/>
      <c r="B53" s="71"/>
      <c r="C53" s="319"/>
      <c r="D53" s="319"/>
      <c r="E53" s="559">
        <f t="shared" si="2"/>
        <v>0</v>
      </c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18.75" thickTop="1" thickBot="1" x14ac:dyDescent="0.35">
      <c r="A54" s="791"/>
      <c r="B54" s="292"/>
      <c r="C54" s="895"/>
      <c r="D54" s="792"/>
      <c r="E54" s="559">
        <f t="shared" si="2"/>
        <v>0</v>
      </c>
      <c r="F54" s="856"/>
      <c r="G54" s="863"/>
      <c r="H54" s="856"/>
      <c r="I54" s="856"/>
      <c r="J54" s="35">
        <f t="shared" si="0"/>
        <v>0</v>
      </c>
      <c r="K54" s="322"/>
      <c r="L54" s="323"/>
      <c r="M54" s="323"/>
      <c r="N54" s="331">
        <f t="shared" si="1"/>
        <v>0</v>
      </c>
      <c r="O54" s="900"/>
      <c r="P54" s="901"/>
      <c r="Q54" s="795"/>
      <c r="R54" s="324"/>
      <c r="S54" s="67"/>
      <c r="T54" s="67"/>
      <c r="U54" s="325"/>
      <c r="V54" s="326"/>
    </row>
    <row r="55" spans="1:24" s="327" customFormat="1" ht="48.75" thickTop="1" thickBot="1" x14ac:dyDescent="0.35">
      <c r="A55" s="467" t="s">
        <v>55</v>
      </c>
      <c r="B55" s="292" t="s">
        <v>56</v>
      </c>
      <c r="C55" s="895" t="s">
        <v>1063</v>
      </c>
      <c r="D55" s="792"/>
      <c r="E55" s="559">
        <f t="shared" si="2"/>
        <v>0</v>
      </c>
      <c r="F55" s="856">
        <v>984</v>
      </c>
      <c r="G55" s="863">
        <v>44536</v>
      </c>
      <c r="H55" s="856">
        <v>726</v>
      </c>
      <c r="I55" s="856">
        <v>984</v>
      </c>
      <c r="J55" s="35">
        <f t="shared" si="0"/>
        <v>0</v>
      </c>
      <c r="K55" s="322">
        <v>86</v>
      </c>
      <c r="L55" s="323"/>
      <c r="M55" s="323"/>
      <c r="N55" s="331">
        <f t="shared" si="1"/>
        <v>84624</v>
      </c>
      <c r="O55" s="510" t="s">
        <v>35</v>
      </c>
      <c r="P55" s="702">
        <v>44547</v>
      </c>
      <c r="Q55" s="39"/>
      <c r="R55" s="324"/>
      <c r="S55" s="67"/>
      <c r="T55" s="67"/>
      <c r="U55" s="325"/>
      <c r="V55" s="326"/>
    </row>
    <row r="56" spans="1:24" s="327" customFormat="1" ht="18.75" thickTop="1" thickBot="1" x14ac:dyDescent="0.35">
      <c r="A56" s="279"/>
      <c r="B56" s="292"/>
      <c r="C56" s="801"/>
      <c r="D56" s="716"/>
      <c r="E56" s="559">
        <f t="shared" si="2"/>
        <v>0</v>
      </c>
      <c r="F56" s="856"/>
      <c r="G56" s="863"/>
      <c r="H56" s="856"/>
      <c r="I56" s="856"/>
      <c r="J56" s="35">
        <f t="shared" si="0"/>
        <v>0</v>
      </c>
      <c r="K56" s="322"/>
      <c r="L56" s="323"/>
      <c r="M56" s="323"/>
      <c r="N56" s="331">
        <f t="shared" si="1"/>
        <v>0</v>
      </c>
      <c r="O56" s="508"/>
      <c r="P56" s="702"/>
      <c r="Q56" s="508"/>
      <c r="R56" s="324"/>
      <c r="S56" s="67"/>
      <c r="T56" s="67"/>
      <c r="U56" s="325"/>
      <c r="V56" s="326"/>
      <c r="W56"/>
      <c r="X56"/>
    </row>
    <row r="57" spans="1:24" ht="18.75" thickTop="1" thickBot="1" x14ac:dyDescent="0.35">
      <c r="A57" s="279"/>
      <c r="B57" s="292"/>
      <c r="C57" s="902"/>
      <c r="D57" s="717"/>
      <c r="E57" s="559">
        <f t="shared" si="2"/>
        <v>0</v>
      </c>
      <c r="F57" s="856"/>
      <c r="G57" s="863"/>
      <c r="H57" s="856"/>
      <c r="I57" s="856"/>
      <c r="J57" s="35">
        <f t="shared" si="0"/>
        <v>0</v>
      </c>
      <c r="K57" s="36"/>
      <c r="L57" s="52"/>
      <c r="M57" s="52"/>
      <c r="N57" s="331">
        <f t="shared" si="1"/>
        <v>0</v>
      </c>
      <c r="O57" s="508"/>
      <c r="P57" s="276"/>
      <c r="Q57" s="508"/>
      <c r="R57" s="40"/>
      <c r="S57" s="67"/>
      <c r="T57" s="67"/>
      <c r="U57" s="43"/>
      <c r="V57" s="44"/>
    </row>
    <row r="58" spans="1:24" ht="18.75" customHeight="1" thickTop="1" thickBot="1" x14ac:dyDescent="0.35">
      <c r="A58" s="279"/>
      <c r="B58" s="292"/>
      <c r="C58" s="902"/>
      <c r="D58" s="717"/>
      <c r="E58" s="559">
        <f t="shared" si="2"/>
        <v>0</v>
      </c>
      <c r="F58" s="856"/>
      <c r="G58" s="863"/>
      <c r="H58" s="856"/>
      <c r="I58" s="856"/>
      <c r="J58" s="35">
        <f t="shared" si="0"/>
        <v>0</v>
      </c>
      <c r="K58" s="36"/>
      <c r="L58" s="52"/>
      <c r="M58" s="52"/>
      <c r="N58" s="331">
        <f t="shared" si="1"/>
        <v>0</v>
      </c>
      <c r="O58" s="508"/>
      <c r="P58" s="276"/>
      <c r="Q58" s="508"/>
      <c r="R58" s="40"/>
      <c r="S58" s="67"/>
      <c r="T58" s="67"/>
      <c r="U58" s="43"/>
      <c r="V58" s="44"/>
    </row>
    <row r="59" spans="1:24" s="327" customFormat="1" ht="18.75" thickTop="1" thickBot="1" x14ac:dyDescent="0.35">
      <c r="A59" s="279"/>
      <c r="B59" s="292"/>
      <c r="C59" s="771"/>
      <c r="D59" s="716"/>
      <c r="E59" s="559">
        <f t="shared" si="2"/>
        <v>0</v>
      </c>
      <c r="F59" s="856"/>
      <c r="G59" s="863"/>
      <c r="H59" s="856"/>
      <c r="I59" s="856"/>
      <c r="J59" s="35">
        <f t="shared" si="0"/>
        <v>0</v>
      </c>
      <c r="K59" s="322"/>
      <c r="L59" s="323"/>
      <c r="M59" s="323"/>
      <c r="N59" s="331">
        <f t="shared" si="1"/>
        <v>0</v>
      </c>
      <c r="O59" s="508"/>
      <c r="P59" s="702"/>
      <c r="Q59" s="508"/>
      <c r="R59" s="324"/>
      <c r="S59" s="67"/>
      <c r="T59" s="67"/>
      <c r="U59" s="325"/>
      <c r="V59" s="326"/>
      <c r="W59"/>
      <c r="X59"/>
    </row>
    <row r="60" spans="1:24" ht="21" customHeight="1" thickTop="1" thickBot="1" x14ac:dyDescent="0.35">
      <c r="A60" s="279"/>
      <c r="B60" s="292"/>
      <c r="C60" s="800"/>
      <c r="D60" s="608"/>
      <c r="E60" s="559">
        <f t="shared" si="2"/>
        <v>0</v>
      </c>
      <c r="F60" s="856"/>
      <c r="G60" s="863"/>
      <c r="H60" s="856"/>
      <c r="I60" s="856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276"/>
      <c r="Q60" s="508"/>
      <c r="R60" s="40"/>
      <c r="S60" s="67"/>
      <c r="T60" s="67"/>
      <c r="U60" s="43"/>
      <c r="V60" s="44"/>
    </row>
    <row r="61" spans="1:24" ht="18.75" customHeight="1" thickTop="1" thickBot="1" x14ac:dyDescent="0.35">
      <c r="A61" s="896"/>
      <c r="B61" s="328"/>
      <c r="C61" s="610"/>
      <c r="D61" s="608"/>
      <c r="E61" s="559">
        <f t="shared" si="2"/>
        <v>0</v>
      </c>
      <c r="F61" s="856"/>
      <c r="G61" s="863"/>
      <c r="H61" s="856"/>
      <c r="I61" s="856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702"/>
      <c r="Q61" s="508"/>
      <c r="R61" s="40"/>
      <c r="S61" s="67"/>
      <c r="T61" s="67"/>
      <c r="U61" s="43"/>
      <c r="V61" s="44"/>
    </row>
    <row r="62" spans="1:24" ht="18.75" thickTop="1" thickBot="1" x14ac:dyDescent="0.35">
      <c r="A62" s="291"/>
      <c r="B62" s="759"/>
      <c r="C62" s="899"/>
      <c r="D62" s="760"/>
      <c r="E62" s="559">
        <f t="shared" si="2"/>
        <v>0</v>
      </c>
      <c r="F62" s="856"/>
      <c r="G62" s="863"/>
      <c r="H62" s="856"/>
      <c r="I62" s="856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8" customHeight="1" thickTop="1" thickBot="1" x14ac:dyDescent="0.35">
      <c r="A63" s="102" t="s">
        <v>1046</v>
      </c>
      <c r="B63" s="286" t="s">
        <v>33</v>
      </c>
      <c r="C63" s="881" t="s">
        <v>1047</v>
      </c>
      <c r="D63" s="610"/>
      <c r="E63" s="559">
        <f t="shared" si="2"/>
        <v>0</v>
      </c>
      <c r="F63" s="856">
        <v>301</v>
      </c>
      <c r="G63" s="863">
        <v>44531</v>
      </c>
      <c r="H63" s="856" t="s">
        <v>1048</v>
      </c>
      <c r="I63" s="856">
        <v>301</v>
      </c>
      <c r="J63" s="35">
        <f t="shared" si="0"/>
        <v>0</v>
      </c>
      <c r="K63" s="36">
        <v>65</v>
      </c>
      <c r="L63" s="52"/>
      <c r="M63" s="52"/>
      <c r="N63" s="38">
        <f t="shared" si="1"/>
        <v>19565</v>
      </c>
      <c r="O63" s="508" t="s">
        <v>35</v>
      </c>
      <c r="P63" s="702">
        <v>44532</v>
      </c>
      <c r="Q63" s="508"/>
      <c r="R63" s="40"/>
      <c r="S63" s="41"/>
      <c r="T63" s="42"/>
      <c r="U63" s="43"/>
      <c r="V63" s="44"/>
    </row>
    <row r="64" spans="1:24" ht="18.75" thickTop="1" thickBot="1" x14ac:dyDescent="0.35">
      <c r="A64" s="1012" t="s">
        <v>1017</v>
      </c>
      <c r="B64" s="904" t="s">
        <v>1019</v>
      </c>
      <c r="C64" s="1072" t="s">
        <v>1018</v>
      </c>
      <c r="D64" s="707"/>
      <c r="E64" s="559">
        <f t="shared" si="2"/>
        <v>0</v>
      </c>
      <c r="F64" s="856">
        <v>12.18</v>
      </c>
      <c r="G64" s="863">
        <v>44533</v>
      </c>
      <c r="H64" s="1170" t="s">
        <v>1020</v>
      </c>
      <c r="I64" s="856">
        <v>12.18</v>
      </c>
      <c r="J64" s="35">
        <f t="shared" si="0"/>
        <v>0</v>
      </c>
      <c r="K64" s="36">
        <v>92</v>
      </c>
      <c r="L64" s="52"/>
      <c r="M64" s="52"/>
      <c r="N64" s="38">
        <f t="shared" si="1"/>
        <v>1120.56</v>
      </c>
      <c r="O64" s="1016" t="s">
        <v>35</v>
      </c>
      <c r="P64" s="1165">
        <v>44533</v>
      </c>
      <c r="Q64" s="508"/>
      <c r="R64" s="40"/>
      <c r="S64" s="41"/>
      <c r="T64" s="42"/>
      <c r="U64" s="43"/>
      <c r="V64" s="44"/>
    </row>
    <row r="65" spans="1:22" ht="18.75" thickTop="1" thickBot="1" x14ac:dyDescent="0.35">
      <c r="A65" s="1013"/>
      <c r="B65" s="904" t="s">
        <v>1021</v>
      </c>
      <c r="C65" s="1073"/>
      <c r="D65" s="707"/>
      <c r="E65" s="559">
        <f t="shared" si="2"/>
        <v>0</v>
      </c>
      <c r="F65" s="856">
        <v>5</v>
      </c>
      <c r="G65" s="863">
        <v>44533</v>
      </c>
      <c r="H65" s="1171"/>
      <c r="I65" s="856">
        <v>5</v>
      </c>
      <c r="J65" s="35">
        <f t="shared" si="0"/>
        <v>0</v>
      </c>
      <c r="K65" s="36">
        <v>1350</v>
      </c>
      <c r="L65" s="52"/>
      <c r="M65" s="52"/>
      <c r="N65" s="38">
        <f t="shared" si="1"/>
        <v>6750</v>
      </c>
      <c r="O65" s="1017"/>
      <c r="P65" s="1167"/>
      <c r="Q65" s="508"/>
      <c r="R65" s="40"/>
      <c r="S65" s="41"/>
      <c r="T65" s="42"/>
      <c r="U65" s="43"/>
      <c r="V65" s="44"/>
    </row>
    <row r="66" spans="1:22" ht="18.600000000000001" customHeight="1" thickTop="1" thickBot="1" x14ac:dyDescent="0.35">
      <c r="A66" s="102" t="s">
        <v>59</v>
      </c>
      <c r="B66" s="286"/>
      <c r="C66" s="903"/>
      <c r="D66" s="610"/>
      <c r="E66" s="559">
        <f t="shared" si="2"/>
        <v>0</v>
      </c>
      <c r="F66" s="856"/>
      <c r="G66" s="863"/>
      <c r="H66" s="856"/>
      <c r="I66" s="856"/>
      <c r="J66" s="35">
        <f t="shared" si="0"/>
        <v>0</v>
      </c>
      <c r="K66" s="322"/>
      <c r="L66" s="323"/>
      <c r="M66" s="52"/>
      <c r="N66" s="38">
        <f t="shared" si="1"/>
        <v>0</v>
      </c>
      <c r="O66" s="508"/>
      <c r="P66" s="926"/>
      <c r="Q66" s="508"/>
      <c r="R66" s="40"/>
      <c r="S66" s="41"/>
      <c r="T66" s="42"/>
      <c r="U66" s="43"/>
      <c r="V66" s="44"/>
    </row>
    <row r="67" spans="1:22" ht="18.75" thickTop="1" thickBot="1" x14ac:dyDescent="0.35">
      <c r="A67" s="53" t="s">
        <v>59</v>
      </c>
      <c r="B67" s="286"/>
      <c r="C67" s="610"/>
      <c r="D67" s="610"/>
      <c r="E67" s="559">
        <f t="shared" si="2"/>
        <v>0</v>
      </c>
      <c r="F67" s="856"/>
      <c r="G67" s="863"/>
      <c r="H67" s="856"/>
      <c r="I67" s="856"/>
      <c r="J67" s="35">
        <f t="shared" si="0"/>
        <v>0</v>
      </c>
      <c r="K67" s="322"/>
      <c r="L67" s="323"/>
      <c r="M67" s="52"/>
      <c r="N67" s="38">
        <f t="shared" si="1"/>
        <v>0</v>
      </c>
      <c r="O67" s="508"/>
      <c r="P67" s="926"/>
      <c r="Q67" s="508"/>
      <c r="R67" s="40"/>
      <c r="S67" s="41"/>
      <c r="T67" s="42"/>
      <c r="U67" s="43"/>
      <c r="V67" s="44"/>
    </row>
    <row r="68" spans="1:22" ht="17.25" customHeight="1" thickTop="1" thickBot="1" x14ac:dyDescent="0.35">
      <c r="A68" s="102" t="s">
        <v>32</v>
      </c>
      <c r="B68" s="286" t="s">
        <v>33</v>
      </c>
      <c r="C68" s="619" t="s">
        <v>1049</v>
      </c>
      <c r="D68" s="610"/>
      <c r="E68" s="559">
        <f t="shared" si="2"/>
        <v>0</v>
      </c>
      <c r="F68" s="856">
        <v>400</v>
      </c>
      <c r="G68" s="863">
        <v>44538</v>
      </c>
      <c r="H68" s="856" t="s">
        <v>1050</v>
      </c>
      <c r="I68" s="856">
        <v>400</v>
      </c>
      <c r="J68" s="35">
        <f t="shared" si="0"/>
        <v>0</v>
      </c>
      <c r="K68" s="322">
        <v>65</v>
      </c>
      <c r="L68" s="323"/>
      <c r="M68" s="52"/>
      <c r="N68" s="38">
        <f t="shared" si="1"/>
        <v>26000</v>
      </c>
      <c r="O68" s="508" t="s">
        <v>35</v>
      </c>
      <c r="P68" s="926">
        <v>44539</v>
      </c>
      <c r="Q68" s="508"/>
      <c r="R68" s="40"/>
      <c r="S68" s="41"/>
      <c r="T68" s="42"/>
      <c r="U68" s="43"/>
      <c r="V68" s="44"/>
    </row>
    <row r="69" spans="1:22" ht="17.25" customHeight="1" thickTop="1" thickBot="1" x14ac:dyDescent="0.35">
      <c r="A69" s="102" t="s">
        <v>59</v>
      </c>
      <c r="B69" s="689"/>
      <c r="C69" s="619"/>
      <c r="D69" s="619"/>
      <c r="E69" s="559">
        <f t="shared" ref="E69:E132" si="3">D69*F69</f>
        <v>0</v>
      </c>
      <c r="F69" s="856"/>
      <c r="G69" s="863"/>
      <c r="H69" s="856"/>
      <c r="I69" s="856"/>
      <c r="J69" s="35">
        <f t="shared" si="0"/>
        <v>0</v>
      </c>
      <c r="K69" s="322"/>
      <c r="L69" s="323"/>
      <c r="M69" s="52"/>
      <c r="N69" s="38">
        <f t="shared" si="1"/>
        <v>0</v>
      </c>
      <c r="O69" s="508"/>
      <c r="P69" s="926"/>
      <c r="Q69" s="508"/>
      <c r="R69" s="40"/>
      <c r="S69" s="41"/>
      <c r="T69" s="42"/>
      <c r="U69" s="43"/>
      <c r="V69" s="44"/>
    </row>
    <row r="70" spans="1:22" ht="18.75" customHeight="1" thickTop="1" thickBot="1" x14ac:dyDescent="0.3">
      <c r="A70" s="102" t="s">
        <v>59</v>
      </c>
      <c r="B70" s="866"/>
      <c r="C70" s="619"/>
      <c r="D70" s="610"/>
      <c r="E70" s="559">
        <f t="shared" si="3"/>
        <v>0</v>
      </c>
      <c r="F70" s="856"/>
      <c r="G70" s="863"/>
      <c r="H70" s="856"/>
      <c r="I70" s="856"/>
      <c r="J70" s="35">
        <f t="shared" si="0"/>
        <v>0</v>
      </c>
      <c r="K70" s="322"/>
      <c r="L70" s="323"/>
      <c r="M70" s="52"/>
      <c r="N70" s="38">
        <f t="shared" si="1"/>
        <v>0</v>
      </c>
      <c r="O70" s="508"/>
      <c r="P70" s="926"/>
      <c r="Q70" s="508"/>
      <c r="R70" s="40"/>
      <c r="S70" s="41"/>
      <c r="T70" s="42"/>
      <c r="U70" s="43"/>
      <c r="V70" s="44"/>
    </row>
    <row r="71" spans="1:22" ht="18.75" customHeight="1" thickTop="1" thickBot="1" x14ac:dyDescent="0.35">
      <c r="A71" s="102" t="s">
        <v>1061</v>
      </c>
      <c r="B71" s="286" t="s">
        <v>932</v>
      </c>
      <c r="C71" s="619" t="s">
        <v>1062</v>
      </c>
      <c r="D71" s="619"/>
      <c r="E71" s="559">
        <f t="shared" si="3"/>
        <v>0</v>
      </c>
      <c r="F71" s="856">
        <v>9410.2999999999993</v>
      </c>
      <c r="G71" s="863">
        <v>44544</v>
      </c>
      <c r="H71" s="856">
        <v>2342</v>
      </c>
      <c r="I71" s="856">
        <v>9410.2999999999993</v>
      </c>
      <c r="J71" s="35">
        <f>I71-F71</f>
        <v>0</v>
      </c>
      <c r="K71" s="322">
        <v>35</v>
      </c>
      <c r="L71" s="323"/>
      <c r="M71" s="52"/>
      <c r="N71" s="38">
        <f>K71*I71</f>
        <v>329360.5</v>
      </c>
      <c r="O71" s="508" t="s">
        <v>35</v>
      </c>
      <c r="P71" s="926">
        <v>44547</v>
      </c>
      <c r="Q71" s="508"/>
      <c r="R71" s="40"/>
      <c r="S71" s="41"/>
      <c r="T71" s="42"/>
      <c r="U71" s="43"/>
      <c r="V71" s="44"/>
    </row>
    <row r="72" spans="1:22" ht="17.25" customHeight="1" thickTop="1" thickBot="1" x14ac:dyDescent="0.35">
      <c r="A72" s="102" t="s">
        <v>59</v>
      </c>
      <c r="B72" s="689"/>
      <c r="C72" s="619"/>
      <c r="D72" s="619"/>
      <c r="E72" s="559">
        <f t="shared" si="3"/>
        <v>0</v>
      </c>
      <c r="F72" s="856"/>
      <c r="G72" s="863"/>
      <c r="H72" s="856"/>
      <c r="I72" s="856"/>
      <c r="J72" s="35">
        <f>I72-F72</f>
        <v>0</v>
      </c>
      <c r="K72" s="322"/>
      <c r="L72" s="323"/>
      <c r="M72" s="52"/>
      <c r="N72" s="38">
        <f>K72*I72</f>
        <v>0</v>
      </c>
      <c r="O72" s="508"/>
      <c r="P72" s="926"/>
      <c r="Q72" s="508"/>
      <c r="R72" s="40"/>
      <c r="S72" s="41"/>
      <c r="T72" s="42"/>
      <c r="U72" s="43"/>
      <c r="V72" s="44"/>
    </row>
    <row r="73" spans="1:22" ht="18.75" customHeight="1" thickTop="1" thickBot="1" x14ac:dyDescent="0.35">
      <c r="A73" s="102" t="s">
        <v>32</v>
      </c>
      <c r="B73" s="286" t="s">
        <v>33</v>
      </c>
      <c r="C73" s="619" t="s">
        <v>1065</v>
      </c>
      <c r="D73" s="610"/>
      <c r="E73" s="559">
        <f t="shared" si="3"/>
        <v>0</v>
      </c>
      <c r="F73" s="856">
        <v>430</v>
      </c>
      <c r="G73" s="863">
        <v>44549</v>
      </c>
      <c r="H73" s="1192" t="s">
        <v>1066</v>
      </c>
      <c r="I73" s="856">
        <v>430</v>
      </c>
      <c r="J73" s="35">
        <f t="shared" si="0"/>
        <v>0</v>
      </c>
      <c r="K73" s="322">
        <v>65</v>
      </c>
      <c r="L73" s="323"/>
      <c r="M73" s="52"/>
      <c r="N73" s="38">
        <f t="shared" si="1"/>
        <v>27950</v>
      </c>
      <c r="O73" s="508" t="s">
        <v>35</v>
      </c>
      <c r="P73" s="926">
        <v>44550</v>
      </c>
      <c r="Q73" s="508"/>
      <c r="R73" s="40"/>
      <c r="S73" s="41"/>
      <c r="T73" s="42"/>
      <c r="U73" s="43"/>
      <c r="V73" s="44"/>
    </row>
    <row r="74" spans="1:22" ht="16.5" customHeight="1" thickTop="1" thickBot="1" x14ac:dyDescent="0.35">
      <c r="A74" s="102" t="s">
        <v>32</v>
      </c>
      <c r="B74" s="286" t="s">
        <v>33</v>
      </c>
      <c r="C74" s="619" t="s">
        <v>1067</v>
      </c>
      <c r="D74" s="181"/>
      <c r="E74" s="559">
        <f t="shared" si="3"/>
        <v>0</v>
      </c>
      <c r="F74" s="856">
        <v>320</v>
      </c>
      <c r="G74" s="863">
        <v>44550</v>
      </c>
      <c r="H74" s="856" t="s">
        <v>1068</v>
      </c>
      <c r="I74" s="856">
        <v>320</v>
      </c>
      <c r="J74" s="35">
        <f t="shared" si="0"/>
        <v>0</v>
      </c>
      <c r="K74" s="56">
        <v>65</v>
      </c>
      <c r="L74" s="52"/>
      <c r="M74" s="52"/>
      <c r="N74" s="38">
        <f t="shared" si="1"/>
        <v>20800</v>
      </c>
      <c r="O74" s="508" t="s">
        <v>35</v>
      </c>
      <c r="P74" s="926">
        <v>44551</v>
      </c>
      <c r="Q74" s="508"/>
      <c r="R74" s="40"/>
      <c r="S74" s="41"/>
      <c r="T74" s="42"/>
      <c r="U74" s="43"/>
      <c r="V74" s="44"/>
    </row>
    <row r="75" spans="1:22" s="327" customFormat="1" ht="16.5" customHeight="1" thickTop="1" thickBot="1" x14ac:dyDescent="0.35">
      <c r="A75" s="102"/>
      <c r="B75" s="286"/>
      <c r="C75" s="619"/>
      <c r="D75" s="763"/>
      <c r="E75" s="559">
        <f t="shared" si="3"/>
        <v>0</v>
      </c>
      <c r="F75" s="856"/>
      <c r="G75" s="863"/>
      <c r="H75" s="856"/>
      <c r="I75" s="856"/>
      <c r="J75" s="35">
        <f t="shared" si="0"/>
        <v>0</v>
      </c>
      <c r="K75" s="581"/>
      <c r="L75" s="323"/>
      <c r="M75" s="323"/>
      <c r="N75" s="38">
        <f t="shared" si="1"/>
        <v>0</v>
      </c>
      <c r="O75" s="508"/>
      <c r="P75" s="926"/>
      <c r="Q75" s="508"/>
      <c r="R75" s="324"/>
      <c r="S75" s="41"/>
      <c r="T75" s="42"/>
      <c r="U75" s="325"/>
      <c r="V75" s="326"/>
    </row>
    <row r="76" spans="1:22" s="327" customFormat="1" ht="16.5" customHeight="1" thickTop="1" thickBot="1" x14ac:dyDescent="0.35">
      <c r="A76" s="277"/>
      <c r="B76" s="286"/>
      <c r="C76" s="877"/>
      <c r="D76" s="629"/>
      <c r="E76" s="559">
        <f t="shared" si="3"/>
        <v>0</v>
      </c>
      <c r="F76" s="856"/>
      <c r="G76" s="863"/>
      <c r="H76" s="856"/>
      <c r="I76" s="856"/>
      <c r="J76" s="35">
        <f t="shared" si="0"/>
        <v>0</v>
      </c>
      <c r="K76" s="581"/>
      <c r="L76" s="323"/>
      <c r="M76" s="323"/>
      <c r="N76" s="38">
        <f t="shared" si="1"/>
        <v>0</v>
      </c>
      <c r="O76" s="508"/>
      <c r="P76" s="926"/>
      <c r="Q76" s="508"/>
      <c r="R76" s="324"/>
      <c r="S76" s="41"/>
      <c r="T76" s="42"/>
      <c r="U76" s="325"/>
      <c r="V76" s="326"/>
    </row>
    <row r="77" spans="1:22" s="327" customFormat="1" ht="16.5" customHeight="1" thickTop="1" thickBot="1" x14ac:dyDescent="0.35">
      <c r="A77" s="277"/>
      <c r="B77" s="286"/>
      <c r="C77" s="851"/>
      <c r="D77" s="629"/>
      <c r="E77" s="559">
        <f t="shared" si="3"/>
        <v>0</v>
      </c>
      <c r="F77" s="856"/>
      <c r="G77" s="863"/>
      <c r="H77" s="856"/>
      <c r="I77" s="856"/>
      <c r="J77" s="35">
        <f t="shared" si="0"/>
        <v>0</v>
      </c>
      <c r="K77" s="581"/>
      <c r="L77" s="323"/>
      <c r="M77" s="323"/>
      <c r="N77" s="38">
        <f t="shared" si="1"/>
        <v>0</v>
      </c>
      <c r="O77" s="508"/>
      <c r="P77" s="925"/>
      <c r="Q77" s="508"/>
      <c r="R77" s="324"/>
      <c r="S77" s="41"/>
      <c r="T77" s="42"/>
      <c r="U77" s="325"/>
      <c r="V77" s="326"/>
    </row>
    <row r="78" spans="1:22" s="327" customFormat="1" ht="16.5" customHeight="1" thickTop="1" thickBot="1" x14ac:dyDescent="0.35">
      <c r="A78" s="277"/>
      <c r="B78" s="286"/>
      <c r="C78" s="629"/>
      <c r="D78" s="628"/>
      <c r="E78" s="559">
        <f t="shared" si="3"/>
        <v>0</v>
      </c>
      <c r="F78" s="856"/>
      <c r="G78" s="863"/>
      <c r="H78" s="868"/>
      <c r="I78" s="856"/>
      <c r="J78" s="35">
        <f t="shared" si="0"/>
        <v>0</v>
      </c>
      <c r="K78" s="581"/>
      <c r="L78" s="323"/>
      <c r="M78" s="323"/>
      <c r="N78" s="38">
        <f t="shared" si="1"/>
        <v>0</v>
      </c>
      <c r="O78" s="508"/>
      <c r="P78" s="925"/>
      <c r="Q78" s="508"/>
      <c r="R78" s="324"/>
      <c r="S78" s="41"/>
      <c r="T78" s="42"/>
      <c r="U78" s="325"/>
      <c r="V78" s="326"/>
    </row>
    <row r="79" spans="1:22" ht="16.5" customHeight="1" thickTop="1" thickBot="1" x14ac:dyDescent="0.35">
      <c r="A79" s="58"/>
      <c r="B79" s="61"/>
      <c r="C79" s="181"/>
      <c r="D79" s="612"/>
      <c r="E79" s="559">
        <f t="shared" si="3"/>
        <v>0</v>
      </c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38">
        <f t="shared" si="1"/>
        <v>0</v>
      </c>
      <c r="O79" s="508"/>
      <c r="P79" s="925"/>
      <c r="Q79" s="508"/>
      <c r="R79" s="40"/>
      <c r="S79" s="41"/>
      <c r="T79" s="42"/>
      <c r="U79" s="43"/>
      <c r="V79" s="44"/>
    </row>
    <row r="80" spans="1:22" ht="18.75" thickTop="1" thickBot="1" x14ac:dyDescent="0.35">
      <c r="A80" s="58"/>
      <c r="B80" s="61"/>
      <c r="C80" s="867"/>
      <c r="D80" s="612"/>
      <c r="E80" s="559">
        <f t="shared" si="3"/>
        <v>0</v>
      </c>
      <c r="F80" s="51"/>
      <c r="G80" s="49"/>
      <c r="H80" s="620"/>
      <c r="I80" s="51"/>
      <c r="J80" s="35">
        <f t="shared" si="0"/>
        <v>0</v>
      </c>
      <c r="K80" s="56"/>
      <c r="L80" s="1070"/>
      <c r="M80" s="1071"/>
      <c r="N80" s="57">
        <f t="shared" si="1"/>
        <v>0</v>
      </c>
      <c r="O80" s="508"/>
      <c r="P80" s="925"/>
      <c r="Q80" s="508"/>
      <c r="R80" s="40"/>
      <c r="S80" s="41"/>
      <c r="T80" s="42"/>
      <c r="U80" s="43"/>
      <c r="V80" s="44"/>
    </row>
    <row r="81" spans="1:22" ht="18.75" thickTop="1" thickBot="1" x14ac:dyDescent="0.35">
      <c r="A81" s="58"/>
      <c r="B81" s="61"/>
      <c r="C81" s="116"/>
      <c r="D81" s="612"/>
      <c r="E81" s="559">
        <f t="shared" si="3"/>
        <v>0</v>
      </c>
      <c r="F81" s="51"/>
      <c r="G81" s="49"/>
      <c r="H81" s="684"/>
      <c r="I81" s="51"/>
      <c r="J81" s="35">
        <f t="shared" si="0"/>
        <v>0</v>
      </c>
      <c r="K81" s="56"/>
      <c r="L81" s="1070"/>
      <c r="M81" s="1071"/>
      <c r="N81" s="57">
        <f t="shared" si="1"/>
        <v>0</v>
      </c>
      <c r="O81" s="508"/>
      <c r="P81" s="925"/>
      <c r="Q81" s="508"/>
      <c r="R81" s="40"/>
      <c r="S81" s="41"/>
      <c r="T81" s="42"/>
      <c r="U81" s="43"/>
      <c r="V81" s="44"/>
    </row>
    <row r="82" spans="1:22" ht="21" customHeight="1" thickTop="1" thickBot="1" x14ac:dyDescent="0.35">
      <c r="A82" s="683"/>
      <c r="B82" s="61"/>
      <c r="C82" s="91"/>
      <c r="D82" s="612"/>
      <c r="E82" s="559">
        <f t="shared" si="3"/>
        <v>0</v>
      </c>
      <c r="F82" s="51"/>
      <c r="G82" s="49"/>
      <c r="H82" s="620"/>
      <c r="I82" s="51"/>
      <c r="J82" s="35">
        <f t="shared" si="0"/>
        <v>0</v>
      </c>
      <c r="K82" s="56"/>
      <c r="L82" s="685"/>
      <c r="M82" s="685"/>
      <c r="N82" s="57">
        <f t="shared" si="1"/>
        <v>0</v>
      </c>
      <c r="O82" s="508"/>
      <c r="P82" s="925"/>
      <c r="Q82" s="508"/>
      <c r="R82" s="40"/>
      <c r="S82" s="41"/>
      <c r="T82" s="42"/>
      <c r="U82" s="43"/>
      <c r="V82" s="44"/>
    </row>
    <row r="83" spans="1:22" ht="26.25" customHeight="1" thickTop="1" thickBot="1" x14ac:dyDescent="0.35">
      <c r="A83" s="889"/>
      <c r="B83" s="61"/>
      <c r="C83" s="897"/>
      <c r="D83" s="612"/>
      <c r="E83" s="559">
        <f t="shared" si="3"/>
        <v>0</v>
      </c>
      <c r="F83" s="51"/>
      <c r="G83" s="49"/>
      <c r="H83" s="620"/>
      <c r="I83" s="51"/>
      <c r="J83" s="35">
        <f t="shared" si="0"/>
        <v>0</v>
      </c>
      <c r="K83" s="56"/>
      <c r="L83" s="685"/>
      <c r="M83" s="685"/>
      <c r="N83" s="57">
        <f t="shared" si="1"/>
        <v>0</v>
      </c>
      <c r="O83" s="508"/>
      <c r="P83" s="925"/>
      <c r="Q83" s="508"/>
      <c r="R83" s="40"/>
      <c r="S83" s="41"/>
      <c r="T83" s="42"/>
      <c r="U83" s="43"/>
      <c r="V83" s="44"/>
    </row>
    <row r="84" spans="1:22" ht="18.75" thickTop="1" thickBot="1" x14ac:dyDescent="0.35">
      <c r="A84" s="287"/>
      <c r="B84" s="61"/>
      <c r="C84" s="612"/>
      <c r="D84" s="612"/>
      <c r="E84" s="559">
        <f t="shared" si="3"/>
        <v>0</v>
      </c>
      <c r="F84" s="51"/>
      <c r="G84" s="49"/>
      <c r="H84" s="620"/>
      <c r="I84" s="51"/>
      <c r="J84" s="35">
        <f t="shared" si="0"/>
        <v>0</v>
      </c>
      <c r="K84" s="56"/>
      <c r="L84" s="323"/>
      <c r="M84" s="323"/>
      <c r="N84" s="57">
        <f t="shared" si="1"/>
        <v>0</v>
      </c>
      <c r="O84" s="508"/>
      <c r="P84" s="925"/>
      <c r="Q84" s="508"/>
      <c r="R84" s="40"/>
      <c r="S84" s="41"/>
      <c r="T84" s="42"/>
      <c r="U84" s="43"/>
      <c r="V84" s="44"/>
    </row>
    <row r="85" spans="1:22" ht="18.75" thickTop="1" thickBot="1" x14ac:dyDescent="0.35">
      <c r="A85" s="287"/>
      <c r="B85" s="61"/>
      <c r="C85" s="612"/>
      <c r="D85" s="612"/>
      <c r="E85" s="559">
        <f t="shared" si="3"/>
        <v>0</v>
      </c>
      <c r="F85" s="51"/>
      <c r="G85" s="49"/>
      <c r="H85" s="620"/>
      <c r="I85" s="51"/>
      <c r="J85" s="35">
        <f t="shared" si="0"/>
        <v>0</v>
      </c>
      <c r="K85" s="56"/>
      <c r="L85" s="323"/>
      <c r="M85" s="323"/>
      <c r="N85" s="57">
        <f t="shared" si="1"/>
        <v>0</v>
      </c>
      <c r="O85" s="508"/>
      <c r="P85" s="925"/>
      <c r="Q85" s="508"/>
      <c r="R85" s="40"/>
      <c r="S85" s="41"/>
      <c r="T85" s="42"/>
      <c r="U85" s="43"/>
      <c r="V85" s="44"/>
    </row>
    <row r="86" spans="1:22" ht="18.75" thickTop="1" thickBot="1" x14ac:dyDescent="0.35">
      <c r="A86" s="287"/>
      <c r="B86" s="61"/>
      <c r="C86" s="612"/>
      <c r="D86" s="612"/>
      <c r="E86" s="559">
        <f t="shared" si="3"/>
        <v>0</v>
      </c>
      <c r="F86" s="51"/>
      <c r="G86" s="49"/>
      <c r="H86" s="62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925"/>
      <c r="Q86" s="508"/>
      <c r="R86" s="40"/>
      <c r="S86" s="41"/>
      <c r="T86" s="42"/>
      <c r="U86" s="43"/>
      <c r="V86" s="44"/>
    </row>
    <row r="87" spans="1:22" ht="18.75" thickTop="1" thickBot="1" x14ac:dyDescent="0.35">
      <c r="A87" s="58"/>
      <c r="B87" s="61"/>
      <c r="C87" s="181"/>
      <c r="D87" s="612"/>
      <c r="E87" s="559">
        <f t="shared" si="3"/>
        <v>0</v>
      </c>
      <c r="F87" s="51"/>
      <c r="G87" s="49"/>
      <c r="H87" s="684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016"/>
      <c r="P87" s="1172"/>
      <c r="Q87" s="508"/>
      <c r="R87" s="40"/>
      <c r="S87" s="41"/>
      <c r="T87" s="42"/>
      <c r="U87" s="43"/>
      <c r="V87" s="44"/>
    </row>
    <row r="88" spans="1:22" ht="18.75" thickTop="1" thickBot="1" x14ac:dyDescent="0.35">
      <c r="A88" s="58"/>
      <c r="B88" s="61"/>
      <c r="C88" s="181"/>
      <c r="D88" s="612"/>
      <c r="E88" s="559">
        <f t="shared" si="3"/>
        <v>0</v>
      </c>
      <c r="F88" s="51"/>
      <c r="G88" s="49"/>
      <c r="H88" s="684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017"/>
      <c r="P88" s="1173"/>
      <c r="Q88" s="508"/>
      <c r="R88" s="40"/>
      <c r="S88" s="41"/>
      <c r="T88" s="42"/>
      <c r="U88" s="43"/>
      <c r="V88" s="44"/>
    </row>
    <row r="89" spans="1:22" ht="18.75" thickTop="1" thickBot="1" x14ac:dyDescent="0.35">
      <c r="A89" s="61"/>
      <c r="B89" s="61"/>
      <c r="C89" s="612"/>
      <c r="D89" s="612"/>
      <c r="E89" s="559">
        <f t="shared" si="3"/>
        <v>0</v>
      </c>
      <c r="F89" s="51"/>
      <c r="G89" s="49"/>
      <c r="H89" s="62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925"/>
      <c r="Q89" s="508"/>
      <c r="R89" s="40"/>
      <c r="S89" s="41"/>
      <c r="T89" s="42"/>
      <c r="U89" s="43"/>
      <c r="V89" s="44"/>
    </row>
    <row r="90" spans="1:22" ht="18.75" thickTop="1" thickBot="1" x14ac:dyDescent="0.35">
      <c r="A90" s="61"/>
      <c r="B90" s="61"/>
      <c r="C90" s="612"/>
      <c r="D90" s="612"/>
      <c r="E90" s="559">
        <f t="shared" si="3"/>
        <v>0</v>
      </c>
      <c r="F90" s="51"/>
      <c r="G90" s="49"/>
      <c r="H90" s="62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925"/>
      <c r="Q90" s="508"/>
      <c r="R90" s="40"/>
      <c r="S90" s="41"/>
      <c r="T90" s="42"/>
      <c r="U90" s="43"/>
      <c r="V90" s="44"/>
    </row>
    <row r="91" spans="1:22" ht="18.75" thickTop="1" thickBot="1" x14ac:dyDescent="0.35">
      <c r="A91" s="45"/>
      <c r="B91" s="61"/>
      <c r="C91" s="96"/>
      <c r="D91" s="96"/>
      <c r="E91" s="559">
        <f t="shared" si="3"/>
        <v>0</v>
      </c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925"/>
      <c r="Q91" s="508"/>
      <c r="R91" s="40"/>
      <c r="S91" s="41"/>
      <c r="T91" s="42"/>
      <c r="U91" s="43"/>
      <c r="V91" s="44"/>
    </row>
    <row r="92" spans="1:22" ht="18.75" thickTop="1" thickBot="1" x14ac:dyDescent="0.3">
      <c r="A92" s="102"/>
      <c r="B92" s="58"/>
      <c r="C92" s="91"/>
      <c r="D92" s="91"/>
      <c r="E92" s="559">
        <f t="shared" si="3"/>
        <v>0</v>
      </c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925"/>
      <c r="Q92" s="508"/>
      <c r="R92" s="40"/>
      <c r="S92" s="41"/>
      <c r="T92" s="42"/>
      <c r="U92" s="43"/>
      <c r="V92" s="44"/>
    </row>
    <row r="93" spans="1:22" ht="18.75" thickTop="1" thickBot="1" x14ac:dyDescent="0.3">
      <c r="A93" s="102"/>
      <c r="B93" s="58"/>
      <c r="C93" s="96"/>
      <c r="D93" s="96"/>
      <c r="E93" s="559">
        <f t="shared" si="3"/>
        <v>0</v>
      </c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925"/>
      <c r="Q93" s="508"/>
      <c r="R93" s="40"/>
      <c r="S93" s="41"/>
      <c r="T93" s="42"/>
      <c r="U93" s="43"/>
      <c r="V93" s="44"/>
    </row>
    <row r="94" spans="1:22" ht="18.75" thickTop="1" thickBot="1" x14ac:dyDescent="0.3">
      <c r="A94" s="102"/>
      <c r="B94" s="58"/>
      <c r="C94" s="96"/>
      <c r="D94" s="96"/>
      <c r="E94" s="559">
        <f t="shared" si="3"/>
        <v>0</v>
      </c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925"/>
      <c r="Q94" s="508"/>
      <c r="R94" s="40"/>
      <c r="S94" s="41"/>
      <c r="T94" s="42"/>
      <c r="U94" s="43"/>
      <c r="V94" s="44"/>
    </row>
    <row r="95" spans="1:22" ht="18.75" thickTop="1" thickBot="1" x14ac:dyDescent="0.35">
      <c r="A95" s="60"/>
      <c r="B95" s="61"/>
      <c r="C95" s="96"/>
      <c r="D95" s="96"/>
      <c r="E95" s="559">
        <f t="shared" si="3"/>
        <v>0</v>
      </c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925"/>
      <c r="Q95" s="508"/>
      <c r="R95" s="40"/>
      <c r="S95" s="41"/>
      <c r="T95" s="41"/>
      <c r="U95" s="43"/>
      <c r="V95" s="44"/>
    </row>
    <row r="96" spans="1:22" ht="18.75" thickTop="1" thickBot="1" x14ac:dyDescent="0.35">
      <c r="A96" s="60"/>
      <c r="B96" s="61"/>
      <c r="C96" s="96"/>
      <c r="D96" s="96"/>
      <c r="E96" s="559">
        <f t="shared" si="3"/>
        <v>0</v>
      </c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925"/>
      <c r="Q96" s="508"/>
      <c r="R96" s="40"/>
      <c r="S96" s="41"/>
      <c r="T96" s="41"/>
      <c r="U96" s="43"/>
      <c r="V96" s="44"/>
    </row>
    <row r="97" spans="1:22" ht="18.75" thickTop="1" thickBot="1" x14ac:dyDescent="0.35">
      <c r="A97" s="60"/>
      <c r="B97" s="61"/>
      <c r="C97" s="96"/>
      <c r="D97" s="96"/>
      <c r="E97" s="559">
        <f t="shared" si="3"/>
        <v>0</v>
      </c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925"/>
      <c r="Q97" s="508"/>
      <c r="R97" s="40"/>
      <c r="S97" s="41"/>
      <c r="T97" s="41"/>
      <c r="U97" s="43"/>
      <c r="V97" s="44"/>
    </row>
    <row r="98" spans="1:22" ht="20.25" thickTop="1" thickBot="1" x14ac:dyDescent="0.35">
      <c r="A98" s="61"/>
      <c r="B98" s="103"/>
      <c r="C98" s="96"/>
      <c r="D98" s="96"/>
      <c r="E98" s="559">
        <f t="shared" si="3"/>
        <v>0</v>
      </c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925"/>
      <c r="Q98" s="508"/>
      <c r="R98" s="40"/>
      <c r="S98" s="41"/>
      <c r="T98" s="42"/>
      <c r="U98" s="43"/>
      <c r="V98" s="44"/>
    </row>
    <row r="99" spans="1:22" ht="18.75" thickTop="1" thickBot="1" x14ac:dyDescent="0.35">
      <c r="A99" s="61"/>
      <c r="B99" s="61"/>
      <c r="C99" s="96"/>
      <c r="D99" s="96"/>
      <c r="E99" s="559">
        <f t="shared" si="3"/>
        <v>0</v>
      </c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925"/>
      <c r="Q99" s="508"/>
      <c r="R99" s="40"/>
      <c r="S99" s="41"/>
      <c r="T99" s="42"/>
      <c r="U99" s="43"/>
      <c r="V99" s="44"/>
    </row>
    <row r="100" spans="1:22" ht="18.75" thickTop="1" thickBot="1" x14ac:dyDescent="0.35">
      <c r="A100" s="61"/>
      <c r="B100" s="61"/>
      <c r="C100" s="96"/>
      <c r="D100" s="96"/>
      <c r="E100" s="559">
        <f t="shared" si="3"/>
        <v>0</v>
      </c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925"/>
      <c r="Q100" s="508"/>
      <c r="R100" s="40"/>
      <c r="S100" s="41"/>
      <c r="T100" s="42"/>
      <c r="U100" s="43"/>
      <c r="V100" s="44"/>
    </row>
    <row r="101" spans="1:22" ht="18.75" thickTop="1" thickBot="1" x14ac:dyDescent="0.35">
      <c r="A101" s="102"/>
      <c r="B101" s="61"/>
      <c r="C101" s="96"/>
      <c r="D101" s="96"/>
      <c r="E101" s="559">
        <f t="shared" si="3"/>
        <v>0</v>
      </c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925"/>
      <c r="Q101" s="508"/>
      <c r="R101" s="40"/>
      <c r="S101" s="41"/>
      <c r="T101" s="42"/>
      <c r="U101" s="43"/>
      <c r="V101" s="44"/>
    </row>
    <row r="102" spans="1:22" ht="18.75" thickTop="1" thickBot="1" x14ac:dyDescent="0.35">
      <c r="A102" s="61"/>
      <c r="B102" s="61"/>
      <c r="C102" s="96"/>
      <c r="D102" s="96"/>
      <c r="E102" s="559">
        <f t="shared" si="3"/>
        <v>0</v>
      </c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925"/>
      <c r="Q102" s="508"/>
      <c r="R102" s="40"/>
      <c r="S102" s="41"/>
      <c r="T102" s="42"/>
      <c r="U102" s="43"/>
      <c r="V102" s="44"/>
    </row>
    <row r="103" spans="1:22" ht="18.75" thickTop="1" thickBot="1" x14ac:dyDescent="0.35">
      <c r="A103" s="61"/>
      <c r="B103" s="61"/>
      <c r="C103" s="96"/>
      <c r="D103" s="96"/>
      <c r="E103" s="559">
        <f t="shared" si="3"/>
        <v>0</v>
      </c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925"/>
      <c r="Q103" s="508"/>
      <c r="R103" s="40"/>
      <c r="S103" s="41"/>
      <c r="T103" s="42"/>
      <c r="U103" s="43"/>
      <c r="V103" s="44"/>
    </row>
    <row r="104" spans="1:22" ht="18.75" thickTop="1" thickBot="1" x14ac:dyDescent="0.35">
      <c r="A104" s="58"/>
      <c r="B104" s="61"/>
      <c r="C104" s="96"/>
      <c r="D104" s="96"/>
      <c r="E104" s="559">
        <f t="shared" si="3"/>
        <v>0</v>
      </c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925"/>
      <c r="Q104" s="508"/>
      <c r="R104" s="40"/>
      <c r="S104" s="41"/>
      <c r="T104" s="42"/>
      <c r="U104" s="43"/>
      <c r="V104" s="44"/>
    </row>
    <row r="105" spans="1:22" ht="18.75" thickTop="1" thickBot="1" x14ac:dyDescent="0.35">
      <c r="A105" s="58"/>
      <c r="B105" s="61"/>
      <c r="C105" s="96"/>
      <c r="D105" s="96"/>
      <c r="E105" s="559">
        <f t="shared" si="3"/>
        <v>0</v>
      </c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925"/>
      <c r="Q105" s="508"/>
      <c r="R105" s="40"/>
      <c r="S105" s="41"/>
      <c r="T105" s="42"/>
      <c r="U105" s="43"/>
      <c r="V105" s="44"/>
    </row>
    <row r="106" spans="1:22" ht="18.75" thickTop="1" thickBot="1" x14ac:dyDescent="0.35">
      <c r="A106" s="58"/>
      <c r="B106" s="61"/>
      <c r="C106" s="96"/>
      <c r="D106" s="96"/>
      <c r="E106" s="559">
        <f t="shared" si="3"/>
        <v>0</v>
      </c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925"/>
      <c r="Q106" s="508"/>
      <c r="R106" s="40"/>
      <c r="S106" s="41"/>
      <c r="T106" s="42"/>
      <c r="U106" s="43"/>
      <c r="V106" s="44"/>
    </row>
    <row r="107" spans="1:22" ht="18.75" thickTop="1" thickBot="1" x14ac:dyDescent="0.35">
      <c r="A107" s="61"/>
      <c r="B107" s="61"/>
      <c r="C107" s="96"/>
      <c r="D107" s="96"/>
      <c r="E107" s="559">
        <f t="shared" si="3"/>
        <v>0</v>
      </c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925"/>
      <c r="Q107" s="508"/>
      <c r="R107" s="40"/>
      <c r="S107" s="41"/>
      <c r="T107" s="42"/>
      <c r="U107" s="43"/>
      <c r="V107" s="44"/>
    </row>
    <row r="108" spans="1:22" ht="18.75" thickTop="1" thickBot="1" x14ac:dyDescent="0.35">
      <c r="A108" s="53"/>
      <c r="B108" s="61"/>
      <c r="C108" s="96"/>
      <c r="D108" s="96"/>
      <c r="E108" s="559">
        <f t="shared" si="3"/>
        <v>0</v>
      </c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925"/>
      <c r="Q108" s="508"/>
      <c r="R108" s="40"/>
      <c r="S108" s="41"/>
      <c r="T108" s="42"/>
      <c r="U108" s="43"/>
      <c r="V108" s="44"/>
    </row>
    <row r="109" spans="1:22" ht="18.75" thickTop="1" thickBot="1" x14ac:dyDescent="0.35">
      <c r="A109" s="60"/>
      <c r="B109" s="61"/>
      <c r="C109" s="96"/>
      <c r="D109" s="96"/>
      <c r="E109" s="559">
        <f t="shared" si="3"/>
        <v>0</v>
      </c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925"/>
      <c r="Q109" s="508"/>
      <c r="R109" s="40"/>
      <c r="S109" s="41"/>
      <c r="T109" s="42"/>
      <c r="U109" s="43"/>
      <c r="V109" s="44"/>
    </row>
    <row r="110" spans="1:22" ht="18.75" thickTop="1" thickBot="1" x14ac:dyDescent="0.35">
      <c r="A110" s="60"/>
      <c r="B110" s="61"/>
      <c r="C110" s="96"/>
      <c r="D110" s="96"/>
      <c r="E110" s="559">
        <f t="shared" si="3"/>
        <v>0</v>
      </c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925"/>
      <c r="Q110" s="508"/>
      <c r="R110" s="40"/>
      <c r="S110" s="41"/>
      <c r="T110" s="42"/>
      <c r="U110" s="43"/>
      <c r="V110" s="44"/>
    </row>
    <row r="111" spans="1:22" ht="18.75" thickTop="1" thickBot="1" x14ac:dyDescent="0.35">
      <c r="A111" s="105"/>
      <c r="B111" s="61"/>
      <c r="C111" s="96"/>
      <c r="D111" s="96"/>
      <c r="E111" s="559">
        <f t="shared" si="3"/>
        <v>0</v>
      </c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925"/>
      <c r="Q111" s="508"/>
      <c r="R111" s="40"/>
      <c r="S111" s="41"/>
      <c r="T111" s="42"/>
      <c r="U111" s="43"/>
      <c r="V111" s="44"/>
    </row>
    <row r="112" spans="1:22" ht="18.75" thickTop="1" thickBot="1" x14ac:dyDescent="0.35">
      <c r="A112" s="107"/>
      <c r="B112" s="61"/>
      <c r="C112" s="96"/>
      <c r="D112" s="96"/>
      <c r="E112" s="559">
        <f t="shared" si="3"/>
        <v>0</v>
      </c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925"/>
      <c r="Q112" s="508"/>
      <c r="R112" s="40"/>
      <c r="S112" s="41"/>
      <c r="T112" s="42"/>
      <c r="U112" s="43"/>
      <c r="V112" s="44"/>
    </row>
    <row r="113" spans="1:22" ht="18.75" thickTop="1" thickBot="1" x14ac:dyDescent="0.35">
      <c r="A113" s="108"/>
      <c r="B113" s="61"/>
      <c r="C113" s="96"/>
      <c r="D113" s="96"/>
      <c r="E113" s="559">
        <f t="shared" si="3"/>
        <v>0</v>
      </c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925"/>
      <c r="Q113" s="508"/>
      <c r="R113" s="40"/>
      <c r="S113" s="41"/>
      <c r="T113" s="42"/>
      <c r="U113" s="43"/>
      <c r="V113" s="44"/>
    </row>
    <row r="114" spans="1:22" ht="18.75" thickTop="1" thickBot="1" x14ac:dyDescent="0.35">
      <c r="A114" s="108"/>
      <c r="B114" s="61"/>
      <c r="C114" s="897"/>
      <c r="D114" s="897"/>
      <c r="E114" s="559">
        <f t="shared" si="3"/>
        <v>0</v>
      </c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925"/>
      <c r="Q114" s="508"/>
      <c r="R114" s="40"/>
      <c r="S114" s="41"/>
      <c r="T114" s="42"/>
      <c r="U114" s="43"/>
      <c r="V114" s="44"/>
    </row>
    <row r="115" spans="1:22" ht="18.75" thickTop="1" thickBot="1" x14ac:dyDescent="0.35">
      <c r="A115" s="107"/>
      <c r="B115" s="61"/>
      <c r="C115" s="96"/>
      <c r="D115" s="96"/>
      <c r="E115" s="559">
        <f t="shared" si="3"/>
        <v>0</v>
      </c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925"/>
      <c r="Q115" s="508"/>
      <c r="R115" s="40"/>
      <c r="S115" s="41"/>
      <c r="T115" s="42"/>
      <c r="U115" s="43"/>
      <c r="V115" s="44"/>
    </row>
    <row r="116" spans="1:22" ht="18.75" thickTop="1" thickBot="1" x14ac:dyDescent="0.35">
      <c r="A116" s="107"/>
      <c r="B116" s="61"/>
      <c r="C116" s="897"/>
      <c r="D116" s="897"/>
      <c r="E116" s="559">
        <f t="shared" si="3"/>
        <v>0</v>
      </c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925"/>
      <c r="Q116" s="508"/>
      <c r="R116" s="40"/>
      <c r="S116" s="41"/>
      <c r="T116" s="42"/>
      <c r="U116" s="43"/>
      <c r="V116" s="44"/>
    </row>
    <row r="117" spans="1:22" ht="18.75" thickTop="1" thickBot="1" x14ac:dyDescent="0.35">
      <c r="A117" s="107"/>
      <c r="B117" s="61"/>
      <c r="C117" s="96"/>
      <c r="D117" s="96"/>
      <c r="E117" s="559">
        <f t="shared" si="3"/>
        <v>0</v>
      </c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925"/>
      <c r="Q117" s="508"/>
      <c r="R117" s="40"/>
      <c r="S117" s="41"/>
      <c r="T117" s="42"/>
      <c r="U117" s="43"/>
      <c r="V117" s="44"/>
    </row>
    <row r="118" spans="1:22" ht="18.75" thickTop="1" thickBot="1" x14ac:dyDescent="0.35">
      <c r="A118" s="107"/>
      <c r="B118" s="61"/>
      <c r="C118" s="91"/>
      <c r="D118" s="91"/>
      <c r="E118" s="559">
        <f t="shared" si="3"/>
        <v>0</v>
      </c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926"/>
      <c r="Q118" s="508"/>
      <c r="R118" s="40"/>
      <c r="S118" s="41"/>
      <c r="T118" s="42"/>
      <c r="U118" s="43"/>
      <c r="V118" s="44"/>
    </row>
    <row r="119" spans="1:22" ht="20.25" thickTop="1" thickBot="1" x14ac:dyDescent="0.35">
      <c r="A119" s="61"/>
      <c r="B119" s="61"/>
      <c r="C119" s="96"/>
      <c r="D119" s="96"/>
      <c r="E119" s="559">
        <f t="shared" si="3"/>
        <v>0</v>
      </c>
      <c r="F119" s="51"/>
      <c r="G119" s="49"/>
      <c r="H119" s="111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690"/>
      <c r="Q119" s="508"/>
      <c r="R119" s="112"/>
      <c r="S119" s="41"/>
      <c r="T119" s="42"/>
      <c r="U119" s="43"/>
      <c r="V119" s="44"/>
    </row>
    <row r="120" spans="1:22" ht="20.25" thickTop="1" thickBot="1" x14ac:dyDescent="0.35">
      <c r="A120" s="61"/>
      <c r="B120" s="61"/>
      <c r="C120" s="96"/>
      <c r="D120" s="96"/>
      <c r="E120" s="559">
        <f t="shared" si="3"/>
        <v>0</v>
      </c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690"/>
      <c r="Q120" s="508"/>
      <c r="R120" s="112"/>
      <c r="S120" s="41"/>
      <c r="T120" s="42"/>
      <c r="U120" s="43"/>
      <c r="V120" s="44"/>
    </row>
    <row r="121" spans="1:22" ht="20.25" thickTop="1" thickBot="1" x14ac:dyDescent="0.35">
      <c r="A121" s="61"/>
      <c r="B121" s="61"/>
      <c r="C121" s="96"/>
      <c r="D121" s="96"/>
      <c r="E121" s="559">
        <f t="shared" si="3"/>
        <v>0</v>
      </c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690"/>
      <c r="Q121" s="508"/>
      <c r="R121" s="112"/>
      <c r="S121" s="41"/>
      <c r="T121" s="42"/>
      <c r="U121" s="43"/>
      <c r="V121" s="44"/>
    </row>
    <row r="122" spans="1:22" ht="20.25" thickTop="1" thickBot="1" x14ac:dyDescent="0.35">
      <c r="A122" s="61"/>
      <c r="B122" s="61"/>
      <c r="C122" s="96"/>
      <c r="D122" s="96"/>
      <c r="E122" s="559">
        <f t="shared" si="3"/>
        <v>0</v>
      </c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690"/>
      <c r="Q122" s="508"/>
      <c r="R122" s="112"/>
      <c r="S122" s="41"/>
      <c r="T122" s="42"/>
      <c r="U122" s="43"/>
      <c r="V122" s="44"/>
    </row>
    <row r="123" spans="1:22" ht="18.75" thickTop="1" thickBot="1" x14ac:dyDescent="0.35">
      <c r="A123" s="45"/>
      <c r="B123" s="61"/>
      <c r="C123" s="96"/>
      <c r="D123" s="96"/>
      <c r="E123" s="559">
        <f t="shared" si="3"/>
        <v>0</v>
      </c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8.75" thickTop="1" thickBot="1" x14ac:dyDescent="0.35">
      <c r="A124" s="61"/>
      <c r="B124" s="61"/>
      <c r="C124" s="96"/>
      <c r="D124" s="96"/>
      <c r="E124" s="559">
        <f t="shared" si="3"/>
        <v>0</v>
      </c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8.75" thickTop="1" thickBot="1" x14ac:dyDescent="0.35">
      <c r="A125" s="60"/>
      <c r="B125" s="61"/>
      <c r="C125" s="95"/>
      <c r="D125" s="95"/>
      <c r="E125" s="559">
        <f t="shared" si="3"/>
        <v>0</v>
      </c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8.75" thickTop="1" thickBot="1" x14ac:dyDescent="0.35">
      <c r="A126" s="60"/>
      <c r="B126" s="61"/>
      <c r="C126" s="95"/>
      <c r="D126" s="95"/>
      <c r="E126" s="559">
        <f t="shared" si="3"/>
        <v>0</v>
      </c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8.75" thickTop="1" thickBot="1" x14ac:dyDescent="0.35">
      <c r="A127" s="60"/>
      <c r="B127" s="61"/>
      <c r="C127" s="95"/>
      <c r="D127" s="95"/>
      <c r="E127" s="559">
        <f t="shared" si="3"/>
        <v>0</v>
      </c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8.75" thickTop="1" thickBot="1" x14ac:dyDescent="0.35">
      <c r="A128" s="60"/>
      <c r="B128" s="61"/>
      <c r="C128" s="95"/>
      <c r="D128" s="95"/>
      <c r="E128" s="559">
        <f t="shared" si="3"/>
        <v>0</v>
      </c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8.75" thickTop="1" thickBot="1" x14ac:dyDescent="0.35">
      <c r="A129" s="60"/>
      <c r="B129" s="61"/>
      <c r="C129" s="95"/>
      <c r="D129" s="95"/>
      <c r="E129" s="559">
        <f t="shared" si="3"/>
        <v>0</v>
      </c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8.75" thickTop="1" thickBot="1" x14ac:dyDescent="0.35">
      <c r="A130" s="107"/>
      <c r="B130" s="61"/>
      <c r="C130" s="96"/>
      <c r="D130" s="96"/>
      <c r="E130" s="559">
        <f t="shared" si="3"/>
        <v>0</v>
      </c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8.75" thickTop="1" thickBot="1" x14ac:dyDescent="0.35">
      <c r="A131" s="115"/>
      <c r="B131" s="61"/>
      <c r="C131" s="116"/>
      <c r="D131" s="116"/>
      <c r="E131" s="559">
        <f t="shared" si="3"/>
        <v>0</v>
      </c>
      <c r="F131" s="51"/>
      <c r="G131" s="49"/>
      <c r="H131" s="118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8.75" thickTop="1" thickBot="1" x14ac:dyDescent="0.35">
      <c r="A132" s="115"/>
      <c r="B132" s="61"/>
      <c r="C132" s="116"/>
      <c r="D132" s="116"/>
      <c r="E132" s="559">
        <f t="shared" si="3"/>
        <v>0</v>
      </c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104"/>
      <c r="R132" s="112"/>
      <c r="S132" s="41"/>
      <c r="T132" s="42"/>
      <c r="U132" s="43"/>
      <c r="V132" s="44"/>
    </row>
    <row r="133" spans="1:22" ht="18.75" thickTop="1" thickBot="1" x14ac:dyDescent="0.35">
      <c r="A133" s="115"/>
      <c r="B133" s="61"/>
      <c r="C133" s="116"/>
      <c r="D133" s="116"/>
      <c r="E133" s="559">
        <f t="shared" ref="E133:E196" si="4">D133*F133</f>
        <v>0</v>
      </c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8.75" thickTop="1" thickBot="1" x14ac:dyDescent="0.35">
      <c r="A134" s="107"/>
      <c r="B134" s="61"/>
      <c r="C134" s="96"/>
      <c r="D134" s="96"/>
      <c r="E134" s="559">
        <f t="shared" si="4"/>
        <v>0</v>
      </c>
      <c r="F134" s="51"/>
      <c r="G134" s="49"/>
      <c r="H134" s="110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59"/>
      <c r="Q134" s="64"/>
      <c r="R134" s="112"/>
      <c r="S134" s="41"/>
      <c r="T134" s="42"/>
      <c r="U134" s="43"/>
      <c r="V134" s="44"/>
    </row>
    <row r="135" spans="1:22" ht="20.25" thickTop="1" thickBot="1" x14ac:dyDescent="0.35">
      <c r="A135" s="107"/>
      <c r="B135" s="61"/>
      <c r="C135" s="96"/>
      <c r="D135" s="96"/>
      <c r="E135" s="559">
        <f t="shared" si="4"/>
        <v>0</v>
      </c>
      <c r="F135" s="51"/>
      <c r="G135" s="49"/>
      <c r="H135" s="119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thickTop="1" thickBot="1" x14ac:dyDescent="0.35">
      <c r="A136" s="107"/>
      <c r="B136" s="61"/>
      <c r="C136" s="96"/>
      <c r="D136" s="96"/>
      <c r="E136" s="559">
        <f t="shared" si="4"/>
        <v>0</v>
      </c>
      <c r="F136" s="51"/>
      <c r="G136" s="49"/>
      <c r="H136" s="120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8.75" thickTop="1" thickBot="1" x14ac:dyDescent="0.35">
      <c r="A137" s="107"/>
      <c r="B137" s="61"/>
      <c r="C137" s="96"/>
      <c r="D137" s="96"/>
      <c r="E137" s="559">
        <f t="shared" si="4"/>
        <v>0</v>
      </c>
      <c r="F137" s="51"/>
      <c r="G137" s="49"/>
      <c r="H137" s="11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8.75" thickTop="1" thickBot="1" x14ac:dyDescent="0.35">
      <c r="A138" s="121"/>
      <c r="B138" s="61"/>
      <c r="C138" s="96"/>
      <c r="D138" s="96"/>
      <c r="E138" s="559">
        <f t="shared" si="4"/>
        <v>0</v>
      </c>
      <c r="F138" s="51"/>
      <c r="G138" s="49"/>
      <c r="H138" s="122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8.75" thickTop="1" thickBot="1" x14ac:dyDescent="0.35">
      <c r="A139" s="66"/>
      <c r="B139" s="61"/>
      <c r="C139" s="96"/>
      <c r="D139" s="96"/>
      <c r="E139" s="559">
        <f t="shared" si="4"/>
        <v>0</v>
      </c>
      <c r="F139" s="51"/>
      <c r="G139" s="125"/>
      <c r="H139" s="126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9"/>
      <c r="P139" s="127"/>
      <c r="Q139" s="64"/>
      <c r="R139" s="112"/>
      <c r="S139" s="41"/>
      <c r="T139" s="42"/>
      <c r="U139" s="43"/>
      <c r="V139" s="44"/>
    </row>
    <row r="140" spans="1:22" ht="18.75" thickTop="1" thickBot="1" x14ac:dyDescent="0.35">
      <c r="A140" s="108"/>
      <c r="B140" s="61"/>
      <c r="C140" s="96"/>
      <c r="D140" s="96"/>
      <c r="E140" s="559">
        <f t="shared" si="4"/>
        <v>0</v>
      </c>
      <c r="F140" s="51"/>
      <c r="G140" s="127"/>
      <c r="H140" s="122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8.75" thickTop="1" thickBot="1" x14ac:dyDescent="0.35">
      <c r="A141" s="108"/>
      <c r="B141" s="61"/>
      <c r="C141" s="96"/>
      <c r="D141" s="96"/>
      <c r="E141" s="559">
        <f t="shared" si="4"/>
        <v>0</v>
      </c>
      <c r="F141" s="51"/>
      <c r="G141" s="127"/>
      <c r="H141" s="126"/>
      <c r="I141" s="51"/>
      <c r="J141" s="35">
        <f t="shared" si="0"/>
        <v>0</v>
      </c>
      <c r="K141" s="128"/>
      <c r="L141" s="52"/>
      <c r="M141" s="52" t="s">
        <v>18</v>
      </c>
      <c r="N141" s="57">
        <f t="shared" si="1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thickTop="1" thickBot="1" x14ac:dyDescent="0.35">
      <c r="A142" s="107"/>
      <c r="B142" s="61"/>
      <c r="C142" s="96"/>
      <c r="D142" s="96"/>
      <c r="E142" s="559">
        <f t="shared" si="4"/>
        <v>0</v>
      </c>
      <c r="F142" s="51"/>
      <c r="G142" s="127"/>
      <c r="H142" s="126"/>
      <c r="I142" s="51"/>
      <c r="J142" s="35">
        <f t="shared" si="0"/>
        <v>0</v>
      </c>
      <c r="K142" s="128"/>
      <c r="L142" s="52"/>
      <c r="M142" s="52"/>
      <c r="N142" s="57">
        <f t="shared" si="1"/>
        <v>0</v>
      </c>
      <c r="O142" s="299"/>
      <c r="P142" s="127"/>
      <c r="Q142" s="64"/>
      <c r="R142" s="112"/>
      <c r="S142" s="41"/>
      <c r="T142" s="42"/>
      <c r="U142" s="43"/>
      <c r="V142" s="44"/>
    </row>
    <row r="143" spans="1:22" ht="18.75" thickTop="1" thickBot="1" x14ac:dyDescent="0.35">
      <c r="A143" s="115"/>
      <c r="B143" s="61"/>
      <c r="C143" s="129"/>
      <c r="D143" s="129"/>
      <c r="E143" s="559">
        <f t="shared" si="4"/>
        <v>0</v>
      </c>
      <c r="F143" s="51"/>
      <c r="G143" s="127"/>
      <c r="H143" s="131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300"/>
      <c r="P143" s="315"/>
      <c r="Q143" s="39"/>
      <c r="R143" s="40"/>
      <c r="S143" s="41"/>
      <c r="T143" s="42"/>
      <c r="U143" s="43"/>
      <c r="V143" s="44"/>
    </row>
    <row r="144" spans="1:22" ht="18.75" thickTop="1" thickBot="1" x14ac:dyDescent="0.35">
      <c r="A144" s="132"/>
      <c r="B144" s="61"/>
      <c r="C144" s="96"/>
      <c r="D144" s="96"/>
      <c r="E144" s="559">
        <f t="shared" si="4"/>
        <v>0</v>
      </c>
      <c r="F144" s="51"/>
      <c r="G144" s="127"/>
      <c r="H144" s="110"/>
      <c r="I144" s="51"/>
      <c r="J144" s="35">
        <f t="shared" ref="J144:J207" si="5">I144-F144</f>
        <v>0</v>
      </c>
      <c r="K144" s="128"/>
      <c r="L144" s="133"/>
      <c r="M144" s="133"/>
      <c r="N144" s="57">
        <f t="shared" si="1"/>
        <v>0</v>
      </c>
      <c r="O144" s="300"/>
      <c r="P144" s="315"/>
      <c r="Q144" s="123"/>
      <c r="R144" s="124"/>
      <c r="S144" s="41"/>
      <c r="T144" s="42"/>
      <c r="U144" s="43"/>
      <c r="V144" s="44"/>
    </row>
    <row r="145" spans="1:22" ht="18.75" thickTop="1" thickBot="1" x14ac:dyDescent="0.35">
      <c r="A145" s="107"/>
      <c r="B145" s="61"/>
      <c r="C145" s="96"/>
      <c r="D145" s="96"/>
      <c r="E145" s="559">
        <f t="shared" si="4"/>
        <v>0</v>
      </c>
      <c r="F145" s="51"/>
      <c r="G145" s="127"/>
      <c r="H145" s="110"/>
      <c r="I145" s="51"/>
      <c r="J145" s="35">
        <f t="shared" si="5"/>
        <v>0</v>
      </c>
      <c r="K145" s="128"/>
      <c r="L145" s="133"/>
      <c r="M145" s="133"/>
      <c r="N145" s="57">
        <f t="shared" si="1"/>
        <v>0</v>
      </c>
      <c r="O145" s="156"/>
      <c r="P145" s="312"/>
      <c r="Q145" s="123"/>
      <c r="R145" s="124"/>
      <c r="S145" s="41"/>
      <c r="T145" s="42"/>
      <c r="U145" s="43"/>
      <c r="V145" s="44"/>
    </row>
    <row r="146" spans="1:22" ht="18.75" thickTop="1" thickBot="1" x14ac:dyDescent="0.35">
      <c r="A146" s="108"/>
      <c r="B146" s="61"/>
      <c r="C146" s="96"/>
      <c r="D146" s="96"/>
      <c r="E146" s="559">
        <f t="shared" si="4"/>
        <v>0</v>
      </c>
      <c r="F146" s="51"/>
      <c r="G146" s="127"/>
      <c r="H146" s="134"/>
      <c r="I146" s="51"/>
      <c r="J146" s="35">
        <f t="shared" si="5"/>
        <v>0</v>
      </c>
      <c r="K146" s="135"/>
      <c r="L146" s="133"/>
      <c r="M146" s="133"/>
      <c r="N146" s="136">
        <f t="shared" si="1"/>
        <v>0</v>
      </c>
      <c r="O146" s="299"/>
      <c r="P146" s="127"/>
      <c r="Q146" s="123"/>
      <c r="R146" s="124"/>
      <c r="S146" s="41"/>
      <c r="T146" s="42"/>
      <c r="U146" s="43"/>
      <c r="V146" s="44"/>
    </row>
    <row r="147" spans="1:22" ht="20.25" thickTop="1" thickBot="1" x14ac:dyDescent="0.35">
      <c r="A147" s="108"/>
      <c r="B147" s="61"/>
      <c r="C147" s="96"/>
      <c r="D147" s="96"/>
      <c r="E147" s="559">
        <f t="shared" si="4"/>
        <v>0</v>
      </c>
      <c r="F147" s="51"/>
      <c r="G147" s="127"/>
      <c r="H147" s="110"/>
      <c r="I147" s="51"/>
      <c r="J147" s="35">
        <f t="shared" si="5"/>
        <v>0</v>
      </c>
      <c r="K147" s="137"/>
      <c r="L147" s="138"/>
      <c r="M147" s="138"/>
      <c r="N147" s="136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8.75" thickTop="1" thickBot="1" x14ac:dyDescent="0.35">
      <c r="A148" s="139"/>
      <c r="B148" s="61"/>
      <c r="C148" s="96"/>
      <c r="D148" s="96"/>
      <c r="E148" s="559">
        <f t="shared" si="4"/>
        <v>0</v>
      </c>
      <c r="F148" s="140"/>
      <c r="G148" s="127"/>
      <c r="H148" s="120"/>
      <c r="I148" s="51"/>
      <c r="J148" s="35">
        <f t="shared" si="5"/>
        <v>0</v>
      </c>
      <c r="K148" s="137"/>
      <c r="L148" s="141"/>
      <c r="M148" s="141"/>
      <c r="N148" s="136">
        <f>K148*I148</f>
        <v>0</v>
      </c>
      <c r="O148" s="299"/>
      <c r="P148" s="127"/>
      <c r="Q148" s="123"/>
      <c r="R148" s="124"/>
      <c r="S148" s="41"/>
      <c r="T148" s="42"/>
      <c r="U148" s="43"/>
      <c r="V148" s="44"/>
    </row>
    <row r="149" spans="1:22" ht="18.75" thickTop="1" thickBot="1" x14ac:dyDescent="0.35">
      <c r="A149" s="121"/>
      <c r="B149" s="61"/>
      <c r="C149" s="96"/>
      <c r="D149" s="96"/>
      <c r="E149" s="559">
        <f t="shared" si="4"/>
        <v>0</v>
      </c>
      <c r="F149" s="51"/>
      <c r="G149" s="127"/>
      <c r="H149" s="110"/>
      <c r="I149" s="51"/>
      <c r="J149" s="35">
        <f t="shared" si="5"/>
        <v>0</v>
      </c>
      <c r="K149" s="137"/>
      <c r="L149" s="133"/>
      <c r="M149" s="133"/>
      <c r="N149" s="136">
        <f t="shared" ref="N149:N233" si="6">K149*I149</f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20.25" thickTop="1" thickBot="1" x14ac:dyDescent="0.35">
      <c r="A150" s="108"/>
      <c r="B150" s="61"/>
      <c r="C150" s="96"/>
      <c r="D150" s="96"/>
      <c r="E150" s="559">
        <f t="shared" si="4"/>
        <v>0</v>
      </c>
      <c r="F150" s="51"/>
      <c r="G150" s="127"/>
      <c r="H150" s="142"/>
      <c r="I150" s="51"/>
      <c r="J150" s="35">
        <f t="shared" si="5"/>
        <v>0</v>
      </c>
      <c r="K150" s="56"/>
      <c r="L150" s="133"/>
      <c r="M150" s="133"/>
      <c r="N150" s="57">
        <f t="shared" si="6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thickTop="1" thickBot="1" x14ac:dyDescent="0.35">
      <c r="A151" s="108"/>
      <c r="B151" s="61"/>
      <c r="C151" s="96"/>
      <c r="D151" s="96"/>
      <c r="E151" s="559">
        <f t="shared" si="4"/>
        <v>0</v>
      </c>
      <c r="F151" s="51"/>
      <c r="G151" s="127"/>
      <c r="H151" s="122"/>
      <c r="I151" s="51"/>
      <c r="J151" s="35">
        <f t="shared" si="5"/>
        <v>0</v>
      </c>
      <c r="K151" s="137"/>
      <c r="L151" s="133"/>
      <c r="M151" s="133"/>
      <c r="N151" s="136">
        <f t="shared" si="6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8.75" thickTop="1" thickBot="1" x14ac:dyDescent="0.35">
      <c r="A152" s="108"/>
      <c r="B152" s="61"/>
      <c r="C152" s="96"/>
      <c r="D152" s="96"/>
      <c r="E152" s="559">
        <f t="shared" si="4"/>
        <v>0</v>
      </c>
      <c r="F152" s="51"/>
      <c r="G152" s="127"/>
      <c r="H152" s="143"/>
      <c r="I152" s="51"/>
      <c r="J152" s="35">
        <f t="shared" si="5"/>
        <v>0</v>
      </c>
      <c r="K152" s="137"/>
      <c r="L152" s="133"/>
      <c r="M152" s="133"/>
      <c r="N152" s="136">
        <f t="shared" si="6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8.75" thickTop="1" thickBot="1" x14ac:dyDescent="0.35">
      <c r="A153" s="108"/>
      <c r="B153" s="61"/>
      <c r="C153" s="96"/>
      <c r="D153" s="96"/>
      <c r="E153" s="559">
        <f t="shared" si="4"/>
        <v>0</v>
      </c>
      <c r="F153" s="51"/>
      <c r="G153" s="127"/>
      <c r="H153" s="144"/>
      <c r="I153" s="51"/>
      <c r="J153" s="35">
        <f t="shared" si="5"/>
        <v>0</v>
      </c>
      <c r="K153" s="137"/>
      <c r="L153" s="145"/>
      <c r="M153" s="145"/>
      <c r="N153" s="136">
        <f t="shared" si="6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8.75" thickTop="1" thickBot="1" x14ac:dyDescent="0.35">
      <c r="A154" s="108"/>
      <c r="B154" s="61"/>
      <c r="C154" s="96"/>
      <c r="D154" s="96"/>
      <c r="E154" s="559">
        <f t="shared" si="4"/>
        <v>0</v>
      </c>
      <c r="F154" s="51"/>
      <c r="G154" s="127"/>
      <c r="H154" s="143"/>
      <c r="I154" s="51"/>
      <c r="J154" s="35">
        <f t="shared" si="5"/>
        <v>0</v>
      </c>
      <c r="K154" s="137"/>
      <c r="L154" s="145"/>
      <c r="M154" s="145"/>
      <c r="N154" s="136">
        <f t="shared" si="6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8.75" thickTop="1" thickBot="1" x14ac:dyDescent="0.35">
      <c r="A155" s="108"/>
      <c r="B155" s="61"/>
      <c r="C155" s="96"/>
      <c r="D155" s="96"/>
      <c r="E155" s="559">
        <f t="shared" si="4"/>
        <v>0</v>
      </c>
      <c r="F155" s="51"/>
      <c r="G155" s="127"/>
      <c r="H155" s="143"/>
      <c r="I155" s="51"/>
      <c r="J155" s="35">
        <f t="shared" si="5"/>
        <v>0</v>
      </c>
      <c r="K155" s="137"/>
      <c r="L155" s="145"/>
      <c r="M155" s="145"/>
      <c r="N155" s="136">
        <f t="shared" si="6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8.75" thickTop="1" thickBot="1" x14ac:dyDescent="0.35">
      <c r="A156" s="108"/>
      <c r="B156" s="61"/>
      <c r="C156" s="96"/>
      <c r="D156" s="96"/>
      <c r="E156" s="559">
        <f t="shared" si="4"/>
        <v>0</v>
      </c>
      <c r="F156" s="51"/>
      <c r="G156" s="127"/>
      <c r="H156" s="143"/>
      <c r="I156" s="51"/>
      <c r="J156" s="35">
        <f t="shared" si="5"/>
        <v>0</v>
      </c>
      <c r="K156" s="56"/>
      <c r="L156" s="52"/>
      <c r="M156" s="52"/>
      <c r="N156" s="57">
        <f t="shared" si="6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8.75" thickTop="1" thickBot="1" x14ac:dyDescent="0.35">
      <c r="A157" s="108"/>
      <c r="B157" s="61"/>
      <c r="C157" s="146"/>
      <c r="D157" s="146"/>
      <c r="E157" s="559">
        <f t="shared" si="4"/>
        <v>0</v>
      </c>
      <c r="F157" s="51"/>
      <c r="G157" s="127"/>
      <c r="H157" s="143"/>
      <c r="I157" s="51"/>
      <c r="J157" s="35">
        <f t="shared" si="5"/>
        <v>0</v>
      </c>
      <c r="K157" s="56"/>
      <c r="L157" s="52"/>
      <c r="M157" s="52"/>
      <c r="N157" s="57">
        <f t="shared" si="6"/>
        <v>0</v>
      </c>
      <c r="O157" s="299"/>
      <c r="P157" s="316"/>
      <c r="Q157" s="39"/>
      <c r="R157" s="40"/>
      <c r="S157" s="41"/>
      <c r="T157" s="42"/>
      <c r="U157" s="43"/>
      <c r="V157" s="44"/>
    </row>
    <row r="158" spans="1:22" ht="18.75" thickTop="1" thickBot="1" x14ac:dyDescent="0.35">
      <c r="A158" s="108"/>
      <c r="B158" s="61"/>
      <c r="C158" s="146"/>
      <c r="D158" s="146"/>
      <c r="E158" s="559">
        <f t="shared" si="4"/>
        <v>0</v>
      </c>
      <c r="F158" s="51"/>
      <c r="G158" s="127"/>
      <c r="H158" s="143"/>
      <c r="I158" s="51"/>
      <c r="J158" s="35">
        <f t="shared" si="5"/>
        <v>0</v>
      </c>
      <c r="K158" s="56"/>
      <c r="L158" s="52"/>
      <c r="M158" s="52"/>
      <c r="N158" s="57">
        <f t="shared" si="6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8.75" thickTop="1" thickBot="1" x14ac:dyDescent="0.35">
      <c r="A159" s="60"/>
      <c r="B159" s="61"/>
      <c r="C159" s="129"/>
      <c r="D159" s="129"/>
      <c r="E159" s="559">
        <f t="shared" si="4"/>
        <v>0</v>
      </c>
      <c r="F159" s="51"/>
      <c r="G159" s="127"/>
      <c r="H159" s="131"/>
      <c r="I159" s="51"/>
      <c r="J159" s="35">
        <f t="shared" si="5"/>
        <v>0</v>
      </c>
      <c r="K159" s="56"/>
      <c r="L159" s="52"/>
      <c r="M159" s="52"/>
      <c r="N159" s="57">
        <f t="shared" si="6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8.75" thickTop="1" thickBot="1" x14ac:dyDescent="0.35">
      <c r="A160" s="108"/>
      <c r="B160" s="61"/>
      <c r="C160" s="148"/>
      <c r="D160" s="148"/>
      <c r="E160" s="559">
        <f t="shared" si="4"/>
        <v>0</v>
      </c>
      <c r="F160" s="51"/>
      <c r="G160" s="127"/>
      <c r="H160" s="50"/>
      <c r="I160" s="51"/>
      <c r="J160" s="35">
        <f t="shared" si="5"/>
        <v>0</v>
      </c>
      <c r="K160" s="56"/>
      <c r="L160" s="52"/>
      <c r="M160" s="52"/>
      <c r="N160" s="57">
        <f t="shared" si="6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8.75" thickTop="1" thickBot="1" x14ac:dyDescent="0.35">
      <c r="A161" s="115"/>
      <c r="B161" s="61"/>
      <c r="C161" s="129"/>
      <c r="D161" s="129"/>
      <c r="E161" s="559">
        <f t="shared" si="4"/>
        <v>0</v>
      </c>
      <c r="F161" s="51"/>
      <c r="G161" s="127"/>
      <c r="H161" s="131"/>
      <c r="I161" s="51"/>
      <c r="J161" s="35">
        <f t="shared" si="5"/>
        <v>0</v>
      </c>
      <c r="K161" s="56"/>
      <c r="L161" s="52"/>
      <c r="M161" s="52"/>
      <c r="N161" s="57">
        <f t="shared" si="6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20.25" thickTop="1" thickBot="1" x14ac:dyDescent="0.35">
      <c r="A162" s="149"/>
      <c r="B162" s="150"/>
      <c r="C162" s="95"/>
      <c r="D162" s="95"/>
      <c r="E162" s="559">
        <f t="shared" si="4"/>
        <v>0</v>
      </c>
      <c r="F162" s="51"/>
      <c r="G162" s="127"/>
      <c r="H162" s="131"/>
      <c r="I162" s="51"/>
      <c r="J162" s="35">
        <f t="shared" si="5"/>
        <v>0</v>
      </c>
      <c r="K162" s="56"/>
      <c r="L162" s="52"/>
      <c r="M162" s="52"/>
      <c r="N162" s="57">
        <f t="shared" si="6"/>
        <v>0</v>
      </c>
      <c r="O162" s="300"/>
      <c r="P162" s="315"/>
      <c r="Q162" s="39"/>
      <c r="R162" s="40"/>
      <c r="S162" s="41"/>
      <c r="T162" s="42"/>
      <c r="U162" s="43"/>
      <c r="V162" s="44"/>
    </row>
    <row r="163" spans="1:22" ht="18.75" thickTop="1" thickBot="1" x14ac:dyDescent="0.35">
      <c r="A163" s="115"/>
      <c r="B163" s="61"/>
      <c r="C163" s="151"/>
      <c r="D163" s="151"/>
      <c r="E163" s="559">
        <f t="shared" si="4"/>
        <v>0</v>
      </c>
      <c r="F163" s="51"/>
      <c r="G163" s="127"/>
      <c r="H163" s="131"/>
      <c r="I163" s="51"/>
      <c r="J163" s="35">
        <f t="shared" si="5"/>
        <v>0</v>
      </c>
      <c r="K163" s="56"/>
      <c r="L163" s="52"/>
      <c r="M163" s="52"/>
      <c r="N163" s="57">
        <f t="shared" si="6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8.75" thickTop="1" thickBot="1" x14ac:dyDescent="0.35">
      <c r="A164" s="115"/>
      <c r="B164" s="61"/>
      <c r="C164" s="151"/>
      <c r="D164" s="151"/>
      <c r="E164" s="559">
        <f t="shared" si="4"/>
        <v>0</v>
      </c>
      <c r="F164" s="51"/>
      <c r="G164" s="127"/>
      <c r="H164" s="131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8.75" thickTop="1" thickBot="1" x14ac:dyDescent="0.35">
      <c r="A165" s="153"/>
      <c r="B165" s="61"/>
      <c r="C165" s="154"/>
      <c r="D165" s="154"/>
      <c r="E165" s="559">
        <f t="shared" si="4"/>
        <v>0</v>
      </c>
      <c r="F165" s="51"/>
      <c r="G165" s="127"/>
      <c r="H165" s="131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8.75" thickTop="1" thickBot="1" x14ac:dyDescent="0.35">
      <c r="A166" s="115"/>
      <c r="B166" s="61"/>
      <c r="C166" s="157"/>
      <c r="D166" s="157"/>
      <c r="E166" s="559">
        <f t="shared" si="4"/>
        <v>0</v>
      </c>
      <c r="F166" s="51"/>
      <c r="G166" s="63"/>
      <c r="H166" s="131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8.75" thickTop="1" thickBot="1" x14ac:dyDescent="0.35">
      <c r="A167" s="115"/>
      <c r="B167" s="61"/>
      <c r="C167" s="157"/>
      <c r="D167" s="157"/>
      <c r="E167" s="559">
        <f t="shared" si="4"/>
        <v>0</v>
      </c>
      <c r="F167" s="51"/>
      <c r="G167" s="49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thickTop="1" thickBot="1" x14ac:dyDescent="0.3">
      <c r="A168" s="115"/>
      <c r="B168" s="107"/>
      <c r="C168" s="159"/>
      <c r="D168" s="159"/>
      <c r="E168" s="559">
        <f t="shared" si="4"/>
        <v>0</v>
      </c>
      <c r="F168" s="161"/>
      <c r="G168" s="127"/>
      <c r="H168" s="162"/>
      <c r="I168" s="161"/>
      <c r="J168" s="35">
        <f t="shared" si="5"/>
        <v>0</v>
      </c>
      <c r="N168" s="57">
        <f t="shared" si="6"/>
        <v>0</v>
      </c>
      <c r="O168" s="302"/>
      <c r="P168" s="316"/>
      <c r="Q168" s="163"/>
      <c r="R168" s="164"/>
      <c r="S168" s="165"/>
      <c r="T168" s="166"/>
      <c r="U168" s="167"/>
      <c r="V168" s="168"/>
    </row>
    <row r="169" spans="1:22" ht="18.75" thickTop="1" thickBot="1" x14ac:dyDescent="0.35">
      <c r="A169" s="115"/>
      <c r="B169" s="61"/>
      <c r="C169" s="154"/>
      <c r="D169" s="154"/>
      <c r="E169" s="559">
        <f t="shared" si="4"/>
        <v>0</v>
      </c>
      <c r="F169" s="161"/>
      <c r="G169" s="127"/>
      <c r="H169" s="162"/>
      <c r="I169" s="161"/>
      <c r="J169" s="35">
        <f t="shared" si="5"/>
        <v>0</v>
      </c>
      <c r="N169" s="57">
        <f t="shared" si="6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8.75" thickTop="1" thickBot="1" x14ac:dyDescent="0.35">
      <c r="A170" s="115"/>
      <c r="B170" s="61"/>
      <c r="C170" s="154"/>
      <c r="D170" s="154"/>
      <c r="E170" s="559">
        <f t="shared" si="4"/>
        <v>0</v>
      </c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8.75" thickTop="1" thickBot="1" x14ac:dyDescent="0.35">
      <c r="A171" s="115"/>
      <c r="B171" s="61"/>
      <c r="C171" s="154"/>
      <c r="D171" s="154"/>
      <c r="E171" s="559">
        <f t="shared" si="4"/>
        <v>0</v>
      </c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8.75" thickTop="1" thickBot="1" x14ac:dyDescent="0.35">
      <c r="A172" s="115"/>
      <c r="B172" s="61"/>
      <c r="C172" s="169"/>
      <c r="D172" s="169"/>
      <c r="E172" s="559">
        <f t="shared" si="4"/>
        <v>0</v>
      </c>
      <c r="F172" s="51"/>
      <c r="G172" s="63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8.75" thickTop="1" thickBot="1" x14ac:dyDescent="0.35">
      <c r="A173" s="115"/>
      <c r="B173" s="61"/>
      <c r="C173" s="169"/>
      <c r="D173" s="169"/>
      <c r="E173" s="559">
        <f t="shared" si="4"/>
        <v>0</v>
      </c>
      <c r="F173" s="51"/>
      <c r="G173" s="63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8.75" thickTop="1" thickBot="1" x14ac:dyDescent="0.35">
      <c r="A174" s="115"/>
      <c r="B174" s="61"/>
      <c r="C174" s="169"/>
      <c r="D174" s="169"/>
      <c r="E174" s="559">
        <f t="shared" si="4"/>
        <v>0</v>
      </c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8.75" thickTop="1" thickBot="1" x14ac:dyDescent="0.3">
      <c r="A175" s="115"/>
      <c r="B175" s="107"/>
      <c r="C175" s="170"/>
      <c r="D175" s="170"/>
      <c r="E175" s="559">
        <f t="shared" si="4"/>
        <v>0</v>
      </c>
      <c r="F175" s="51"/>
      <c r="G175" s="63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8.75" thickTop="1" thickBot="1" x14ac:dyDescent="0.35">
      <c r="A176" s="115"/>
      <c r="B176" s="61"/>
      <c r="C176" s="169"/>
      <c r="D176" s="169"/>
      <c r="E176" s="559">
        <f t="shared" si="4"/>
        <v>0</v>
      </c>
      <c r="F176" s="51"/>
      <c r="G176" s="63"/>
      <c r="H176" s="131"/>
      <c r="I176" s="51"/>
      <c r="J176" s="35">
        <f t="shared" si="5"/>
        <v>0</v>
      </c>
      <c r="K176" s="56"/>
      <c r="L176" s="52"/>
      <c r="M176" s="52"/>
      <c r="N176" s="57">
        <f t="shared" si="6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8.75" thickTop="1" thickBot="1" x14ac:dyDescent="0.35">
      <c r="A177" s="115"/>
      <c r="B177" s="61"/>
      <c r="C177" s="148"/>
      <c r="D177" s="148"/>
      <c r="E177" s="559">
        <f t="shared" si="4"/>
        <v>0</v>
      </c>
      <c r="F177" s="51"/>
      <c r="G177" s="127"/>
      <c r="H177" s="131"/>
      <c r="I177" s="51"/>
      <c r="J177" s="35">
        <f t="shared" si="5"/>
        <v>0</v>
      </c>
      <c r="K177" s="56"/>
      <c r="L177" s="52"/>
      <c r="M177" s="52"/>
      <c r="N177" s="57">
        <f t="shared" si="6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8.75" thickTop="1" thickBot="1" x14ac:dyDescent="0.35">
      <c r="A178" s="115"/>
      <c r="B178" s="61"/>
      <c r="C178" s="148"/>
      <c r="D178" s="148"/>
      <c r="E178" s="559">
        <f t="shared" si="4"/>
        <v>0</v>
      </c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8.75" thickTop="1" thickBot="1" x14ac:dyDescent="0.35">
      <c r="A179" s="115"/>
      <c r="B179" s="61"/>
      <c r="C179" s="148"/>
      <c r="D179" s="148"/>
      <c r="E179" s="559">
        <f t="shared" si="4"/>
        <v>0</v>
      </c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8.75" thickTop="1" thickBot="1" x14ac:dyDescent="0.35">
      <c r="A180" s="115"/>
      <c r="B180" s="61"/>
      <c r="C180" s="148"/>
      <c r="D180" s="148"/>
      <c r="E180" s="559">
        <f t="shared" si="4"/>
        <v>0</v>
      </c>
      <c r="F180" s="51"/>
      <c r="G180" s="127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8.75" thickTop="1" thickBot="1" x14ac:dyDescent="0.3">
      <c r="A181" s="153"/>
      <c r="B181" s="107"/>
      <c r="C181" s="154"/>
      <c r="D181" s="154"/>
      <c r="E181" s="559">
        <f t="shared" si="4"/>
        <v>0</v>
      </c>
      <c r="F181" s="51"/>
      <c r="G181" s="127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8.75" thickTop="1" thickBot="1" x14ac:dyDescent="0.35">
      <c r="A182" s="171"/>
      <c r="B182" s="61"/>
      <c r="C182" s="157"/>
      <c r="D182" s="157"/>
      <c r="E182" s="559">
        <f t="shared" si="4"/>
        <v>0</v>
      </c>
      <c r="F182" s="51"/>
      <c r="G182" s="49"/>
      <c r="H182" s="131"/>
      <c r="I182" s="51"/>
      <c r="J182" s="35">
        <f t="shared" si="5"/>
        <v>0</v>
      </c>
      <c r="K182" s="56"/>
      <c r="L182" s="52"/>
      <c r="M182" s="52"/>
      <c r="N182" s="57">
        <f>K182*I182</f>
        <v>0</v>
      </c>
      <c r="O182" s="301"/>
      <c r="P182" s="317"/>
      <c r="Q182" s="39"/>
      <c r="R182" s="40"/>
      <c r="S182" s="41"/>
      <c r="T182" s="42"/>
      <c r="U182" s="43"/>
      <c r="V182" s="44"/>
    </row>
    <row r="183" spans="1:22" ht="18.75" thickTop="1" thickBot="1" x14ac:dyDescent="0.3">
      <c r="A183" s="115"/>
      <c r="B183" s="107"/>
      <c r="C183" s="172"/>
      <c r="D183" s="172"/>
      <c r="E183" s="559">
        <f t="shared" si="4"/>
        <v>0</v>
      </c>
      <c r="F183" s="51"/>
      <c r="G183" s="127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8.75" thickTop="1" thickBot="1" x14ac:dyDescent="0.3">
      <c r="A184" s="115"/>
      <c r="B184" s="107"/>
      <c r="C184" s="172"/>
      <c r="D184" s="172"/>
      <c r="E184" s="559">
        <f t="shared" si="4"/>
        <v>0</v>
      </c>
      <c r="F184" s="51"/>
      <c r="G184" s="127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8.75" thickTop="1" thickBot="1" x14ac:dyDescent="0.3">
      <c r="A185" s="115"/>
      <c r="B185" s="107"/>
      <c r="C185" s="172"/>
      <c r="D185" s="172"/>
      <c r="E185" s="559">
        <f t="shared" si="4"/>
        <v>0</v>
      </c>
      <c r="F185" s="51"/>
      <c r="G185" s="127"/>
      <c r="H185" s="174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8.75" thickTop="1" thickBot="1" x14ac:dyDescent="0.3">
      <c r="A186" s="115"/>
      <c r="B186" s="107"/>
      <c r="C186" s="172"/>
      <c r="D186" s="172"/>
      <c r="E186" s="559">
        <f t="shared" si="4"/>
        <v>0</v>
      </c>
      <c r="F186" s="175"/>
      <c r="G186" s="63"/>
      <c r="H186" s="174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8.75" thickTop="1" thickBot="1" x14ac:dyDescent="0.3">
      <c r="A187" s="115"/>
      <c r="B187" s="107"/>
      <c r="C187" s="172"/>
      <c r="D187" s="172"/>
      <c r="E187" s="559">
        <f t="shared" si="4"/>
        <v>0</v>
      </c>
      <c r="F187" s="175"/>
      <c r="G187" s="63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8.75" thickTop="1" thickBot="1" x14ac:dyDescent="0.3">
      <c r="A188" s="115"/>
      <c r="B188" s="107"/>
      <c r="C188" s="172"/>
      <c r="D188" s="172"/>
      <c r="E188" s="559">
        <f t="shared" si="4"/>
        <v>0</v>
      </c>
      <c r="F188" s="175"/>
      <c r="G188" s="63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8.75" thickTop="1" thickBot="1" x14ac:dyDescent="0.3">
      <c r="A189" s="115"/>
      <c r="B189" s="107"/>
      <c r="C189" s="172"/>
      <c r="D189" s="172"/>
      <c r="E189" s="559">
        <f t="shared" si="4"/>
        <v>0</v>
      </c>
      <c r="F189" s="175"/>
      <c r="G189" s="63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8.75" thickTop="1" thickBot="1" x14ac:dyDescent="0.3">
      <c r="A190" s="115"/>
      <c r="B190" s="107"/>
      <c r="C190" s="172"/>
      <c r="D190" s="172"/>
      <c r="E190" s="559">
        <f t="shared" si="4"/>
        <v>0</v>
      </c>
      <c r="F190" s="175"/>
      <c r="G190" s="63"/>
      <c r="H190" s="131"/>
      <c r="I190" s="51"/>
      <c r="J190" s="35">
        <f t="shared" si="5"/>
        <v>0</v>
      </c>
      <c r="K190" s="56"/>
      <c r="L190" s="52"/>
      <c r="M190" s="52"/>
      <c r="N190" s="57">
        <f t="shared" si="6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8.75" thickTop="1" thickBot="1" x14ac:dyDescent="0.3">
      <c r="A191" s="115"/>
      <c r="B191" s="107"/>
      <c r="C191" s="172"/>
      <c r="D191" s="172"/>
      <c r="E191" s="559">
        <f t="shared" si="4"/>
        <v>0</v>
      </c>
      <c r="F191" s="175"/>
      <c r="G191" s="63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8.75" thickTop="1" thickBot="1" x14ac:dyDescent="0.3">
      <c r="A192" s="115"/>
      <c r="B192" s="107"/>
      <c r="C192" s="172"/>
      <c r="D192" s="172"/>
      <c r="E192" s="559">
        <f t="shared" si="4"/>
        <v>0</v>
      </c>
      <c r="F192" s="175"/>
      <c r="G192" s="63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8.75" thickTop="1" thickBot="1" x14ac:dyDescent="0.3">
      <c r="A193" s="115"/>
      <c r="B193" s="107"/>
      <c r="C193" s="172"/>
      <c r="D193" s="172"/>
      <c r="E193" s="559">
        <f t="shared" si="4"/>
        <v>0</v>
      </c>
      <c r="F193" s="51"/>
      <c r="G193" s="63"/>
      <c r="H193" s="131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8.75" thickTop="1" thickBot="1" x14ac:dyDescent="0.3">
      <c r="A194" s="115"/>
      <c r="B194" s="107"/>
      <c r="C194" s="148"/>
      <c r="D194" s="148"/>
      <c r="E194" s="559">
        <f t="shared" si="4"/>
        <v>0</v>
      </c>
      <c r="F194" s="51"/>
      <c r="G194" s="127"/>
      <c r="H194" s="131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8.75" thickTop="1" thickBot="1" x14ac:dyDescent="0.3">
      <c r="A195" s="115"/>
      <c r="B195" s="107"/>
      <c r="C195" s="148"/>
      <c r="D195" s="148"/>
      <c r="E195" s="559">
        <f t="shared" si="4"/>
        <v>0</v>
      </c>
      <c r="F195" s="51"/>
      <c r="G195" s="127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8.75" thickTop="1" thickBot="1" x14ac:dyDescent="0.3">
      <c r="A196" s="115"/>
      <c r="B196" s="107"/>
      <c r="C196" s="148"/>
      <c r="D196" s="148"/>
      <c r="E196" s="559">
        <f t="shared" si="4"/>
        <v>0</v>
      </c>
      <c r="F196" s="51"/>
      <c r="G196" s="127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8.75" thickTop="1" thickBot="1" x14ac:dyDescent="0.3">
      <c r="A197" s="115"/>
      <c r="B197" s="107"/>
      <c r="C197" s="148"/>
      <c r="D197" s="148"/>
      <c r="E197" s="559">
        <f t="shared" ref="E197:E255" si="7">D197*F197</f>
        <v>0</v>
      </c>
      <c r="F197" s="51"/>
      <c r="G197" s="127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8.75" thickTop="1" thickBot="1" x14ac:dyDescent="0.3">
      <c r="A198" s="115"/>
      <c r="B198" s="107"/>
      <c r="C198" s="148"/>
      <c r="D198" s="148"/>
      <c r="E198" s="559">
        <f t="shared" si="7"/>
        <v>0</v>
      </c>
      <c r="F198" s="51"/>
      <c r="G198" s="127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8.75" thickTop="1" thickBot="1" x14ac:dyDescent="0.3">
      <c r="A199" s="115"/>
      <c r="B199" s="107"/>
      <c r="C199" s="148"/>
      <c r="D199" s="148"/>
      <c r="E199" s="559">
        <f t="shared" si="7"/>
        <v>0</v>
      </c>
      <c r="F199" s="51"/>
      <c r="G199" s="127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8.75" thickTop="1" thickBot="1" x14ac:dyDescent="0.3">
      <c r="A200" s="115"/>
      <c r="B200" s="107"/>
      <c r="C200" s="148"/>
      <c r="D200" s="148"/>
      <c r="E200" s="559">
        <f t="shared" si="7"/>
        <v>0</v>
      </c>
      <c r="F200" s="51"/>
      <c r="G200" s="127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8.75" thickTop="1" thickBot="1" x14ac:dyDescent="0.3">
      <c r="A201" s="115"/>
      <c r="B201" s="107"/>
      <c r="C201" s="148"/>
      <c r="D201" s="148"/>
      <c r="E201" s="559">
        <f t="shared" si="7"/>
        <v>0</v>
      </c>
      <c r="F201" s="51"/>
      <c r="G201" s="127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thickTop="1" thickBot="1" x14ac:dyDescent="0.3">
      <c r="A202" s="107"/>
      <c r="B202" s="159"/>
      <c r="C202" s="148"/>
      <c r="D202" s="148"/>
      <c r="E202" s="559">
        <f t="shared" si="7"/>
        <v>0</v>
      </c>
      <c r="F202" s="51"/>
      <c r="G202" s="49"/>
      <c r="H202" s="50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8.75" thickTop="1" thickBot="1" x14ac:dyDescent="0.3">
      <c r="A203" s="171"/>
      <c r="B203" s="107"/>
      <c r="C203" s="148"/>
      <c r="D203" s="148"/>
      <c r="E203" s="559">
        <f t="shared" si="7"/>
        <v>0</v>
      </c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8.75" thickTop="1" thickBot="1" x14ac:dyDescent="0.3">
      <c r="A204" s="171"/>
      <c r="B204" s="107"/>
      <c r="C204" s="148"/>
      <c r="D204" s="148"/>
      <c r="E204" s="559">
        <f t="shared" si="7"/>
        <v>0</v>
      </c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8.75" thickTop="1" thickBot="1" x14ac:dyDescent="0.3">
      <c r="A205" s="171"/>
      <c r="B205" s="107"/>
      <c r="C205" s="148"/>
      <c r="D205" s="148"/>
      <c r="E205" s="559">
        <f t="shared" si="7"/>
        <v>0</v>
      </c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8.75" thickTop="1" thickBot="1" x14ac:dyDescent="0.3">
      <c r="A206" s="171"/>
      <c r="B206" s="107"/>
      <c r="C206" s="148"/>
      <c r="D206" s="148"/>
      <c r="E206" s="559">
        <f t="shared" si="7"/>
        <v>0</v>
      </c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8.75" thickTop="1" thickBot="1" x14ac:dyDescent="0.3">
      <c r="A207" s="176"/>
      <c r="B207" s="107"/>
      <c r="C207" s="148"/>
      <c r="D207" s="148"/>
      <c r="E207" s="559">
        <f t="shared" si="7"/>
        <v>0</v>
      </c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8.75" thickTop="1" thickBot="1" x14ac:dyDescent="0.3">
      <c r="A208" s="115"/>
      <c r="B208" s="107"/>
      <c r="C208" s="148"/>
      <c r="D208" s="148"/>
      <c r="E208" s="559">
        <f t="shared" si="7"/>
        <v>0</v>
      </c>
      <c r="F208" s="51"/>
      <c r="G208" s="127"/>
      <c r="H208" s="131"/>
      <c r="I208" s="51"/>
      <c r="J208" s="35">
        <f t="shared" ref="J208:J251" si="8">I208-F208</f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8.75" thickTop="1" thickBot="1" x14ac:dyDescent="0.3">
      <c r="A209" s="115"/>
      <c r="B209" s="107"/>
      <c r="C209" s="148"/>
      <c r="D209" s="148"/>
      <c r="E209" s="559">
        <f t="shared" si="7"/>
        <v>0</v>
      </c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8.75" thickTop="1" thickBot="1" x14ac:dyDescent="0.3">
      <c r="A210" s="115"/>
      <c r="B210" s="107"/>
      <c r="C210" s="148"/>
      <c r="D210" s="148"/>
      <c r="E210" s="559">
        <f t="shared" si="7"/>
        <v>0</v>
      </c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8.75" thickTop="1" thickBot="1" x14ac:dyDescent="0.3">
      <c r="A211" s="115"/>
      <c r="B211" s="107"/>
      <c r="C211" s="148"/>
      <c r="D211" s="148"/>
      <c r="E211" s="559">
        <f t="shared" si="7"/>
        <v>0</v>
      </c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8.75" thickTop="1" thickBot="1" x14ac:dyDescent="0.3">
      <c r="A212" s="115"/>
      <c r="B212" s="107"/>
      <c r="C212" s="148"/>
      <c r="D212" s="148"/>
      <c r="E212" s="559">
        <f t="shared" si="7"/>
        <v>0</v>
      </c>
      <c r="F212" s="51"/>
      <c r="G212" s="127"/>
      <c r="H212" s="131"/>
      <c r="I212" s="51"/>
      <c r="J212" s="35">
        <f t="shared" si="8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8.75" thickTop="1" thickBot="1" x14ac:dyDescent="0.3">
      <c r="A213" s="115"/>
      <c r="B213" s="107"/>
      <c r="C213" s="148"/>
      <c r="D213" s="148"/>
      <c r="E213" s="559">
        <f t="shared" si="7"/>
        <v>0</v>
      </c>
      <c r="F213" s="51"/>
      <c r="G213" s="127"/>
      <c r="H213" s="131"/>
      <c r="I213" s="51"/>
      <c r="J213" s="35">
        <f t="shared" si="8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8.75" thickTop="1" thickBot="1" x14ac:dyDescent="0.3">
      <c r="A214" s="115"/>
      <c r="B214" s="107"/>
      <c r="C214" s="148"/>
      <c r="D214" s="148"/>
      <c r="E214" s="559">
        <f t="shared" si="7"/>
        <v>0</v>
      </c>
      <c r="F214" s="51"/>
      <c r="G214" s="127"/>
      <c r="H214" s="131"/>
      <c r="I214" s="51"/>
      <c r="J214" s="35">
        <f t="shared" si="8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8.75" thickTop="1" thickBot="1" x14ac:dyDescent="0.3">
      <c r="A215" s="115"/>
      <c r="B215" s="107"/>
      <c r="C215" s="148"/>
      <c r="D215" s="148"/>
      <c r="E215" s="559">
        <f t="shared" si="7"/>
        <v>0</v>
      </c>
      <c r="F215" s="51"/>
      <c r="G215" s="127"/>
      <c r="H215" s="131"/>
      <c r="I215" s="51"/>
      <c r="J215" s="35">
        <f t="shared" si="8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8.75" thickTop="1" thickBot="1" x14ac:dyDescent="0.3">
      <c r="A216" s="115"/>
      <c r="B216" s="107"/>
      <c r="C216" s="148"/>
      <c r="D216" s="148"/>
      <c r="E216" s="559">
        <f t="shared" si="7"/>
        <v>0</v>
      </c>
      <c r="F216" s="51"/>
      <c r="G216" s="127"/>
      <c r="H216" s="131"/>
      <c r="I216" s="51"/>
      <c r="J216" s="35">
        <f t="shared" si="8"/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8.75" thickTop="1" thickBot="1" x14ac:dyDescent="0.3">
      <c r="A217" s="115"/>
      <c r="B217" s="107"/>
      <c r="C217" s="177"/>
      <c r="D217" s="177"/>
      <c r="E217" s="559">
        <f t="shared" si="7"/>
        <v>0</v>
      </c>
      <c r="F217" s="51"/>
      <c r="G217" s="127"/>
      <c r="H217" s="131"/>
      <c r="I217" s="51"/>
      <c r="J217" s="35">
        <f t="shared" si="8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8.75" thickTop="1" thickBot="1" x14ac:dyDescent="0.3">
      <c r="A218" s="115"/>
      <c r="B218" s="107"/>
      <c r="C218" s="148"/>
      <c r="D218" s="148"/>
      <c r="E218" s="559">
        <f t="shared" si="7"/>
        <v>0</v>
      </c>
      <c r="F218" s="51"/>
      <c r="G218" s="127"/>
      <c r="H218" s="131"/>
      <c r="I218" s="51"/>
      <c r="J218" s="35">
        <f t="shared" si="8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8.75" thickTop="1" thickBot="1" x14ac:dyDescent="0.3">
      <c r="A219" s="115"/>
      <c r="B219" s="107"/>
      <c r="C219" s="169"/>
      <c r="D219" s="169"/>
      <c r="E219" s="559">
        <f t="shared" si="7"/>
        <v>0</v>
      </c>
      <c r="F219" s="51"/>
      <c r="G219" s="127"/>
      <c r="H219" s="131"/>
      <c r="I219" s="51"/>
      <c r="J219" s="35">
        <f t="shared" si="8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8.75" thickTop="1" thickBot="1" x14ac:dyDescent="0.3">
      <c r="A220" s="115"/>
      <c r="B220" s="107"/>
      <c r="C220" s="170"/>
      <c r="D220" s="170"/>
      <c r="E220" s="559">
        <f t="shared" si="7"/>
        <v>0</v>
      </c>
      <c r="F220" s="51"/>
      <c r="G220" s="127"/>
      <c r="H220" s="131"/>
      <c r="I220" s="51"/>
      <c r="J220" s="35">
        <f t="shared" si="8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8.75" thickTop="1" thickBot="1" x14ac:dyDescent="0.3">
      <c r="A221" s="115"/>
      <c r="B221" s="107"/>
      <c r="C221" s="170"/>
      <c r="D221" s="170"/>
      <c r="E221" s="559">
        <f t="shared" si="7"/>
        <v>0</v>
      </c>
      <c r="F221" s="51"/>
      <c r="G221" s="127"/>
      <c r="H221" s="131"/>
      <c r="I221" s="51"/>
      <c r="J221" s="35">
        <f t="shared" si="8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8.75" thickTop="1" thickBot="1" x14ac:dyDescent="0.3">
      <c r="A222" s="115"/>
      <c r="B222" s="107"/>
      <c r="C222" s="169"/>
      <c r="D222" s="169"/>
      <c r="E222" s="559">
        <f t="shared" si="7"/>
        <v>0</v>
      </c>
      <c r="F222" s="51"/>
      <c r="G222" s="127"/>
      <c r="H222" s="131"/>
      <c r="I222" s="51"/>
      <c r="J222" s="35">
        <f t="shared" si="8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8.75" thickTop="1" thickBot="1" x14ac:dyDescent="0.3">
      <c r="A223" s="115"/>
      <c r="B223" s="107"/>
      <c r="C223" s="154"/>
      <c r="D223" s="154"/>
      <c r="E223" s="559">
        <f t="shared" si="7"/>
        <v>0</v>
      </c>
      <c r="F223" s="51"/>
      <c r="G223" s="127"/>
      <c r="H223" s="131"/>
      <c r="I223" s="51"/>
      <c r="J223" s="35">
        <f t="shared" si="8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8.75" thickTop="1" thickBot="1" x14ac:dyDescent="0.3">
      <c r="A224" s="115"/>
      <c r="B224" s="107"/>
      <c r="C224" s="96"/>
      <c r="D224" s="96"/>
      <c r="E224" s="559">
        <f t="shared" si="7"/>
        <v>0</v>
      </c>
      <c r="F224" s="51"/>
      <c r="G224" s="127"/>
      <c r="H224" s="131"/>
      <c r="I224" s="51"/>
      <c r="J224" s="35">
        <f t="shared" si="8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8.75" thickTop="1" thickBot="1" x14ac:dyDescent="0.3">
      <c r="A225" s="108"/>
      <c r="B225" s="107"/>
      <c r="C225" s="129"/>
      <c r="D225" s="129"/>
      <c r="E225" s="559">
        <f t="shared" si="7"/>
        <v>0</v>
      </c>
      <c r="F225" s="51"/>
      <c r="G225" s="127"/>
      <c r="H225" s="131"/>
      <c r="I225" s="51"/>
      <c r="J225" s="35">
        <f t="shared" si="8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8.75" thickTop="1" thickBot="1" x14ac:dyDescent="0.3">
      <c r="A226" s="115"/>
      <c r="B226" s="107"/>
      <c r="C226" s="129"/>
      <c r="D226" s="129"/>
      <c r="E226" s="559">
        <f t="shared" si="7"/>
        <v>0</v>
      </c>
      <c r="F226" s="51"/>
      <c r="G226" s="127"/>
      <c r="H226" s="131"/>
      <c r="I226" s="51"/>
      <c r="J226" s="35">
        <f t="shared" si="8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8.75" thickTop="1" thickBot="1" x14ac:dyDescent="0.3">
      <c r="A227" s="115"/>
      <c r="B227" s="107"/>
      <c r="C227" s="129"/>
      <c r="D227" s="129"/>
      <c r="E227" s="559">
        <f t="shared" si="7"/>
        <v>0</v>
      </c>
      <c r="F227" s="51"/>
      <c r="G227" s="127"/>
      <c r="H227" s="131"/>
      <c r="I227" s="51"/>
      <c r="J227" s="35">
        <f t="shared" si="8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8.75" thickTop="1" thickBot="1" x14ac:dyDescent="0.3">
      <c r="A228" s="178"/>
      <c r="B228" s="179"/>
      <c r="C228" s="129"/>
      <c r="D228" s="129"/>
      <c r="E228" s="559">
        <f t="shared" si="7"/>
        <v>0</v>
      </c>
      <c r="F228" s="51"/>
      <c r="G228" s="127"/>
      <c r="H228" s="131"/>
      <c r="I228" s="51"/>
      <c r="J228" s="35">
        <f t="shared" si="8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thickTop="1" thickBot="1" x14ac:dyDescent="0.3">
      <c r="A229" s="108"/>
      <c r="B229" s="179"/>
      <c r="C229" s="129"/>
      <c r="D229" s="129"/>
      <c r="E229" s="559">
        <f t="shared" si="7"/>
        <v>0</v>
      </c>
      <c r="F229" s="51"/>
      <c r="G229" s="127"/>
      <c r="H229" s="50"/>
      <c r="I229" s="51"/>
      <c r="J229" s="35">
        <f t="shared" si="8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8.75" thickTop="1" thickBot="1" x14ac:dyDescent="0.3">
      <c r="A230" s="108"/>
      <c r="B230" s="179"/>
      <c r="C230" s="129"/>
      <c r="D230" s="129"/>
      <c r="E230" s="559">
        <f t="shared" si="7"/>
        <v>0</v>
      </c>
      <c r="F230" s="51"/>
      <c r="G230" s="127"/>
      <c r="H230" s="131"/>
      <c r="I230" s="51"/>
      <c r="J230" s="35">
        <f t="shared" si="8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8.75" thickTop="1" thickBot="1" x14ac:dyDescent="0.3">
      <c r="A231" s="115"/>
      <c r="B231" s="179"/>
      <c r="C231" s="95"/>
      <c r="D231" s="95"/>
      <c r="E231" s="559">
        <f t="shared" si="7"/>
        <v>0</v>
      </c>
      <c r="F231" s="51"/>
      <c r="G231" s="127"/>
      <c r="H231" s="131"/>
      <c r="I231" s="51"/>
      <c r="J231" s="35">
        <f t="shared" si="8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8.75" thickTop="1" thickBot="1" x14ac:dyDescent="0.3">
      <c r="A232" s="115"/>
      <c r="B232" s="179"/>
      <c r="C232" s="95"/>
      <c r="D232" s="95"/>
      <c r="E232" s="559">
        <f t="shared" si="7"/>
        <v>0</v>
      </c>
      <c r="F232" s="51"/>
      <c r="G232" s="127"/>
      <c r="H232" s="131"/>
      <c r="I232" s="51"/>
      <c r="J232" s="35">
        <f t="shared" si="8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thickTop="1" thickBot="1" x14ac:dyDescent="0.3">
      <c r="A233" s="108"/>
      <c r="B233" s="179"/>
      <c r="C233" s="146"/>
      <c r="D233" s="146"/>
      <c r="E233" s="559">
        <f t="shared" si="7"/>
        <v>0</v>
      </c>
      <c r="F233" s="51"/>
      <c r="G233" s="127"/>
      <c r="H233" s="143"/>
      <c r="I233" s="51"/>
      <c r="J233" s="35">
        <f t="shared" si="8"/>
        <v>0</v>
      </c>
      <c r="K233" s="56"/>
      <c r="L233" s="52"/>
      <c r="M233" s="52"/>
      <c r="N233" s="57">
        <f t="shared" si="6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7.25" thickTop="1" thickBot="1" x14ac:dyDescent="0.3">
      <c r="A234" s="108"/>
      <c r="B234" s="179"/>
      <c r="C234" s="181"/>
      <c r="D234" s="181"/>
      <c r="E234" s="559">
        <f t="shared" si="7"/>
        <v>0</v>
      </c>
      <c r="F234" s="51"/>
      <c r="G234" s="127"/>
      <c r="H234" s="143"/>
      <c r="I234" s="51"/>
      <c r="J234" s="35">
        <f t="shared" si="8"/>
        <v>0</v>
      </c>
      <c r="K234" s="56"/>
      <c r="L234" s="182"/>
      <c r="M234" s="183"/>
      <c r="N234" s="57">
        <f t="shared" ref="N234:N243" si="9">K234*I234-M234</f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7.25" thickTop="1" thickBot="1" x14ac:dyDescent="0.3">
      <c r="A235" s="108"/>
      <c r="B235" s="184"/>
      <c r="C235" s="116"/>
      <c r="D235" s="116"/>
      <c r="E235" s="559">
        <f t="shared" si="7"/>
        <v>0</v>
      </c>
      <c r="F235" s="116"/>
      <c r="G235" s="864"/>
      <c r="H235" s="897"/>
      <c r="I235" s="48"/>
      <c r="J235" s="35">
        <f t="shared" si="8"/>
        <v>0</v>
      </c>
      <c r="K235" s="56"/>
      <c r="L235" s="182"/>
      <c r="M235" s="183"/>
      <c r="N235" s="57">
        <f t="shared" si="9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ht="17.25" thickTop="1" thickBot="1" x14ac:dyDescent="0.3">
      <c r="A236" s="108"/>
      <c r="B236" s="184"/>
      <c r="C236" s="116"/>
      <c r="D236" s="116"/>
      <c r="E236" s="559">
        <f t="shared" si="7"/>
        <v>0</v>
      </c>
      <c r="F236" s="116"/>
      <c r="G236" s="864"/>
      <c r="H236" s="897"/>
      <c r="I236" s="48"/>
      <c r="J236" s="35">
        <f t="shared" si="8"/>
        <v>0</v>
      </c>
      <c r="K236" s="56"/>
      <c r="L236" s="182"/>
      <c r="M236" s="183"/>
      <c r="N236" s="57">
        <f t="shared" si="9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ht="17.25" thickTop="1" thickBot="1" x14ac:dyDescent="0.3">
      <c r="A237" s="108"/>
      <c r="B237" s="185"/>
      <c r="C237" s="116"/>
      <c r="D237" s="116"/>
      <c r="E237" s="559">
        <f t="shared" si="7"/>
        <v>0</v>
      </c>
      <c r="F237" s="116"/>
      <c r="G237" s="864"/>
      <c r="H237" s="897"/>
      <c r="I237" s="48"/>
      <c r="J237" s="35">
        <f t="shared" si="8"/>
        <v>0</v>
      </c>
      <c r="K237" s="56"/>
      <c r="L237" s="182"/>
      <c r="M237" s="183"/>
      <c r="N237" s="57">
        <f t="shared" si="9"/>
        <v>0</v>
      </c>
      <c r="O237" s="156"/>
      <c r="P237" s="59"/>
      <c r="Q237" s="39"/>
      <c r="R237" s="40"/>
      <c r="S237" s="41"/>
      <c r="T237" s="42"/>
      <c r="U237" s="43"/>
      <c r="V237" s="44"/>
    </row>
    <row r="238" spans="1:22" ht="17.25" thickTop="1" thickBot="1" x14ac:dyDescent="0.3">
      <c r="A238" s="108"/>
      <c r="B238" s="185"/>
      <c r="C238" s="116"/>
      <c r="D238" s="116"/>
      <c r="E238" s="559">
        <f t="shared" si="7"/>
        <v>0</v>
      </c>
      <c r="F238" s="116"/>
      <c r="G238" s="864"/>
      <c r="H238" s="897"/>
      <c r="I238" s="48"/>
      <c r="J238" s="35">
        <f t="shared" si="8"/>
        <v>0</v>
      </c>
      <c r="K238" s="56"/>
      <c r="L238" s="182"/>
      <c r="M238" s="183"/>
      <c r="N238" s="57">
        <f t="shared" si="9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ht="17.25" thickTop="1" thickBot="1" x14ac:dyDescent="0.3">
      <c r="A239" s="108"/>
      <c r="B239" s="185"/>
      <c r="C239" s="116"/>
      <c r="D239" s="116"/>
      <c r="E239" s="559">
        <f t="shared" si="7"/>
        <v>0</v>
      </c>
      <c r="F239" s="116"/>
      <c r="G239" s="864"/>
      <c r="H239" s="897"/>
      <c r="I239" s="48"/>
      <c r="J239" s="35">
        <f t="shared" si="8"/>
        <v>0</v>
      </c>
      <c r="K239" s="56"/>
      <c r="L239" s="182"/>
      <c r="M239" s="183"/>
      <c r="N239" s="57">
        <f t="shared" si="9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ht="20.25" thickTop="1" thickBot="1" x14ac:dyDescent="0.35">
      <c r="A240" s="108"/>
      <c r="B240" s="107"/>
      <c r="C240" s="186"/>
      <c r="D240" s="187"/>
      <c r="E240" s="559">
        <f t="shared" si="7"/>
        <v>0</v>
      </c>
      <c r="F240" s="34"/>
      <c r="G240" s="189"/>
      <c r="H240" s="190"/>
      <c r="I240" s="51"/>
      <c r="J240" s="35">
        <f t="shared" si="8"/>
        <v>0</v>
      </c>
      <c r="K240" s="56"/>
      <c r="L240" s="182"/>
      <c r="M240" s="191"/>
      <c r="N240" s="57">
        <f t="shared" si="9"/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ht="20.25" thickTop="1" thickBot="1" x14ac:dyDescent="0.35">
      <c r="A241" s="108"/>
      <c r="B241" s="107"/>
      <c r="C241" s="186"/>
      <c r="D241" s="186"/>
      <c r="E241" s="559">
        <f t="shared" si="7"/>
        <v>0</v>
      </c>
      <c r="F241" s="51"/>
      <c r="G241" s="127"/>
      <c r="H241" s="143"/>
      <c r="I241" s="51"/>
      <c r="J241" s="35">
        <f t="shared" si="8"/>
        <v>0</v>
      </c>
      <c r="K241" s="56"/>
      <c r="L241" s="182"/>
      <c r="M241" s="191"/>
      <c r="N241" s="57">
        <f t="shared" si="9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20.25" thickTop="1" thickBot="1" x14ac:dyDescent="0.35">
      <c r="A242" s="108"/>
      <c r="B242" s="107"/>
      <c r="C242" s="186"/>
      <c r="D242" s="186"/>
      <c r="E242" s="559">
        <f t="shared" si="7"/>
        <v>0</v>
      </c>
      <c r="F242" s="51"/>
      <c r="G242" s="127"/>
      <c r="H242" s="143"/>
      <c r="I242" s="51"/>
      <c r="J242" s="35">
        <f t="shared" si="8"/>
        <v>0</v>
      </c>
      <c r="K242" s="56"/>
      <c r="L242" s="182"/>
      <c r="M242" s="191"/>
      <c r="N242" s="57">
        <f t="shared" si="9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20.25" thickTop="1" thickBot="1" x14ac:dyDescent="0.35">
      <c r="A243" s="108"/>
      <c r="B243" s="107"/>
      <c r="C243" s="193"/>
      <c r="D243" s="193"/>
      <c r="E243" s="559">
        <f t="shared" si="7"/>
        <v>0</v>
      </c>
      <c r="F243" s="51"/>
      <c r="G243" s="127"/>
      <c r="H243" s="143"/>
      <c r="I243" s="51"/>
      <c r="J243" s="35">
        <f t="shared" si="8"/>
        <v>0</v>
      </c>
      <c r="K243" s="56"/>
      <c r="L243" s="182"/>
      <c r="M243" s="191"/>
      <c r="N243" s="57">
        <f t="shared" si="9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7.25" thickTop="1" thickBot="1" x14ac:dyDescent="0.3">
      <c r="A244" s="195"/>
      <c r="B244" s="107"/>
      <c r="C244" s="107"/>
      <c r="D244" s="107"/>
      <c r="E244" s="559">
        <f t="shared" si="7"/>
        <v>0</v>
      </c>
      <c r="F244" s="161"/>
      <c r="G244" s="127"/>
      <c r="H244" s="162"/>
      <c r="I244" s="161">
        <v>0</v>
      </c>
      <c r="J244" s="35">
        <f t="shared" si="8"/>
        <v>0</v>
      </c>
      <c r="K244" s="198"/>
      <c r="L244" s="198"/>
      <c r="M244" s="198"/>
      <c r="N244" s="199">
        <f t="shared" ref="N244:N255" si="10">K244*I244</f>
        <v>0</v>
      </c>
      <c r="O244" s="303"/>
      <c r="P244" s="316"/>
      <c r="Q244" s="39"/>
      <c r="R244" s="200"/>
      <c r="S244" s="201"/>
      <c r="T244" s="202"/>
      <c r="U244" s="164"/>
      <c r="V244" s="168"/>
    </row>
    <row r="245" spans="1:22" ht="17.25" thickTop="1" thickBot="1" x14ac:dyDescent="0.3">
      <c r="A245" s="195"/>
      <c r="B245" s="107"/>
      <c r="C245" s="107"/>
      <c r="D245" s="107"/>
      <c r="E245" s="559">
        <f t="shared" si="7"/>
        <v>0</v>
      </c>
      <c r="F245" s="161"/>
      <c r="G245" s="127"/>
      <c r="H245" s="162"/>
      <c r="I245" s="161">
        <v>0</v>
      </c>
      <c r="J245" s="35">
        <f t="shared" si="8"/>
        <v>0</v>
      </c>
      <c r="K245" s="198"/>
      <c r="L245" s="198"/>
      <c r="M245" s="198"/>
      <c r="N245" s="199">
        <f t="shared" si="10"/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ht="17.25" thickTop="1" thickBot="1" x14ac:dyDescent="0.3">
      <c r="A246" s="195"/>
      <c r="B246" s="107"/>
      <c r="C246" s="107"/>
      <c r="D246" s="107"/>
      <c r="E246" s="559">
        <f t="shared" si="7"/>
        <v>0</v>
      </c>
      <c r="F246" s="161"/>
      <c r="G246" s="127"/>
      <c r="H246" s="162"/>
      <c r="I246" s="161">
        <v>0</v>
      </c>
      <c r="J246" s="35">
        <f t="shared" si="8"/>
        <v>0</v>
      </c>
      <c r="K246" s="198"/>
      <c r="L246" s="198"/>
      <c r="M246" s="198"/>
      <c r="N246" s="199">
        <f t="shared" si="10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ht="17.25" thickTop="1" thickBot="1" x14ac:dyDescent="0.3">
      <c r="A247" s="195"/>
      <c r="B247" s="107"/>
      <c r="C247" s="107"/>
      <c r="D247" s="107"/>
      <c r="E247" s="559">
        <f t="shared" si="7"/>
        <v>0</v>
      </c>
      <c r="F247" s="161"/>
      <c r="G247" s="127"/>
      <c r="H247" s="203"/>
      <c r="I247" s="161">
        <v>0</v>
      </c>
      <c r="J247" s="35">
        <f t="shared" si="8"/>
        <v>0</v>
      </c>
      <c r="K247" s="198"/>
      <c r="L247" s="198"/>
      <c r="M247" s="198"/>
      <c r="N247" s="199">
        <f t="shared" si="10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ht="17.25" thickTop="1" thickBot="1" x14ac:dyDescent="0.3">
      <c r="A248" s="204"/>
      <c r="B248" s="107"/>
      <c r="C248" s="107"/>
      <c r="D248" s="107"/>
      <c r="E248" s="559">
        <f t="shared" si="7"/>
        <v>0</v>
      </c>
      <c r="F248" s="161"/>
      <c r="G248" s="127"/>
      <c r="H248" s="205"/>
      <c r="I248" s="161">
        <v>0</v>
      </c>
      <c r="J248" s="35">
        <f t="shared" si="8"/>
        <v>0</v>
      </c>
      <c r="K248" s="198"/>
      <c r="L248" s="198"/>
      <c r="M248" s="198"/>
      <c r="N248" s="199">
        <f t="shared" si="10"/>
        <v>0</v>
      </c>
      <c r="O248" s="303"/>
      <c r="P248" s="316"/>
      <c r="Q248" s="39"/>
      <c r="R248" s="200"/>
      <c r="S248" s="201"/>
      <c r="T248" s="202"/>
      <c r="U248" s="43"/>
      <c r="V248" s="44"/>
    </row>
    <row r="249" spans="1:22" ht="17.25" thickTop="1" thickBot="1" x14ac:dyDescent="0.3">
      <c r="A249" s="206"/>
      <c r="B249" s="207"/>
      <c r="E249" s="559">
        <f t="shared" si="7"/>
        <v>0</v>
      </c>
      <c r="H249" s="212"/>
      <c r="I249" s="210">
        <v>0</v>
      </c>
      <c r="J249" s="35">
        <f t="shared" si="8"/>
        <v>0</v>
      </c>
      <c r="K249" s="213"/>
      <c r="L249" s="213"/>
      <c r="M249" s="213"/>
      <c r="N249" s="199">
        <f t="shared" si="10"/>
        <v>0</v>
      </c>
      <c r="O249" s="303"/>
      <c r="P249" s="316"/>
      <c r="Q249" s="163"/>
      <c r="R249" s="200"/>
      <c r="S249" s="201"/>
      <c r="T249" s="202"/>
      <c r="U249" s="43"/>
      <c r="V249" s="44"/>
    </row>
    <row r="250" spans="1:22" ht="17.25" thickTop="1" thickBot="1" x14ac:dyDescent="0.3">
      <c r="A250" s="206"/>
      <c r="B250" s="207"/>
      <c r="E250" s="559">
        <f t="shared" si="7"/>
        <v>0</v>
      </c>
      <c r="I250" s="210">
        <v>0</v>
      </c>
      <c r="J250" s="35">
        <f t="shared" si="8"/>
        <v>0</v>
      </c>
      <c r="K250" s="213"/>
      <c r="L250" s="213"/>
      <c r="M250" s="213"/>
      <c r="N250" s="199">
        <f t="shared" si="10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ht="17.25" thickTop="1" thickBot="1" x14ac:dyDescent="0.3">
      <c r="A251" s="206"/>
      <c r="B251" s="207"/>
      <c r="E251" s="559">
        <f t="shared" si="7"/>
        <v>0</v>
      </c>
      <c r="I251" s="215">
        <v>0</v>
      </c>
      <c r="J251" s="35">
        <f t="shared" si="8"/>
        <v>0</v>
      </c>
      <c r="K251" s="213"/>
      <c r="L251" s="213"/>
      <c r="M251" s="213"/>
      <c r="N251" s="199">
        <f t="shared" si="10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20.25" thickTop="1" thickBot="1" x14ac:dyDescent="0.35">
      <c r="A252" s="206"/>
      <c r="B252" s="207"/>
      <c r="E252" s="559" t="e">
        <f t="shared" si="7"/>
        <v>#VALUE!</v>
      </c>
      <c r="F252" s="937" t="s">
        <v>19</v>
      </c>
      <c r="G252" s="937"/>
      <c r="H252" s="938"/>
      <c r="I252" s="216">
        <f>SUM(I4:I251)</f>
        <v>265620.18</v>
      </c>
      <c r="J252" s="217"/>
      <c r="K252" s="213"/>
      <c r="L252" s="218"/>
      <c r="M252" s="213"/>
      <c r="N252" s="199">
        <f t="shared" si="10"/>
        <v>0</v>
      </c>
      <c r="O252" s="303"/>
      <c r="P252" s="316"/>
      <c r="Q252" s="163"/>
      <c r="R252" s="200"/>
      <c r="S252" s="219"/>
      <c r="T252" s="166"/>
      <c r="U252" s="167"/>
      <c r="V252" s="44"/>
    </row>
    <row r="253" spans="1:22" ht="20.25" thickTop="1" thickBot="1" x14ac:dyDescent="0.3">
      <c r="A253" s="220"/>
      <c r="B253" s="207"/>
      <c r="E253" s="559">
        <f t="shared" si="7"/>
        <v>0</v>
      </c>
      <c r="I253" s="221"/>
      <c r="J253" s="217"/>
      <c r="K253" s="213"/>
      <c r="L253" s="218"/>
      <c r="M253" s="213"/>
      <c r="N253" s="199">
        <f t="shared" si="10"/>
        <v>0</v>
      </c>
      <c r="O253" s="304"/>
      <c r="Q253" s="10"/>
      <c r="R253" s="222"/>
      <c r="S253" s="223"/>
      <c r="T253" s="224"/>
      <c r="V253" s="15"/>
    </row>
    <row r="254" spans="1:22" ht="17.25" thickTop="1" thickBot="1" x14ac:dyDescent="0.3">
      <c r="A254" s="206"/>
      <c r="B254" s="207"/>
      <c r="E254" s="559">
        <f t="shared" si="7"/>
        <v>0</v>
      </c>
      <c r="J254" s="210"/>
      <c r="K254" s="213"/>
      <c r="L254" s="213"/>
      <c r="M254" s="213"/>
      <c r="N254" s="199">
        <f t="shared" si="10"/>
        <v>0</v>
      </c>
      <c r="O254" s="304"/>
      <c r="Q254" s="10"/>
      <c r="R254" s="222"/>
      <c r="S254" s="223"/>
      <c r="T254" s="224"/>
      <c r="V254" s="15"/>
    </row>
    <row r="255" spans="1:22" ht="17.25" thickTop="1" thickBot="1" x14ac:dyDescent="0.3">
      <c r="A255" s="206"/>
      <c r="B255" s="207"/>
      <c r="E255" s="559">
        <f t="shared" si="7"/>
        <v>0</v>
      </c>
      <c r="J255" s="210"/>
      <c r="K255" s="226"/>
      <c r="N255" s="199">
        <f t="shared" si="10"/>
        <v>0</v>
      </c>
      <c r="O255" s="305"/>
      <c r="Q255" s="10"/>
      <c r="R255" s="222"/>
      <c r="S255" s="223"/>
      <c r="T255" s="227"/>
      <c r="V255" s="15"/>
    </row>
    <row r="256" spans="1:22" ht="17.25" thickTop="1" thickBot="1" x14ac:dyDescent="0.3">
      <c r="A256" s="206"/>
      <c r="H256" s="228"/>
      <c r="I256" s="229" t="s">
        <v>20</v>
      </c>
      <c r="J256" s="230"/>
      <c r="K256" s="230"/>
      <c r="L256" s="231">
        <f>SUM(L244:L255)</f>
        <v>0</v>
      </c>
      <c r="M256" s="232"/>
      <c r="N256" s="233">
        <f>SUM(N4:N255)</f>
        <v>9748675.9100000001</v>
      </c>
      <c r="O256" s="306"/>
      <c r="Q256" s="234">
        <f>SUM(Q4:Q255)</f>
        <v>221860</v>
      </c>
      <c r="R256" s="9"/>
      <c r="S256" s="235">
        <f>SUM(S17:S255)</f>
        <v>0</v>
      </c>
      <c r="T256" s="236"/>
      <c r="U256" s="237"/>
      <c r="V256" s="238">
        <f>SUM(V244:V255)</f>
        <v>0</v>
      </c>
    </row>
    <row r="257" spans="1:22" x14ac:dyDescent="0.25">
      <c r="A257" s="206"/>
      <c r="H257" s="228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ht="16.5" thickBot="1" x14ac:dyDescent="0.3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9.5" thickTop="1" x14ac:dyDescent="0.25">
      <c r="A259" s="206"/>
      <c r="I259" s="246" t="s">
        <v>21</v>
      </c>
      <c r="J259" s="247"/>
      <c r="K259" s="247"/>
      <c r="L259" s="248"/>
      <c r="M259" s="248"/>
      <c r="N259" s="249">
        <f>V256+S256+Q256+N256+L256</f>
        <v>9970535.9100000001</v>
      </c>
      <c r="O259" s="307"/>
      <c r="R259" s="222"/>
      <c r="S259" s="243"/>
      <c r="U259" s="245"/>
      <c r="V259"/>
    </row>
    <row r="260" spans="1:22" ht="19.5" thickBot="1" x14ac:dyDescent="0.3">
      <c r="A260" s="250"/>
      <c r="I260" s="251"/>
      <c r="J260" s="252"/>
      <c r="K260" s="252"/>
      <c r="L260" s="253"/>
      <c r="M260" s="253"/>
      <c r="N260" s="254"/>
      <c r="O260" s="308"/>
      <c r="R260" s="222"/>
      <c r="S260" s="243"/>
      <c r="U260" s="245"/>
      <c r="V260"/>
    </row>
    <row r="261" spans="1:22" ht="16.5" thickTop="1" x14ac:dyDescent="0.25">
      <c r="A261" s="250"/>
      <c r="I261" s="239"/>
      <c r="J261" s="240"/>
      <c r="K261" s="241"/>
      <c r="L261" s="241"/>
      <c r="M261" s="241"/>
      <c r="N261" s="199"/>
      <c r="O261" s="306"/>
      <c r="R261" s="222"/>
      <c r="S261" s="243"/>
      <c r="U261" s="245"/>
      <c r="V261"/>
    </row>
    <row r="262" spans="1:22" x14ac:dyDescent="0.25">
      <c r="A262" s="206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55"/>
      <c r="K263" s="241"/>
      <c r="L263" s="241"/>
      <c r="M263" s="241"/>
      <c r="N263" s="199"/>
      <c r="O263" s="309"/>
      <c r="R263" s="222"/>
      <c r="S263" s="243"/>
      <c r="U263" s="245"/>
      <c r="V263"/>
    </row>
    <row r="264" spans="1:22" x14ac:dyDescent="0.25">
      <c r="A264" s="250"/>
      <c r="N264" s="199"/>
      <c r="O264" s="310"/>
      <c r="R264" s="222"/>
      <c r="S264" s="243"/>
      <c r="U264" s="245"/>
      <c r="V264"/>
    </row>
    <row r="265" spans="1:22" x14ac:dyDescent="0.25">
      <c r="A265" s="250"/>
      <c r="O265" s="310"/>
      <c r="S265" s="243"/>
      <c r="U265" s="245"/>
      <c r="V265"/>
    </row>
    <row r="266" spans="1:22" x14ac:dyDescent="0.25">
      <c r="A266" s="206"/>
      <c r="B266" s="207"/>
      <c r="N266" s="199"/>
      <c r="O266" s="306"/>
      <c r="S266" s="243"/>
      <c r="U266" s="245"/>
      <c r="V266"/>
    </row>
    <row r="267" spans="1:22" x14ac:dyDescent="0.25">
      <c r="A267" s="250"/>
      <c r="B267" s="207"/>
      <c r="N267" s="199"/>
      <c r="O267" s="306"/>
      <c r="S267" s="243"/>
      <c r="U267" s="245"/>
      <c r="V267"/>
    </row>
    <row r="268" spans="1:22" x14ac:dyDescent="0.25">
      <c r="A268" s="206"/>
      <c r="B268" s="207"/>
      <c r="I268" s="239"/>
      <c r="J268" s="240"/>
      <c r="K268" s="241"/>
      <c r="L268" s="241"/>
      <c r="M268" s="241"/>
      <c r="N268" s="199"/>
      <c r="O268" s="306"/>
      <c r="S268" s="243"/>
      <c r="U268" s="245"/>
      <c r="V268"/>
    </row>
    <row r="269" spans="1:22" x14ac:dyDescent="0.25">
      <c r="A269" s="250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06"/>
      <c r="B270" s="207"/>
      <c r="I270" s="258"/>
      <c r="J270" s="237"/>
      <c r="K270" s="237"/>
      <c r="N270" s="199"/>
      <c r="O270" s="306"/>
      <c r="S270" s="243"/>
      <c r="U270" s="245"/>
      <c r="V270"/>
    </row>
    <row r="271" spans="1:22" x14ac:dyDescent="0.25">
      <c r="A271" s="250"/>
      <c r="S271" s="243"/>
      <c r="U271" s="245"/>
      <c r="V271"/>
    </row>
    <row r="272" spans="1:22" x14ac:dyDescent="0.25">
      <c r="A272" s="206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 s="865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50"/>
      <c r="B274" s="259"/>
      <c r="C274" s="259"/>
      <c r="D274" s="259"/>
      <c r="E274" s="260"/>
      <c r="F274" s="261"/>
      <c r="G274" s="865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 s="86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 s="865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64"/>
      <c r="B277" s="259"/>
      <c r="C277" s="259"/>
      <c r="D277" s="259"/>
      <c r="E277" s="260"/>
      <c r="F277" s="261"/>
      <c r="G277" s="865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20"/>
      <c r="B278" s="259"/>
      <c r="C278" s="259"/>
      <c r="D278" s="259"/>
      <c r="E278" s="260"/>
      <c r="F278" s="261"/>
      <c r="G278" s="865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 s="865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 s="865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 s="865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 s="865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 s="865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 s="865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 s="86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</sheetData>
  <mergeCells count="12">
    <mergeCell ref="W1:X1"/>
    <mergeCell ref="O3:P3"/>
    <mergeCell ref="P64:P65"/>
    <mergeCell ref="L80:M81"/>
    <mergeCell ref="O87:O88"/>
    <mergeCell ref="P87:P88"/>
    <mergeCell ref="O64:O65"/>
    <mergeCell ref="A1:J2"/>
    <mergeCell ref="F252:H252"/>
    <mergeCell ref="A64:A65"/>
    <mergeCell ref="C64:C65"/>
    <mergeCell ref="H64:H65"/>
  </mergeCells>
  <pageMargins left="0.7" right="0.7" top="0.75" bottom="0.75" header="0.3" footer="0.3"/>
  <pageSetup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950" t="s">
        <v>89</v>
      </c>
      <c r="B1" s="950"/>
      <c r="C1" s="950"/>
      <c r="D1" s="950"/>
      <c r="E1" s="950"/>
      <c r="F1" s="950"/>
      <c r="G1" s="950"/>
      <c r="H1" s="950"/>
      <c r="I1" s="950"/>
      <c r="J1" s="950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48" t="s">
        <v>99</v>
      </c>
      <c r="X1" s="949"/>
    </row>
    <row r="2" spans="1:24" thickBot="1" x14ac:dyDescent="0.3">
      <c r="A2" s="950"/>
      <c r="B2" s="950"/>
      <c r="C2" s="950"/>
      <c r="D2" s="950"/>
      <c r="E2" s="950"/>
      <c r="F2" s="950"/>
      <c r="G2" s="950"/>
      <c r="H2" s="950"/>
      <c r="I2" s="950"/>
      <c r="J2" s="950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1006" t="s">
        <v>138</v>
      </c>
      <c r="B38" s="328" t="s">
        <v>56</v>
      </c>
      <c r="C38" s="1004" t="s">
        <v>184</v>
      </c>
      <c r="D38" s="329"/>
      <c r="E38" s="47"/>
      <c r="F38" s="320">
        <v>1321.6</v>
      </c>
      <c r="G38" s="321">
        <v>44228</v>
      </c>
      <c r="H38" s="1008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965" t="s">
        <v>35</v>
      </c>
      <c r="P38" s="967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1007"/>
      <c r="B39" s="328" t="s">
        <v>139</v>
      </c>
      <c r="C39" s="1005"/>
      <c r="D39" s="330"/>
      <c r="E39" s="47"/>
      <c r="F39" s="51">
        <v>69.599999999999994</v>
      </c>
      <c r="G39" s="87">
        <v>44228</v>
      </c>
      <c r="H39" s="1009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966"/>
      <c r="P39" s="968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998" t="s">
        <v>138</v>
      </c>
      <c r="B44" s="86" t="s">
        <v>56</v>
      </c>
      <c r="C44" s="994" t="s">
        <v>217</v>
      </c>
      <c r="D44" s="69"/>
      <c r="E44" s="47"/>
      <c r="F44" s="51">
        <v>961.2</v>
      </c>
      <c r="G44" s="1000">
        <v>44242</v>
      </c>
      <c r="H44" s="996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1002" t="s">
        <v>35</v>
      </c>
      <c r="P44" s="992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999"/>
      <c r="B45" s="292" t="s">
        <v>58</v>
      </c>
      <c r="C45" s="995"/>
      <c r="D45" s="293"/>
      <c r="E45" s="93"/>
      <c r="F45" s="51">
        <v>199.4</v>
      </c>
      <c r="G45" s="1001"/>
      <c r="H45" s="997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1003"/>
      <c r="P45" s="993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941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944"/>
      <c r="P50" s="946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985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990"/>
      <c r="P51" s="991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937" t="s">
        <v>19</v>
      </c>
      <c r="G67" s="937"/>
      <c r="H67" s="938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  <mergeCell ref="F67:H67"/>
    <mergeCell ref="C50:C51"/>
    <mergeCell ref="O50:O51"/>
    <mergeCell ref="P50:P51"/>
    <mergeCell ref="P44:P45"/>
    <mergeCell ref="C44:C45"/>
    <mergeCell ref="H44:H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0" t="s">
        <v>160</v>
      </c>
      <c r="B1" s="950"/>
      <c r="C1" s="950"/>
      <c r="D1" s="950"/>
      <c r="E1" s="950"/>
      <c r="F1" s="950"/>
      <c r="G1" s="950"/>
      <c r="H1" s="950"/>
      <c r="I1" s="950"/>
      <c r="J1" s="950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48" t="s">
        <v>99</v>
      </c>
      <c r="X1" s="949"/>
    </row>
    <row r="2" spans="1:24" thickBot="1" x14ac:dyDescent="0.3">
      <c r="A2" s="950"/>
      <c r="B2" s="950"/>
      <c r="C2" s="950"/>
      <c r="D2" s="950"/>
      <c r="E2" s="950"/>
      <c r="F2" s="950"/>
      <c r="G2" s="950"/>
      <c r="H2" s="950"/>
      <c r="I2" s="950"/>
      <c r="J2" s="950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963" t="s">
        <v>55</v>
      </c>
      <c r="B55" s="328" t="s">
        <v>56</v>
      </c>
      <c r="C55" s="1004" t="s">
        <v>316</v>
      </c>
      <c r="D55" s="330"/>
      <c r="E55" s="47"/>
      <c r="F55" s="519">
        <f>270.8+233.4</f>
        <v>504.20000000000005</v>
      </c>
      <c r="G55" s="87">
        <v>44270</v>
      </c>
      <c r="H55" s="953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1016" t="s">
        <v>224</v>
      </c>
      <c r="P55" s="1018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964"/>
      <c r="B56" s="328" t="s">
        <v>56</v>
      </c>
      <c r="C56" s="1005"/>
      <c r="D56" s="330"/>
      <c r="E56" s="47"/>
      <c r="F56" s="519">
        <v>936.4</v>
      </c>
      <c r="G56" s="87">
        <v>44270</v>
      </c>
      <c r="H56" s="954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1017"/>
      <c r="P56" s="1019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1012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1014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944" t="s">
        <v>206</v>
      </c>
      <c r="P59" s="946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1013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1015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990"/>
      <c r="P60" s="991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1010" t="s">
        <v>19</v>
      </c>
      <c r="G222" s="1010"/>
      <c r="H222" s="1011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0" t="s">
        <v>267</v>
      </c>
      <c r="B1" s="950"/>
      <c r="C1" s="950"/>
      <c r="D1" s="950"/>
      <c r="E1" s="950"/>
      <c r="F1" s="950"/>
      <c r="G1" s="950"/>
      <c r="H1" s="950"/>
      <c r="I1" s="950"/>
      <c r="J1" s="95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48" t="s">
        <v>99</v>
      </c>
      <c r="X1" s="949"/>
    </row>
    <row r="2" spans="1:24" thickBot="1" x14ac:dyDescent="0.3">
      <c r="A2" s="950"/>
      <c r="B2" s="950"/>
      <c r="C2" s="950"/>
      <c r="D2" s="950"/>
      <c r="E2" s="950"/>
      <c r="F2" s="950"/>
      <c r="G2" s="950"/>
      <c r="H2" s="950"/>
      <c r="I2" s="950"/>
      <c r="J2" s="95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1020" t="s">
        <v>347</v>
      </c>
      <c r="M13" s="1021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937" t="s">
        <v>19</v>
      </c>
      <c r="G226" s="937"/>
      <c r="H226" s="938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0" t="s">
        <v>342</v>
      </c>
      <c r="B1" s="950"/>
      <c r="C1" s="950"/>
      <c r="D1" s="950"/>
      <c r="E1" s="950"/>
      <c r="F1" s="950"/>
      <c r="G1" s="950"/>
      <c r="H1" s="950"/>
      <c r="I1" s="950"/>
      <c r="J1" s="95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48" t="s">
        <v>99</v>
      </c>
      <c r="X1" s="949"/>
    </row>
    <row r="2" spans="1:24" thickBot="1" x14ac:dyDescent="0.3">
      <c r="A2" s="950"/>
      <c r="B2" s="950"/>
      <c r="C2" s="950"/>
      <c r="D2" s="950"/>
      <c r="E2" s="950"/>
      <c r="F2" s="950"/>
      <c r="G2" s="950"/>
      <c r="H2" s="950"/>
      <c r="I2" s="950"/>
      <c r="J2" s="95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1022" t="s">
        <v>35</v>
      </c>
      <c r="P59" s="1024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1023"/>
      <c r="P60" s="1025"/>
      <c r="Q60" s="94"/>
      <c r="R60" s="40"/>
      <c r="S60" s="41"/>
      <c r="T60" s="42"/>
      <c r="U60" s="43"/>
      <c r="V60" s="44"/>
    </row>
    <row r="61" spans="1:24" ht="18.75" customHeight="1" x14ac:dyDescent="0.3">
      <c r="A61" s="1035" t="s">
        <v>55</v>
      </c>
      <c r="B61" s="328" t="s">
        <v>56</v>
      </c>
      <c r="C61" s="957" t="s">
        <v>456</v>
      </c>
      <c r="D61" s="293"/>
      <c r="E61" s="93"/>
      <c r="F61" s="51">
        <v>1021.2</v>
      </c>
      <c r="G61" s="49">
        <v>44347</v>
      </c>
      <c r="H61" s="1036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1037" t="s">
        <v>35</v>
      </c>
      <c r="P61" s="1038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1013"/>
      <c r="B62" s="328" t="s">
        <v>397</v>
      </c>
      <c r="C62" s="958"/>
      <c r="D62" s="293"/>
      <c r="E62" s="93"/>
      <c r="F62" s="51">
        <v>97.9</v>
      </c>
      <c r="G62" s="49">
        <v>44347</v>
      </c>
      <c r="H62" s="932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934"/>
      <c r="P62" s="936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942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944"/>
      <c r="P63" s="946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985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990"/>
      <c r="P64" s="991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1026" t="s">
        <v>24</v>
      </c>
      <c r="B68" s="599" t="s">
        <v>401</v>
      </c>
      <c r="C68" s="1029" t="s">
        <v>402</v>
      </c>
      <c r="D68" s="600"/>
      <c r="E68" s="97"/>
      <c r="F68" s="320">
        <f>115+102.2+84.9+48</f>
        <v>350.1</v>
      </c>
      <c r="G68" s="321">
        <v>44319</v>
      </c>
      <c r="H68" s="953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965" t="s">
        <v>224</v>
      </c>
      <c r="P68" s="967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1027"/>
      <c r="B69" s="599" t="s">
        <v>399</v>
      </c>
      <c r="C69" s="1030"/>
      <c r="D69" s="600"/>
      <c r="E69" s="97"/>
      <c r="F69" s="320">
        <f>86.8+94.2+29.3</f>
        <v>210.3</v>
      </c>
      <c r="G69" s="321">
        <v>44319</v>
      </c>
      <c r="H69" s="1032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1033"/>
      <c r="P69" s="1034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1028"/>
      <c r="B70" s="599" t="s">
        <v>403</v>
      </c>
      <c r="C70" s="1031"/>
      <c r="D70" s="600"/>
      <c r="E70" s="97"/>
      <c r="F70" s="320">
        <v>23.4</v>
      </c>
      <c r="G70" s="321">
        <v>44319</v>
      </c>
      <c r="H70" s="954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966"/>
      <c r="P70" s="968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1043" t="s">
        <v>24</v>
      </c>
      <c r="B82" s="659" t="s">
        <v>478</v>
      </c>
      <c r="C82" s="975" t="s">
        <v>479</v>
      </c>
      <c r="D82" s="438"/>
      <c r="E82" s="97"/>
      <c r="F82" s="418">
        <v>2525.1999999999998</v>
      </c>
      <c r="G82" s="986">
        <v>44341</v>
      </c>
      <c r="H82" s="996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1022" t="s">
        <v>206</v>
      </c>
      <c r="P82" s="1040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1044"/>
      <c r="B83" s="659" t="s">
        <v>438</v>
      </c>
      <c r="C83" s="1046"/>
      <c r="D83" s="438"/>
      <c r="E83" s="97"/>
      <c r="F83" s="418">
        <v>4048</v>
      </c>
      <c r="G83" s="1048"/>
      <c r="H83" s="1047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1039"/>
      <c r="P83" s="1041"/>
      <c r="Q83" s="94"/>
      <c r="R83" s="40"/>
      <c r="S83" s="41"/>
      <c r="T83" s="42"/>
      <c r="U83" s="43"/>
      <c r="V83" s="44"/>
    </row>
    <row r="84" spans="1:22" ht="17.25" x14ac:dyDescent="0.3">
      <c r="A84" s="1044"/>
      <c r="B84" s="659" t="s">
        <v>481</v>
      </c>
      <c r="C84" s="1046"/>
      <c r="D84" s="438"/>
      <c r="E84" s="97"/>
      <c r="F84" s="418">
        <v>2185.8000000000002</v>
      </c>
      <c r="G84" s="1048"/>
      <c r="H84" s="1047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1039"/>
      <c r="P84" s="1041"/>
      <c r="Q84" s="94"/>
      <c r="R84" s="40"/>
      <c r="S84" s="41"/>
      <c r="T84" s="42"/>
      <c r="U84" s="43"/>
      <c r="V84" s="44"/>
    </row>
    <row r="85" spans="1:22" ht="17.25" x14ac:dyDescent="0.3">
      <c r="A85" s="1044"/>
      <c r="B85" s="659" t="s">
        <v>482</v>
      </c>
      <c r="C85" s="1046"/>
      <c r="D85" s="438"/>
      <c r="E85" s="97"/>
      <c r="F85" s="418">
        <v>413</v>
      </c>
      <c r="G85" s="1048"/>
      <c r="H85" s="1047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1039"/>
      <c r="P85" s="1041"/>
      <c r="Q85" s="94"/>
      <c r="R85" s="40"/>
      <c r="S85" s="41"/>
      <c r="T85" s="42"/>
      <c r="U85" s="43"/>
      <c r="V85" s="44"/>
    </row>
    <row r="86" spans="1:22" ht="17.25" x14ac:dyDescent="0.3">
      <c r="A86" s="1044"/>
      <c r="B86" s="659" t="s">
        <v>58</v>
      </c>
      <c r="C86" s="1046"/>
      <c r="D86" s="438"/>
      <c r="E86" s="97"/>
      <c r="F86" s="418">
        <v>518</v>
      </c>
      <c r="G86" s="1048"/>
      <c r="H86" s="1047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1039"/>
      <c r="P86" s="1041"/>
      <c r="Q86" s="94"/>
      <c r="R86" s="40"/>
      <c r="S86" s="41"/>
      <c r="T86" s="42"/>
      <c r="U86" s="43"/>
      <c r="V86" s="44"/>
    </row>
    <row r="87" spans="1:22" ht="17.25" x14ac:dyDescent="0.3">
      <c r="A87" s="1044"/>
      <c r="B87" s="659" t="s">
        <v>483</v>
      </c>
      <c r="C87" s="1046"/>
      <c r="D87" s="438"/>
      <c r="E87" s="97"/>
      <c r="F87" s="418">
        <v>1848.4</v>
      </c>
      <c r="G87" s="1048"/>
      <c r="H87" s="1047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1039"/>
      <c r="P87" s="1041"/>
      <c r="Q87" s="94"/>
      <c r="R87" s="40"/>
      <c r="S87" s="41"/>
      <c r="T87" s="42"/>
      <c r="U87" s="43"/>
      <c r="V87" s="44"/>
    </row>
    <row r="88" spans="1:22" ht="17.25" x14ac:dyDescent="0.3">
      <c r="A88" s="1044"/>
      <c r="B88" s="659" t="s">
        <v>484</v>
      </c>
      <c r="C88" s="1046"/>
      <c r="D88" s="438"/>
      <c r="E88" s="97"/>
      <c r="F88" s="418">
        <v>744</v>
      </c>
      <c r="G88" s="1048"/>
      <c r="H88" s="1047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1039"/>
      <c r="P88" s="1041"/>
      <c r="Q88" s="94"/>
      <c r="R88" s="40"/>
      <c r="S88" s="41"/>
      <c r="T88" s="42"/>
      <c r="U88" s="43"/>
      <c r="V88" s="44"/>
    </row>
    <row r="89" spans="1:22" ht="18" thickBot="1" x14ac:dyDescent="0.35">
      <c r="A89" s="1045"/>
      <c r="B89" s="659" t="s">
        <v>485</v>
      </c>
      <c r="C89" s="976"/>
      <c r="D89" s="438"/>
      <c r="E89" s="97"/>
      <c r="F89" s="418">
        <v>1469</v>
      </c>
      <c r="G89" s="987"/>
      <c r="H89" s="997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1023"/>
      <c r="P89" s="1042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937" t="s">
        <v>19</v>
      </c>
      <c r="G253" s="937"/>
      <c r="H253" s="938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O82:O89"/>
    <mergeCell ref="P82:P89"/>
    <mergeCell ref="F253:H253"/>
    <mergeCell ref="A1:J2"/>
    <mergeCell ref="A82:A89"/>
    <mergeCell ref="C82:C89"/>
    <mergeCell ref="H82:H89"/>
    <mergeCell ref="G82:G89"/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0" t="s">
        <v>426</v>
      </c>
      <c r="B1" s="950"/>
      <c r="C1" s="950"/>
      <c r="D1" s="950"/>
      <c r="E1" s="950"/>
      <c r="F1" s="950"/>
      <c r="G1" s="950"/>
      <c r="H1" s="950"/>
      <c r="I1" s="950"/>
      <c r="J1" s="95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48" t="s">
        <v>99</v>
      </c>
      <c r="X1" s="949"/>
    </row>
    <row r="2" spans="1:24" thickBot="1" x14ac:dyDescent="0.3">
      <c r="A2" s="950"/>
      <c r="B2" s="950"/>
      <c r="C2" s="950"/>
      <c r="D2" s="950"/>
      <c r="E2" s="950"/>
      <c r="F2" s="950"/>
      <c r="G2" s="950"/>
      <c r="H2" s="950"/>
      <c r="I2" s="950"/>
      <c r="J2" s="95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963" t="s">
        <v>55</v>
      </c>
      <c r="B54" s="328" t="s">
        <v>56</v>
      </c>
      <c r="C54" s="1063" t="s">
        <v>521</v>
      </c>
      <c r="D54" s="608"/>
      <c r="E54" s="607"/>
      <c r="F54" s="51">
        <v>1499.2</v>
      </c>
      <c r="G54" s="87">
        <v>44361</v>
      </c>
      <c r="H54" s="1068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1061" t="s">
        <v>224</v>
      </c>
      <c r="P54" s="1062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964"/>
      <c r="B55" s="328" t="s">
        <v>441</v>
      </c>
      <c r="C55" s="1064"/>
      <c r="D55" s="608"/>
      <c r="E55" s="607"/>
      <c r="F55" s="51">
        <v>90</v>
      </c>
      <c r="G55" s="87">
        <v>44361</v>
      </c>
      <c r="H55" s="1069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1061"/>
      <c r="P55" s="1062"/>
      <c r="Q55" s="508"/>
      <c r="R55" s="40"/>
      <c r="S55" s="67"/>
      <c r="T55" s="67"/>
      <c r="U55" s="43"/>
      <c r="V55" s="326"/>
    </row>
    <row r="56" spans="1:24" ht="23.25" customHeight="1" x14ac:dyDescent="0.3">
      <c r="A56" s="1065" t="s">
        <v>55</v>
      </c>
      <c r="B56" s="328" t="s">
        <v>56</v>
      </c>
      <c r="C56" s="1067" t="s">
        <v>524</v>
      </c>
      <c r="D56" s="608"/>
      <c r="E56" s="607"/>
      <c r="F56" s="51">
        <v>1318</v>
      </c>
      <c r="G56" s="87">
        <v>44368</v>
      </c>
      <c r="H56" s="996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933" t="s">
        <v>224</v>
      </c>
      <c r="P56" s="1049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1066"/>
      <c r="B57" s="328" t="s">
        <v>441</v>
      </c>
      <c r="C57" s="1067"/>
      <c r="D57" s="608"/>
      <c r="E57" s="607"/>
      <c r="F57" s="51">
        <v>112.8</v>
      </c>
      <c r="G57" s="87">
        <v>44368</v>
      </c>
      <c r="H57" s="997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934"/>
      <c r="P57" s="1050"/>
      <c r="Q57" s="508"/>
      <c r="R57" s="40"/>
      <c r="S57" s="67"/>
      <c r="T57" s="67"/>
      <c r="U57" s="43"/>
      <c r="V57" s="44"/>
    </row>
    <row r="58" spans="1:24" ht="26.25" customHeight="1" x14ac:dyDescent="0.3">
      <c r="A58" s="998" t="s">
        <v>55</v>
      </c>
      <c r="B58" s="328" t="s">
        <v>56</v>
      </c>
      <c r="C58" s="929" t="s">
        <v>525</v>
      </c>
      <c r="D58" s="608"/>
      <c r="E58" s="607"/>
      <c r="F58" s="51">
        <v>1272.8</v>
      </c>
      <c r="G58" s="1053">
        <v>44375</v>
      </c>
      <c r="H58" s="1051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933" t="s">
        <v>224</v>
      </c>
      <c r="P58" s="1049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999"/>
      <c r="B59" s="292" t="s">
        <v>441</v>
      </c>
      <c r="C59" s="930"/>
      <c r="D59" s="610"/>
      <c r="E59" s="609"/>
      <c r="F59" s="51">
        <v>91.4</v>
      </c>
      <c r="G59" s="1054"/>
      <c r="H59" s="1052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934"/>
      <c r="P59" s="1050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1057" t="s">
        <v>451</v>
      </c>
      <c r="B72" s="659" t="s">
        <v>452</v>
      </c>
      <c r="C72" s="1055" t="s">
        <v>453</v>
      </c>
      <c r="D72" s="660"/>
      <c r="E72" s="613"/>
      <c r="F72" s="51">
        <v>202.02</v>
      </c>
      <c r="G72" s="87">
        <v>44361</v>
      </c>
      <c r="H72" s="1051" t="s">
        <v>455</v>
      </c>
      <c r="I72" s="48">
        <v>202.02</v>
      </c>
      <c r="J72" s="35">
        <f t="shared" si="0"/>
        <v>0</v>
      </c>
      <c r="K72" s="56">
        <v>55</v>
      </c>
      <c r="L72" s="1059" t="s">
        <v>460</v>
      </c>
      <c r="M72" s="1060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1058"/>
      <c r="B73" s="659" t="s">
        <v>454</v>
      </c>
      <c r="C73" s="1056"/>
      <c r="D73" s="660"/>
      <c r="E73" s="613"/>
      <c r="F73" s="51">
        <v>72.849999999999994</v>
      </c>
      <c r="G73" s="87">
        <v>44361</v>
      </c>
      <c r="H73" s="1052"/>
      <c r="I73" s="48">
        <v>72.849999999999994</v>
      </c>
      <c r="J73" s="35">
        <f t="shared" si="0"/>
        <v>0</v>
      </c>
      <c r="K73" s="56">
        <v>100</v>
      </c>
      <c r="L73" s="1059"/>
      <c r="M73" s="1060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937" t="s">
        <v>19</v>
      </c>
      <c r="G243" s="937"/>
      <c r="H243" s="938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  <mergeCell ref="P56:P57"/>
    <mergeCell ref="C58:C59"/>
    <mergeCell ref="A58:A59"/>
    <mergeCell ref="H58:H59"/>
    <mergeCell ref="G58:G59"/>
    <mergeCell ref="O58:O59"/>
    <mergeCell ref="P58:P5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7"/>
  <sheetViews>
    <sheetView workbookViewId="0">
      <pane xSplit="7" ySplit="3" topLeftCell="U20" activePane="bottomRight" state="frozen"/>
      <selection pane="topRight" activeCell="H1" sqref="H1"/>
      <selection pane="bottomLeft" activeCell="A4" sqref="A4"/>
      <selection pane="bottomRight" activeCell="U20" sqref="U20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0" t="s">
        <v>502</v>
      </c>
      <c r="B1" s="950"/>
      <c r="C1" s="950"/>
      <c r="D1" s="950"/>
      <c r="E1" s="950"/>
      <c r="F1" s="950"/>
      <c r="G1" s="950"/>
      <c r="H1" s="950"/>
      <c r="I1" s="950"/>
      <c r="J1" s="95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48" t="s">
        <v>99</v>
      </c>
      <c r="X1" s="949"/>
    </row>
    <row r="2" spans="1:24" thickBot="1" x14ac:dyDescent="0.3">
      <c r="A2" s="950"/>
      <c r="B2" s="950"/>
      <c r="C2" s="950"/>
      <c r="D2" s="950"/>
      <c r="E2" s="950"/>
      <c r="F2" s="950"/>
      <c r="G2" s="950"/>
      <c r="H2" s="950"/>
      <c r="I2" s="950"/>
      <c r="J2" s="95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19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0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0" t="s">
        <v>565</v>
      </c>
      <c r="M4" s="720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4" t="s">
        <v>603</v>
      </c>
      <c r="X4" s="735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1" t="s">
        <v>569</v>
      </c>
      <c r="P5" s="722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1" t="s">
        <v>569</v>
      </c>
      <c r="P6" s="722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1" t="s">
        <v>569</v>
      </c>
      <c r="P7" s="722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3" t="s">
        <v>565</v>
      </c>
      <c r="M10" s="733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3" t="s">
        <v>565</v>
      </c>
      <c r="M12" s="733">
        <v>4790.99</v>
      </c>
      <c r="N12" s="38">
        <f t="shared" si="1"/>
        <v>898310</v>
      </c>
      <c r="O12" s="726" t="s">
        <v>35</v>
      </c>
      <c r="P12" s="732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3" t="s">
        <v>565</v>
      </c>
      <c r="M13" s="733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3" t="s">
        <v>565</v>
      </c>
      <c r="M14" s="733">
        <v>5200.4399999999996</v>
      </c>
      <c r="N14" s="38">
        <f t="shared" si="1"/>
        <v>866740</v>
      </c>
      <c r="O14" s="726" t="s">
        <v>35</v>
      </c>
      <c r="P14" s="732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3" t="s">
        <v>565</v>
      </c>
      <c r="M15" s="733">
        <v>6279.42</v>
      </c>
      <c r="N15" s="38">
        <f t="shared" si="1"/>
        <v>856285</v>
      </c>
      <c r="O15" s="726" t="s">
        <v>206</v>
      </c>
      <c r="P15" s="732">
        <v>44418</v>
      </c>
      <c r="Q15" s="645">
        <v>25340</v>
      </c>
      <c r="R15" s="646">
        <v>44393</v>
      </c>
      <c r="S15" s="483"/>
      <c r="T15" s="42"/>
      <c r="U15" s="749" t="s">
        <v>652</v>
      </c>
      <c r="V15" s="750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3" t="s">
        <v>565</v>
      </c>
      <c r="M16" s="733">
        <v>1725.83</v>
      </c>
      <c r="N16" s="57">
        <f t="shared" si="1"/>
        <v>235340</v>
      </c>
      <c r="O16" s="726" t="s">
        <v>35</v>
      </c>
      <c r="P16" s="732">
        <v>44418</v>
      </c>
      <c r="Q16" s="645">
        <v>0</v>
      </c>
      <c r="R16" s="646">
        <v>44393</v>
      </c>
      <c r="S16" s="483"/>
      <c r="T16" s="42"/>
      <c r="U16" s="749" t="s">
        <v>652</v>
      </c>
      <c r="V16" s="750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3" t="s">
        <v>565</v>
      </c>
      <c r="M17" s="733">
        <v>5294.4</v>
      </c>
      <c r="N17" s="57">
        <f t="shared" si="1"/>
        <v>882400</v>
      </c>
      <c r="O17" s="726" t="s">
        <v>35</v>
      </c>
      <c r="P17" s="732">
        <v>44418</v>
      </c>
      <c r="Q17" s="645">
        <v>20140</v>
      </c>
      <c r="R17" s="646">
        <v>44400</v>
      </c>
      <c r="S17" s="483"/>
      <c r="T17" s="42"/>
      <c r="U17" s="749" t="s">
        <v>652</v>
      </c>
      <c r="V17" s="750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3" t="s">
        <v>565</v>
      </c>
      <c r="M18" s="733">
        <v>5193.6000000000004</v>
      </c>
      <c r="N18" s="57">
        <f t="shared" si="1"/>
        <v>865600</v>
      </c>
      <c r="O18" s="726" t="s">
        <v>35</v>
      </c>
      <c r="P18" s="732">
        <v>44420</v>
      </c>
      <c r="Q18" s="647">
        <v>20140</v>
      </c>
      <c r="R18" s="646">
        <v>44400</v>
      </c>
      <c r="S18" s="483"/>
      <c r="T18" s="42"/>
      <c r="U18" s="749" t="s">
        <v>652</v>
      </c>
      <c r="V18" s="750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3" t="s">
        <v>565</v>
      </c>
      <c r="M19" s="733">
        <v>5903.04</v>
      </c>
      <c r="N19" s="57">
        <f t="shared" si="1"/>
        <v>804960</v>
      </c>
      <c r="O19" s="726" t="s">
        <v>206</v>
      </c>
      <c r="P19" s="732">
        <v>44424</v>
      </c>
      <c r="Q19" s="647">
        <v>20140</v>
      </c>
      <c r="R19" s="646">
        <v>44400</v>
      </c>
      <c r="S19" s="483"/>
      <c r="T19" s="42"/>
      <c r="U19" s="749" t="s">
        <v>652</v>
      </c>
      <c r="V19" s="750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3" t="s">
        <v>565</v>
      </c>
      <c r="M20" s="733">
        <v>5458.57</v>
      </c>
      <c r="N20" s="57">
        <f t="shared" si="1"/>
        <v>818785.5</v>
      </c>
      <c r="O20" s="726" t="s">
        <v>35</v>
      </c>
      <c r="P20" s="732">
        <v>44424</v>
      </c>
      <c r="Q20" s="647">
        <v>20140</v>
      </c>
      <c r="R20" s="646">
        <v>44400</v>
      </c>
      <c r="S20" s="483"/>
      <c r="T20" s="42"/>
      <c r="U20" s="749" t="s">
        <v>652</v>
      </c>
      <c r="V20" s="750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3" t="s">
        <v>565</v>
      </c>
      <c r="M21" s="733">
        <v>4799.34</v>
      </c>
      <c r="N21" s="57">
        <f t="shared" si="1"/>
        <v>799890</v>
      </c>
      <c r="O21" s="726" t="s">
        <v>35</v>
      </c>
      <c r="P21" s="732">
        <v>44425</v>
      </c>
      <c r="Q21" s="647">
        <v>25140</v>
      </c>
      <c r="R21" s="646">
        <v>44407</v>
      </c>
      <c r="S21" s="483"/>
      <c r="T21" s="42"/>
      <c r="U21" s="749" t="s">
        <v>652</v>
      </c>
      <c r="V21" s="750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3" t="s">
        <v>565</v>
      </c>
      <c r="M22" s="733">
        <v>928.2</v>
      </c>
      <c r="N22" s="57">
        <f t="shared" si="1"/>
        <v>198900</v>
      </c>
      <c r="O22" s="726" t="s">
        <v>35</v>
      </c>
      <c r="P22" s="732">
        <v>44425</v>
      </c>
      <c r="Q22" s="647">
        <v>0</v>
      </c>
      <c r="R22" s="646">
        <v>44407</v>
      </c>
      <c r="S22" s="483"/>
      <c r="T22" s="42"/>
      <c r="U22" s="749" t="s">
        <v>652</v>
      </c>
      <c r="V22" s="750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3" t="s">
        <v>565</v>
      </c>
      <c r="M23" s="733">
        <v>5436.99</v>
      </c>
      <c r="N23" s="62">
        <f t="shared" si="1"/>
        <v>906165</v>
      </c>
      <c r="O23" s="359" t="s">
        <v>459</v>
      </c>
      <c r="P23" s="732">
        <v>44427</v>
      </c>
      <c r="Q23" s="647">
        <v>20740</v>
      </c>
      <c r="R23" s="646">
        <v>44407</v>
      </c>
      <c r="S23" s="484"/>
      <c r="T23" s="65"/>
      <c r="U23" s="749" t="s">
        <v>652</v>
      </c>
      <c r="V23" s="750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6" t="s">
        <v>35</v>
      </c>
      <c r="P24" s="732">
        <v>44428</v>
      </c>
      <c r="Q24" s="647">
        <v>0</v>
      </c>
      <c r="R24" s="646">
        <v>0</v>
      </c>
      <c r="S24" s="483"/>
      <c r="T24" s="42"/>
      <c r="U24" s="749" t="s">
        <v>59</v>
      </c>
      <c r="V24" s="750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629</v>
      </c>
      <c r="I25" s="51">
        <v>22955</v>
      </c>
      <c r="J25" s="35">
        <f t="shared" si="0"/>
        <v>1015</v>
      </c>
      <c r="K25" s="581">
        <v>39</v>
      </c>
      <c r="L25" s="733" t="s">
        <v>565</v>
      </c>
      <c r="M25" s="733">
        <v>5968.3</v>
      </c>
      <c r="N25" s="57">
        <f t="shared" si="1"/>
        <v>895245</v>
      </c>
      <c r="O25" s="726" t="s">
        <v>35</v>
      </c>
      <c r="P25" s="732">
        <v>44431</v>
      </c>
      <c r="Q25" s="647">
        <v>25140</v>
      </c>
      <c r="R25" s="646">
        <v>44407</v>
      </c>
      <c r="S25" s="483"/>
      <c r="T25" s="42"/>
      <c r="U25" s="749" t="s">
        <v>652</v>
      </c>
      <c r="V25" s="750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3" t="s">
        <v>565</v>
      </c>
      <c r="M26" s="733">
        <v>687.7</v>
      </c>
      <c r="N26" s="57">
        <f t="shared" si="1"/>
        <v>206310</v>
      </c>
      <c r="O26" s="726" t="s">
        <v>35</v>
      </c>
      <c r="P26" s="732">
        <v>44426</v>
      </c>
      <c r="Q26" s="647">
        <v>0</v>
      </c>
      <c r="R26" s="646">
        <v>44407</v>
      </c>
      <c r="S26" s="485"/>
      <c r="T26" s="67"/>
      <c r="U26" s="749" t="s">
        <v>652</v>
      </c>
      <c r="V26" s="750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751"/>
      <c r="G27" s="752">
        <v>29.7</v>
      </c>
      <c r="H27" s="753" t="s">
        <v>653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652</v>
      </c>
      <c r="V27" s="754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1078" t="s">
        <v>440</v>
      </c>
      <c r="B53" s="328" t="s">
        <v>56</v>
      </c>
      <c r="C53" s="1004" t="s">
        <v>558</v>
      </c>
      <c r="D53" s="716"/>
      <c r="E53" s="607"/>
      <c r="F53" s="320">
        <v>1888.8</v>
      </c>
      <c r="G53" s="321">
        <v>44382</v>
      </c>
      <c r="H53" s="1008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1016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1079"/>
      <c r="B54" s="328" t="s">
        <v>441</v>
      </c>
      <c r="C54" s="1005"/>
      <c r="D54" s="717"/>
      <c r="E54" s="607"/>
      <c r="F54" s="51">
        <v>101.8</v>
      </c>
      <c r="G54" s="87">
        <v>44382</v>
      </c>
      <c r="H54" s="1009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1017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7" t="s">
        <v>604</v>
      </c>
      <c r="D55" s="608"/>
      <c r="E55" s="607"/>
      <c r="F55" s="51">
        <v>1061</v>
      </c>
      <c r="G55" s="49">
        <v>44389</v>
      </c>
      <c r="H55" s="740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7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3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7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3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7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1012" t="s">
        <v>551</v>
      </c>
      <c r="B60" s="736" t="s">
        <v>552</v>
      </c>
      <c r="C60" s="1072" t="s">
        <v>553</v>
      </c>
      <c r="D60" s="707"/>
      <c r="E60" s="609"/>
      <c r="F60" s="51">
        <v>9342.59</v>
      </c>
      <c r="G60" s="1074">
        <v>44391</v>
      </c>
      <c r="H60" s="943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965" t="s">
        <v>224</v>
      </c>
      <c r="P60" s="1076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1013"/>
      <c r="B61" s="599" t="s">
        <v>53</v>
      </c>
      <c r="C61" s="1073"/>
      <c r="D61" s="707"/>
      <c r="E61" s="609"/>
      <c r="F61" s="51">
        <v>1320</v>
      </c>
      <c r="G61" s="1075"/>
      <c r="H61" s="932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966"/>
      <c r="P61" s="1077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7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633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48"/>
      <c r="M66" s="52"/>
      <c r="N66" s="38">
        <f>K66*I66</f>
        <v>26880</v>
      </c>
      <c r="O66" s="454" t="s">
        <v>224</v>
      </c>
      <c r="P66" s="737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48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634</v>
      </c>
      <c r="C68" s="595" t="s">
        <v>635</v>
      </c>
      <c r="D68" s="624"/>
      <c r="E68" s="625"/>
      <c r="F68" s="626">
        <v>2724</v>
      </c>
      <c r="G68" s="627">
        <v>44407</v>
      </c>
      <c r="H68" s="597" t="s">
        <v>636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7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1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1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1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1070"/>
      <c r="M73" s="1071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1070"/>
      <c r="M74" s="1071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1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1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1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1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1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937" t="s">
        <v>19</v>
      </c>
      <c r="G244" s="937"/>
      <c r="H244" s="938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2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93"/>
  <sheetViews>
    <sheetView workbookViewId="0">
      <pane xSplit="7" ySplit="3" topLeftCell="T10" activePane="bottomRight" state="frozen"/>
      <selection pane="topRight" activeCell="H1" sqref="H1"/>
      <selection pane="bottomLeft" activeCell="A4" sqref="A4"/>
      <selection pane="bottomRight" activeCell="V14" sqref="V1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0" t="s">
        <v>598</v>
      </c>
      <c r="B1" s="950"/>
      <c r="C1" s="950"/>
      <c r="D1" s="950"/>
      <c r="E1" s="950"/>
      <c r="F1" s="950"/>
      <c r="G1" s="950"/>
      <c r="H1" s="950"/>
      <c r="I1" s="950"/>
      <c r="J1" s="95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48" t="s">
        <v>99</v>
      </c>
      <c r="X1" s="949"/>
    </row>
    <row r="2" spans="1:24" thickBot="1" x14ac:dyDescent="0.3">
      <c r="A2" s="950"/>
      <c r="B2" s="950"/>
      <c r="C2" s="950"/>
      <c r="D2" s="950"/>
      <c r="E2" s="950"/>
      <c r="F2" s="950"/>
      <c r="G2" s="950"/>
      <c r="H2" s="950"/>
      <c r="I2" s="950"/>
      <c r="J2" s="95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68</v>
      </c>
      <c r="B4" s="267" t="s">
        <v>25</v>
      </c>
      <c r="C4" s="268" t="s">
        <v>639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4" t="s">
        <v>628</v>
      </c>
      <c r="I4" s="34">
        <v>20335</v>
      </c>
      <c r="J4" s="35">
        <f t="shared" ref="J4:J151" si="0">I4-F4</f>
        <v>4625</v>
      </c>
      <c r="K4" s="322">
        <v>38.5</v>
      </c>
      <c r="L4" s="747" t="s">
        <v>565</v>
      </c>
      <c r="M4" s="747">
        <v>4175.45</v>
      </c>
      <c r="N4" s="38">
        <f t="shared" ref="N4:N155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803" t="s">
        <v>729</v>
      </c>
      <c r="V4" s="804">
        <v>6032</v>
      </c>
      <c r="W4" s="378" t="s">
        <v>665</v>
      </c>
      <c r="X4" s="379">
        <v>3960</v>
      </c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640</v>
      </c>
      <c r="D5" s="93">
        <v>53</v>
      </c>
      <c r="E5" s="559">
        <f t="shared" ref="E5:E23" si="2">D5*F5</f>
        <v>862310</v>
      </c>
      <c r="F5" s="275">
        <v>16270</v>
      </c>
      <c r="G5" s="276">
        <v>44411</v>
      </c>
      <c r="H5" s="50" t="s">
        <v>693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3" t="s">
        <v>565</v>
      </c>
      <c r="M5" s="733">
        <v>3777.37</v>
      </c>
      <c r="N5" s="38">
        <f t="shared" si="1"/>
        <v>809437.47499999998</v>
      </c>
      <c r="O5" s="721" t="s">
        <v>35</v>
      </c>
      <c r="P5" s="722">
        <v>44432</v>
      </c>
      <c r="Q5" s="645">
        <v>20440</v>
      </c>
      <c r="R5" s="646">
        <v>44414</v>
      </c>
      <c r="S5" s="483"/>
      <c r="T5" s="42"/>
      <c r="U5" s="588" t="s">
        <v>59</v>
      </c>
      <c r="V5" s="589">
        <v>0</v>
      </c>
      <c r="W5" s="378" t="s">
        <v>665</v>
      </c>
      <c r="X5" s="379">
        <v>3960</v>
      </c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641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694</v>
      </c>
      <c r="I6" s="51">
        <v>21625</v>
      </c>
      <c r="J6" s="35">
        <f t="shared" si="0"/>
        <v>935</v>
      </c>
      <c r="K6" s="322">
        <v>38.5</v>
      </c>
      <c r="L6" s="733" t="s">
        <v>565</v>
      </c>
      <c r="M6" s="733">
        <v>4440.33</v>
      </c>
      <c r="N6" s="38">
        <f t="shared" si="1"/>
        <v>832562.5</v>
      </c>
      <c r="O6" s="721" t="s">
        <v>206</v>
      </c>
      <c r="P6" s="722">
        <v>44435</v>
      </c>
      <c r="Q6" s="645">
        <v>25140</v>
      </c>
      <c r="R6" s="646">
        <v>44414</v>
      </c>
      <c r="S6" s="483"/>
      <c r="T6" s="42"/>
      <c r="U6" s="803" t="s">
        <v>729</v>
      </c>
      <c r="V6" s="804">
        <v>6032</v>
      </c>
      <c r="W6" s="43" t="s">
        <v>665</v>
      </c>
      <c r="X6" s="361">
        <v>3960</v>
      </c>
    </row>
    <row r="7" spans="1:24" ht="48.75" thickTop="1" thickBot="1" x14ac:dyDescent="0.35">
      <c r="A7" s="272" t="s">
        <v>362</v>
      </c>
      <c r="B7" s="273" t="s">
        <v>449</v>
      </c>
      <c r="C7" s="274" t="s">
        <v>641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695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3" t="s">
        <v>565</v>
      </c>
      <c r="M7" s="733">
        <v>765.16</v>
      </c>
      <c r="N7" s="38">
        <f t="shared" si="1"/>
        <v>191291.1</v>
      </c>
      <c r="O7" s="721" t="s">
        <v>35</v>
      </c>
      <c r="P7" s="722">
        <v>44433</v>
      </c>
      <c r="Q7" s="645">
        <v>0</v>
      </c>
      <c r="R7" s="646">
        <v>44414</v>
      </c>
      <c r="S7" s="483"/>
      <c r="T7" s="42"/>
      <c r="U7" s="803" t="s">
        <v>729</v>
      </c>
      <c r="V7" s="804">
        <v>0</v>
      </c>
      <c r="W7" s="43" t="s">
        <v>665</v>
      </c>
      <c r="X7" s="361">
        <v>0</v>
      </c>
    </row>
    <row r="8" spans="1:24" ht="48.75" thickTop="1" thickBot="1" x14ac:dyDescent="0.35">
      <c r="A8" s="272" t="s">
        <v>282</v>
      </c>
      <c r="B8" s="273" t="s">
        <v>503</v>
      </c>
      <c r="C8" s="274" t="s">
        <v>642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696</v>
      </c>
      <c r="I8" s="51">
        <f>22615-226.16</f>
        <v>22388.84</v>
      </c>
      <c r="J8" s="35">
        <f t="shared" si="0"/>
        <v>4868.84</v>
      </c>
      <c r="K8" s="322">
        <v>38.5</v>
      </c>
      <c r="L8" s="733" t="s">
        <v>565</v>
      </c>
      <c r="M8" s="733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803" t="s">
        <v>729</v>
      </c>
      <c r="V8" s="804">
        <v>6032</v>
      </c>
      <c r="W8" s="43" t="s">
        <v>665</v>
      </c>
      <c r="X8" s="361">
        <v>3960</v>
      </c>
    </row>
    <row r="9" spans="1:24" ht="33" thickTop="1" thickBot="1" x14ac:dyDescent="0.35">
      <c r="A9" s="277" t="s">
        <v>363</v>
      </c>
      <c r="B9" s="273" t="s">
        <v>30</v>
      </c>
      <c r="C9" s="274" t="s">
        <v>643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697</v>
      </c>
      <c r="I9" s="51">
        <v>24240</v>
      </c>
      <c r="J9" s="35">
        <f t="shared" si="0"/>
        <v>4920</v>
      </c>
      <c r="K9" s="322">
        <v>38.5</v>
      </c>
      <c r="L9" s="733" t="s">
        <v>565</v>
      </c>
      <c r="M9" s="733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803" t="s">
        <v>729</v>
      </c>
      <c r="V9" s="804">
        <v>6032</v>
      </c>
      <c r="W9" s="43" t="s">
        <v>665</v>
      </c>
      <c r="X9" s="361">
        <v>3960</v>
      </c>
    </row>
    <row r="10" spans="1:24" ht="48.75" thickTop="1" thickBot="1" x14ac:dyDescent="0.35">
      <c r="A10" s="277" t="s">
        <v>37</v>
      </c>
      <c r="B10" s="273" t="s">
        <v>599</v>
      </c>
      <c r="C10" s="274" t="s">
        <v>644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698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3" t="s">
        <v>565</v>
      </c>
      <c r="M10" s="733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803" t="s">
        <v>729</v>
      </c>
      <c r="V10" s="804">
        <v>6032</v>
      </c>
      <c r="W10" s="43" t="s">
        <v>665</v>
      </c>
      <c r="X10" s="361">
        <v>3960</v>
      </c>
    </row>
    <row r="11" spans="1:24" ht="33" thickTop="1" thickBot="1" x14ac:dyDescent="0.35">
      <c r="A11" s="277" t="s">
        <v>68</v>
      </c>
      <c r="B11" s="273" t="s">
        <v>600</v>
      </c>
      <c r="C11" s="274" t="s">
        <v>645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699</v>
      </c>
      <c r="I11" s="51">
        <v>20985</v>
      </c>
      <c r="J11" s="35">
        <f t="shared" si="0"/>
        <v>4447</v>
      </c>
      <c r="K11" s="322">
        <v>38</v>
      </c>
      <c r="L11" s="733" t="s">
        <v>565</v>
      </c>
      <c r="M11" s="733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803" t="s">
        <v>729</v>
      </c>
      <c r="V11" s="804">
        <v>6032</v>
      </c>
      <c r="W11" s="43" t="s">
        <v>665</v>
      </c>
      <c r="X11" s="361">
        <v>3960</v>
      </c>
    </row>
    <row r="12" spans="1:24" ht="48.75" thickTop="1" thickBot="1" x14ac:dyDescent="0.35">
      <c r="A12" s="277" t="s">
        <v>95</v>
      </c>
      <c r="B12" s="273" t="s">
        <v>503</v>
      </c>
      <c r="C12" s="274" t="s">
        <v>646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700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3" t="s">
        <v>565</v>
      </c>
      <c r="M12" s="733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803" t="s">
        <v>729</v>
      </c>
      <c r="V12" s="804">
        <v>6032</v>
      </c>
      <c r="W12" s="43" t="s">
        <v>665</v>
      </c>
      <c r="X12" s="361">
        <v>3960</v>
      </c>
    </row>
    <row r="13" spans="1:24" ht="33" thickTop="1" thickBot="1" x14ac:dyDescent="0.35">
      <c r="A13" s="277" t="s">
        <v>363</v>
      </c>
      <c r="B13" s="273" t="s">
        <v>39</v>
      </c>
      <c r="C13" s="274" t="s">
        <v>647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651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803" t="s">
        <v>729</v>
      </c>
      <c r="V13" s="804">
        <v>6032</v>
      </c>
      <c r="W13" s="43" t="s">
        <v>665</v>
      </c>
      <c r="X13" s="361">
        <v>3960</v>
      </c>
    </row>
    <row r="14" spans="1:24" ht="18.75" thickTop="1" thickBot="1" x14ac:dyDescent="0.35">
      <c r="A14" s="277" t="s">
        <v>363</v>
      </c>
      <c r="B14" s="273" t="s">
        <v>71</v>
      </c>
      <c r="C14" s="274" t="s">
        <v>648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685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765" t="s">
        <v>206</v>
      </c>
      <c r="P14" s="732">
        <v>44440</v>
      </c>
      <c r="Q14" s="645">
        <v>20040</v>
      </c>
      <c r="R14" s="646">
        <v>44431</v>
      </c>
      <c r="S14" s="483"/>
      <c r="T14" s="42"/>
      <c r="U14" s="805" t="s">
        <v>746</v>
      </c>
      <c r="V14" s="806">
        <v>6032</v>
      </c>
      <c r="W14" s="43" t="s">
        <v>665</v>
      </c>
      <c r="X14" s="361">
        <v>3960</v>
      </c>
    </row>
    <row r="15" spans="1:24" ht="33" thickTop="1" thickBot="1" x14ac:dyDescent="0.35">
      <c r="A15" s="277" t="s">
        <v>68</v>
      </c>
      <c r="B15" s="273" t="s">
        <v>298</v>
      </c>
      <c r="C15" s="679" t="s">
        <v>649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684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765" t="s">
        <v>206</v>
      </c>
      <c r="P15" s="732">
        <v>44442</v>
      </c>
      <c r="Q15" s="645">
        <v>20240</v>
      </c>
      <c r="R15" s="646">
        <v>44431</v>
      </c>
      <c r="S15" s="483"/>
      <c r="T15" s="42"/>
      <c r="U15" s="805" t="s">
        <v>746</v>
      </c>
      <c r="V15" s="806">
        <v>6032</v>
      </c>
      <c r="W15" s="43" t="s">
        <v>665</v>
      </c>
      <c r="X15" s="361">
        <v>3960</v>
      </c>
    </row>
    <row r="16" spans="1:24" ht="32.25" customHeight="1" thickTop="1" thickBot="1" x14ac:dyDescent="0.35">
      <c r="A16" s="285" t="s">
        <v>150</v>
      </c>
      <c r="B16" s="273" t="s">
        <v>30</v>
      </c>
      <c r="C16" s="274" t="s">
        <v>650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 t="s">
        <v>692</v>
      </c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765" t="s">
        <v>206</v>
      </c>
      <c r="P16" s="732">
        <v>44445</v>
      </c>
      <c r="Q16" s="645">
        <v>25140</v>
      </c>
      <c r="R16" s="646">
        <v>44435</v>
      </c>
      <c r="S16" s="483"/>
      <c r="T16" s="42"/>
      <c r="U16" s="805" t="s">
        <v>746</v>
      </c>
      <c r="V16" s="806">
        <v>6032</v>
      </c>
      <c r="W16" s="43" t="s">
        <v>665</v>
      </c>
      <c r="X16" s="361">
        <v>3960</v>
      </c>
    </row>
    <row r="17" spans="1:24" ht="33" thickTop="1" thickBot="1" x14ac:dyDescent="0.35">
      <c r="A17" s="279" t="s">
        <v>468</v>
      </c>
      <c r="B17" s="273" t="s">
        <v>124</v>
      </c>
      <c r="C17" s="274" t="s">
        <v>650</v>
      </c>
      <c r="D17" s="93">
        <v>53</v>
      </c>
      <c r="E17" s="559">
        <f t="shared" si="2"/>
        <v>0</v>
      </c>
      <c r="F17" s="275">
        <v>0</v>
      </c>
      <c r="G17" s="276">
        <v>44430</v>
      </c>
      <c r="H17" s="677" t="s">
        <v>691</v>
      </c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765" t="s">
        <v>206</v>
      </c>
      <c r="P17" s="732">
        <v>44445</v>
      </c>
      <c r="Q17" s="645">
        <v>0</v>
      </c>
      <c r="R17" s="646">
        <v>44435</v>
      </c>
      <c r="S17" s="483"/>
      <c r="T17" s="42"/>
      <c r="U17" s="805" t="s">
        <v>746</v>
      </c>
      <c r="V17" s="806">
        <v>0</v>
      </c>
      <c r="W17" s="43" t="s">
        <v>665</v>
      </c>
      <c r="X17" s="361">
        <v>0</v>
      </c>
    </row>
    <row r="18" spans="1:24" ht="33" thickTop="1" thickBot="1" x14ac:dyDescent="0.35">
      <c r="A18" s="279" t="s">
        <v>37</v>
      </c>
      <c r="B18" s="273" t="s">
        <v>71</v>
      </c>
      <c r="C18" s="274" t="s">
        <v>654</v>
      </c>
      <c r="D18" s="93">
        <v>53</v>
      </c>
      <c r="E18" s="559">
        <f t="shared" si="2"/>
        <v>846940</v>
      </c>
      <c r="F18" s="275">
        <v>15980</v>
      </c>
      <c r="G18" s="276">
        <v>44433</v>
      </c>
      <c r="H18" s="677" t="s">
        <v>690</v>
      </c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765" t="s">
        <v>206</v>
      </c>
      <c r="P18" s="732">
        <v>44447</v>
      </c>
      <c r="Q18" s="647">
        <v>20040</v>
      </c>
      <c r="R18" s="646">
        <v>44435</v>
      </c>
      <c r="S18" s="483"/>
      <c r="T18" s="42"/>
      <c r="U18" s="805" t="s">
        <v>746</v>
      </c>
      <c r="V18" s="806">
        <v>6032</v>
      </c>
      <c r="W18" s="43" t="s">
        <v>665</v>
      </c>
      <c r="X18" s="361">
        <v>3960</v>
      </c>
    </row>
    <row r="19" spans="1:24" ht="33" thickTop="1" thickBot="1" x14ac:dyDescent="0.35">
      <c r="A19" s="715" t="s">
        <v>231</v>
      </c>
      <c r="B19" s="273" t="s">
        <v>30</v>
      </c>
      <c r="C19" s="274" t="s">
        <v>655</v>
      </c>
      <c r="D19" s="93">
        <v>53</v>
      </c>
      <c r="E19" s="559">
        <f t="shared" si="2"/>
        <v>1049930</v>
      </c>
      <c r="F19" s="275">
        <v>19810</v>
      </c>
      <c r="G19" s="276">
        <v>44435</v>
      </c>
      <c r="H19" s="677" t="s">
        <v>689</v>
      </c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765" t="s">
        <v>206</v>
      </c>
      <c r="P19" s="732">
        <v>44448</v>
      </c>
      <c r="Q19" s="647">
        <v>25140</v>
      </c>
      <c r="R19" s="646">
        <v>44435</v>
      </c>
      <c r="S19" s="483"/>
      <c r="T19" s="42"/>
      <c r="U19" s="805" t="s">
        <v>746</v>
      </c>
      <c r="V19" s="806">
        <v>6032</v>
      </c>
      <c r="W19" s="43" t="s">
        <v>665</v>
      </c>
      <c r="X19" s="361">
        <v>3960</v>
      </c>
    </row>
    <row r="20" spans="1:24" ht="48.75" thickTop="1" thickBot="1" x14ac:dyDescent="0.35">
      <c r="A20" s="279" t="s">
        <v>362</v>
      </c>
      <c r="B20" s="273" t="s">
        <v>28</v>
      </c>
      <c r="C20" s="274" t="s">
        <v>655</v>
      </c>
      <c r="D20" s="93">
        <v>53</v>
      </c>
      <c r="E20" s="559">
        <f t="shared" si="2"/>
        <v>0</v>
      </c>
      <c r="F20" s="275">
        <v>0</v>
      </c>
      <c r="G20" s="276">
        <v>44435</v>
      </c>
      <c r="H20" s="677" t="s">
        <v>688</v>
      </c>
      <c r="I20" s="51">
        <f>5370-83.53</f>
        <v>5286.47</v>
      </c>
      <c r="J20" s="35">
        <f t="shared" si="0"/>
        <v>5286.47</v>
      </c>
      <c r="K20" s="581">
        <v>36</v>
      </c>
      <c r="L20" s="52"/>
      <c r="M20" s="52"/>
      <c r="N20" s="57">
        <f t="shared" si="1"/>
        <v>190312.92</v>
      </c>
      <c r="O20" s="783" t="s">
        <v>683</v>
      </c>
      <c r="P20" s="732">
        <v>44448</v>
      </c>
      <c r="Q20" s="647">
        <v>0</v>
      </c>
      <c r="R20" s="646">
        <v>44435</v>
      </c>
      <c r="S20" s="483"/>
      <c r="T20" s="42"/>
      <c r="U20" s="805" t="s">
        <v>746</v>
      </c>
      <c r="V20" s="806">
        <v>0</v>
      </c>
      <c r="W20" s="43" t="s">
        <v>665</v>
      </c>
      <c r="X20" s="361">
        <v>0</v>
      </c>
    </row>
    <row r="21" spans="1:24" ht="18.75" thickTop="1" thickBot="1" x14ac:dyDescent="0.35">
      <c r="A21" s="513" t="s">
        <v>24</v>
      </c>
      <c r="B21" s="273" t="s">
        <v>710</v>
      </c>
      <c r="C21" s="274" t="s">
        <v>711</v>
      </c>
      <c r="D21" s="93"/>
      <c r="E21" s="559"/>
      <c r="F21" s="275">
        <v>2368</v>
      </c>
      <c r="G21" s="276">
        <v>44436</v>
      </c>
      <c r="H21" s="50">
        <v>34492</v>
      </c>
      <c r="I21" s="51">
        <v>2368</v>
      </c>
      <c r="J21" s="35">
        <f t="shared" si="0"/>
        <v>0</v>
      </c>
      <c r="K21" s="581">
        <v>48.5</v>
      </c>
      <c r="L21" s="52"/>
      <c r="M21" s="52"/>
      <c r="N21" s="57">
        <f t="shared" si="1"/>
        <v>114848</v>
      </c>
      <c r="O21" s="783" t="s">
        <v>35</v>
      </c>
      <c r="P21" s="732">
        <v>44452</v>
      </c>
      <c r="Q21" s="647"/>
      <c r="R21" s="646"/>
      <c r="S21" s="483"/>
      <c r="T21" s="42"/>
      <c r="U21" s="805" t="s">
        <v>59</v>
      </c>
      <c r="V21" s="806">
        <v>0</v>
      </c>
      <c r="W21" s="43"/>
      <c r="X21" s="361"/>
    </row>
    <row r="22" spans="1:24" ht="31.5" customHeight="1" thickTop="1" thickBot="1" x14ac:dyDescent="0.35">
      <c r="A22" s="280" t="s">
        <v>231</v>
      </c>
      <c r="B22" s="273" t="s">
        <v>30</v>
      </c>
      <c r="C22" s="274" t="s">
        <v>656</v>
      </c>
      <c r="D22" s="93">
        <v>53</v>
      </c>
      <c r="E22" s="559">
        <f t="shared" si="2"/>
        <v>1045160</v>
      </c>
      <c r="F22" s="275">
        <v>19720</v>
      </c>
      <c r="G22" s="276">
        <v>44437</v>
      </c>
      <c r="H22" s="50" t="s">
        <v>719</v>
      </c>
      <c r="I22" s="51">
        <v>20820</v>
      </c>
      <c r="J22" s="35">
        <f t="shared" si="0"/>
        <v>1100</v>
      </c>
      <c r="K22" s="581">
        <v>36</v>
      </c>
      <c r="L22" s="52"/>
      <c r="M22" s="52"/>
      <c r="N22" s="57">
        <f t="shared" si="1"/>
        <v>749520</v>
      </c>
      <c r="O22" s="783" t="s">
        <v>206</v>
      </c>
      <c r="P22" s="732">
        <v>44452</v>
      </c>
      <c r="Q22" s="772">
        <v>25140</v>
      </c>
      <c r="R22" s="773">
        <v>44442</v>
      </c>
      <c r="S22" s="483"/>
      <c r="T22" s="42"/>
      <c r="U22" s="805" t="s">
        <v>746</v>
      </c>
      <c r="V22" s="806">
        <v>6032</v>
      </c>
      <c r="W22" s="43" t="s">
        <v>665</v>
      </c>
      <c r="X22" s="361">
        <v>3960</v>
      </c>
    </row>
    <row r="23" spans="1:24" ht="18" thickTop="1" x14ac:dyDescent="0.3">
      <c r="A23" s="281" t="s">
        <v>362</v>
      </c>
      <c r="B23" s="273" t="s">
        <v>28</v>
      </c>
      <c r="C23" s="274" t="s">
        <v>656</v>
      </c>
      <c r="D23" s="93">
        <v>53</v>
      </c>
      <c r="E23" s="559">
        <f t="shared" si="2"/>
        <v>0</v>
      </c>
      <c r="F23" s="275">
        <v>0</v>
      </c>
      <c r="G23" s="276">
        <v>44437</v>
      </c>
      <c r="H23" s="50" t="s">
        <v>720</v>
      </c>
      <c r="I23" s="51">
        <v>5015</v>
      </c>
      <c r="J23" s="35">
        <f t="shared" si="0"/>
        <v>5015</v>
      </c>
      <c r="K23" s="581">
        <v>36</v>
      </c>
      <c r="L23" s="52"/>
      <c r="M23" s="52"/>
      <c r="N23" s="57">
        <f t="shared" si="1"/>
        <v>180540</v>
      </c>
      <c r="O23" s="783" t="s">
        <v>206</v>
      </c>
      <c r="P23" s="732">
        <v>44452</v>
      </c>
      <c r="Q23" s="772">
        <v>0</v>
      </c>
      <c r="R23" s="773">
        <v>44442</v>
      </c>
      <c r="S23" s="483"/>
      <c r="T23" s="42"/>
      <c r="U23" s="805"/>
      <c r="V23" s="806"/>
      <c r="W23" s="43" t="s">
        <v>665</v>
      </c>
      <c r="X23" s="361">
        <v>0</v>
      </c>
    </row>
    <row r="24" spans="1:24" ht="17.25" x14ac:dyDescent="0.3">
      <c r="A24" s="417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>
        <f>SUM(X4:X23)</f>
        <v>59400</v>
      </c>
    </row>
    <row r="25" spans="1:24" ht="17.25" x14ac:dyDescent="0.3">
      <c r="A25" s="278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/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467"/>
      <c r="B30" s="283"/>
      <c r="C30" s="274"/>
      <c r="D30" s="93"/>
      <c r="E30" s="93">
        <f t="shared" ref="E30:E31" si="3">F30*D30</f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560">
        <f t="shared" ref="E32:E47" si="4">D32*F32</f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4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4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4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" thickBot="1" x14ac:dyDescent="0.35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30.75" customHeight="1" x14ac:dyDescent="0.3">
      <c r="A54" s="1089" t="s">
        <v>55</v>
      </c>
      <c r="B54" s="292" t="s">
        <v>56</v>
      </c>
      <c r="C54" s="1091" t="s">
        <v>621</v>
      </c>
      <c r="D54" s="716"/>
      <c r="E54" s="607"/>
      <c r="F54" s="327">
        <v>1300.4050999999999</v>
      </c>
      <c r="G54" s="321">
        <v>44410</v>
      </c>
      <c r="H54" s="1068">
        <v>520</v>
      </c>
      <c r="I54" s="275">
        <v>1300.4050999999999</v>
      </c>
      <c r="J54" s="35">
        <f t="shared" si="0"/>
        <v>0</v>
      </c>
      <c r="K54" s="322">
        <v>78</v>
      </c>
      <c r="L54" s="323"/>
      <c r="M54" s="323"/>
      <c r="N54" s="331">
        <f t="shared" si="1"/>
        <v>101431.59779999999</v>
      </c>
      <c r="O54" s="1016" t="s">
        <v>35</v>
      </c>
      <c r="P54" s="702">
        <v>44428</v>
      </c>
      <c r="Q54" s="508"/>
      <c r="R54" s="324"/>
      <c r="S54" s="67"/>
      <c r="T54" s="67"/>
      <c r="U54" s="325"/>
      <c r="V54" s="326"/>
      <c r="W54"/>
      <c r="X54"/>
    </row>
    <row r="55" spans="1:24" ht="18" customHeight="1" thickBot="1" x14ac:dyDescent="0.35">
      <c r="A55" s="1090"/>
      <c r="B55" s="292" t="s">
        <v>397</v>
      </c>
      <c r="C55" s="1092"/>
      <c r="D55" s="717"/>
      <c r="E55" s="607"/>
      <c r="F55" s="51">
        <v>99.4</v>
      </c>
      <c r="G55" s="87">
        <v>44410</v>
      </c>
      <c r="H55" s="1069"/>
      <c r="I55" s="48">
        <v>99.4</v>
      </c>
      <c r="J55" s="35">
        <f t="shared" si="0"/>
        <v>0</v>
      </c>
      <c r="K55" s="36">
        <v>86</v>
      </c>
      <c r="L55" s="52"/>
      <c r="M55" s="52"/>
      <c r="N55" s="331">
        <f t="shared" si="1"/>
        <v>8548.4</v>
      </c>
      <c r="O55" s="1017"/>
      <c r="P55" s="702"/>
      <c r="Q55" s="508"/>
      <c r="R55" s="40"/>
      <c r="S55" s="67"/>
      <c r="T55" s="67"/>
      <c r="U55" s="43"/>
      <c r="V55" s="44"/>
    </row>
    <row r="56" spans="1:24" ht="30" x14ac:dyDescent="0.3">
      <c r="A56" s="768" t="s">
        <v>55</v>
      </c>
      <c r="B56" s="292" t="s">
        <v>56</v>
      </c>
      <c r="C56" s="769" t="s">
        <v>670</v>
      </c>
      <c r="D56" s="717"/>
      <c r="E56" s="607"/>
      <c r="F56" s="51">
        <v>1141.5999999999999</v>
      </c>
      <c r="G56" s="87">
        <v>44417</v>
      </c>
      <c r="H56" s="770">
        <v>539</v>
      </c>
      <c r="I56" s="48">
        <v>1141.5999999999999</v>
      </c>
      <c r="J56" s="35">
        <f t="shared" si="0"/>
        <v>0</v>
      </c>
      <c r="K56" s="36">
        <v>78</v>
      </c>
      <c r="L56" s="52"/>
      <c r="M56" s="52"/>
      <c r="N56" s="331">
        <f t="shared" si="1"/>
        <v>89044.799999999988</v>
      </c>
      <c r="O56" s="764" t="s">
        <v>35</v>
      </c>
      <c r="P56" s="737">
        <v>44442</v>
      </c>
      <c r="Q56" s="508"/>
      <c r="R56" s="40"/>
      <c r="S56" s="67"/>
      <c r="T56" s="67"/>
      <c r="U56" s="43"/>
      <c r="V56" s="44"/>
    </row>
    <row r="57" spans="1:24" ht="17.25" x14ac:dyDescent="0.3">
      <c r="A57" s="723" t="s">
        <v>55</v>
      </c>
      <c r="B57" s="328" t="s">
        <v>56</v>
      </c>
      <c r="C57" s="767" t="s">
        <v>669</v>
      </c>
      <c r="D57" s="608"/>
      <c r="E57" s="607"/>
      <c r="F57" s="51">
        <v>192.3</v>
      </c>
      <c r="G57" s="49">
        <v>44419</v>
      </c>
      <c r="H57" s="718">
        <v>540</v>
      </c>
      <c r="I57" s="51">
        <v>192.3</v>
      </c>
      <c r="J57" s="35">
        <f t="shared" si="0"/>
        <v>0</v>
      </c>
      <c r="K57" s="36">
        <v>78</v>
      </c>
      <c r="L57" s="52"/>
      <c r="M57" s="52"/>
      <c r="N57" s="331">
        <f t="shared" si="1"/>
        <v>14999.400000000001</v>
      </c>
      <c r="O57" s="454" t="s">
        <v>35</v>
      </c>
      <c r="P57" s="737">
        <v>44442</v>
      </c>
      <c r="Q57" s="508"/>
      <c r="R57" s="40"/>
      <c r="S57" s="67"/>
      <c r="T57" s="67"/>
      <c r="U57" s="43"/>
      <c r="V57" s="44"/>
    </row>
    <row r="58" spans="1:24" ht="17.25" x14ac:dyDescent="0.3">
      <c r="A58" s="287" t="s">
        <v>55</v>
      </c>
      <c r="B58" s="328" t="s">
        <v>56</v>
      </c>
      <c r="C58" s="619" t="s">
        <v>671</v>
      </c>
      <c r="D58" s="608"/>
      <c r="E58" s="607"/>
      <c r="F58" s="51">
        <v>194</v>
      </c>
      <c r="G58" s="49">
        <v>44421</v>
      </c>
      <c r="H58" s="620">
        <v>542</v>
      </c>
      <c r="I58" s="51">
        <v>194</v>
      </c>
      <c r="J58" s="35">
        <f t="shared" si="0"/>
        <v>0</v>
      </c>
      <c r="K58" s="36">
        <v>78</v>
      </c>
      <c r="L58" s="52"/>
      <c r="M58" s="52"/>
      <c r="N58" s="38">
        <f t="shared" si="1"/>
        <v>15132</v>
      </c>
      <c r="O58" s="454" t="s">
        <v>35</v>
      </c>
      <c r="P58" s="737">
        <v>44442</v>
      </c>
      <c r="Q58" s="508"/>
      <c r="R58" s="40"/>
      <c r="S58" s="67"/>
      <c r="T58" s="67"/>
      <c r="U58" s="43"/>
      <c r="V58" s="44"/>
    </row>
    <row r="59" spans="1:24" ht="17.25" x14ac:dyDescent="0.3">
      <c r="A59" s="1093" t="s">
        <v>55</v>
      </c>
      <c r="B59" s="328" t="s">
        <v>56</v>
      </c>
      <c r="C59" s="941" t="s">
        <v>675</v>
      </c>
      <c r="D59" s="608"/>
      <c r="E59" s="607"/>
      <c r="F59" s="51">
        <v>185</v>
      </c>
      <c r="G59" s="49">
        <v>44425</v>
      </c>
      <c r="H59" s="1085">
        <v>548</v>
      </c>
      <c r="I59" s="51">
        <v>185</v>
      </c>
      <c r="J59" s="35">
        <f t="shared" si="0"/>
        <v>0</v>
      </c>
      <c r="K59" s="36">
        <v>78</v>
      </c>
      <c r="L59" s="52"/>
      <c r="M59" s="52"/>
      <c r="N59" s="38">
        <f t="shared" si="1"/>
        <v>14430</v>
      </c>
      <c r="O59" s="933" t="s">
        <v>35</v>
      </c>
      <c r="P59" s="1087">
        <v>44446</v>
      </c>
      <c r="Q59" s="508"/>
      <c r="R59" s="40"/>
      <c r="S59" s="67"/>
      <c r="T59" s="67"/>
      <c r="U59" s="43"/>
      <c r="V59" s="44"/>
    </row>
    <row r="60" spans="1:24" ht="17.25" x14ac:dyDescent="0.3">
      <c r="A60" s="1094"/>
      <c r="B60" s="328" t="s">
        <v>397</v>
      </c>
      <c r="C60" s="985"/>
      <c r="D60" s="608"/>
      <c r="E60" s="607"/>
      <c r="F60" s="51">
        <v>112.5</v>
      </c>
      <c r="G60" s="49">
        <v>44425</v>
      </c>
      <c r="H60" s="1086"/>
      <c r="I60" s="51">
        <v>112.5</v>
      </c>
      <c r="J60" s="35">
        <f t="shared" si="0"/>
        <v>0</v>
      </c>
      <c r="K60" s="36">
        <v>86</v>
      </c>
      <c r="L60" s="52"/>
      <c r="M60" s="52"/>
      <c r="N60" s="38">
        <f t="shared" si="1"/>
        <v>9675</v>
      </c>
      <c r="O60" s="934"/>
      <c r="P60" s="1088"/>
      <c r="Q60" s="508"/>
      <c r="R60" s="40"/>
      <c r="S60" s="67"/>
      <c r="T60" s="67"/>
      <c r="U60" s="43"/>
      <c r="V60" s="44"/>
    </row>
    <row r="61" spans="1:24" ht="17.25" x14ac:dyDescent="0.3">
      <c r="A61" s="1093" t="s">
        <v>55</v>
      </c>
      <c r="B61" s="292" t="s">
        <v>56</v>
      </c>
      <c r="C61" s="941" t="s">
        <v>676</v>
      </c>
      <c r="D61" s="608"/>
      <c r="E61" s="607"/>
      <c r="F61" s="51">
        <v>190.4</v>
      </c>
      <c r="G61" s="49">
        <v>44427</v>
      </c>
      <c r="H61" s="1085">
        <v>550</v>
      </c>
      <c r="I61" s="51">
        <v>190.4</v>
      </c>
      <c r="J61" s="35">
        <f t="shared" si="0"/>
        <v>0</v>
      </c>
      <c r="K61" s="36">
        <v>78</v>
      </c>
      <c r="L61" s="52"/>
      <c r="M61" s="52"/>
      <c r="N61" s="38">
        <f t="shared" si="1"/>
        <v>14851.2</v>
      </c>
      <c r="O61" s="933" t="s">
        <v>35</v>
      </c>
      <c r="P61" s="1087">
        <v>44446</v>
      </c>
      <c r="Q61" s="508"/>
      <c r="R61" s="40"/>
      <c r="S61" s="67"/>
      <c r="T61" s="67"/>
      <c r="U61" s="43"/>
      <c r="V61" s="44"/>
    </row>
    <row r="62" spans="1:24" ht="17.25" x14ac:dyDescent="0.3">
      <c r="A62" s="1095"/>
      <c r="B62" s="292" t="s">
        <v>397</v>
      </c>
      <c r="C62" s="985"/>
      <c r="D62" s="608"/>
      <c r="E62" s="607"/>
      <c r="F62" s="51">
        <f>103.9+104.4</f>
        <v>208.3</v>
      </c>
      <c r="G62" s="49">
        <v>44427</v>
      </c>
      <c r="H62" s="1086"/>
      <c r="I62" s="51">
        <v>208.3</v>
      </c>
      <c r="J62" s="35">
        <f t="shared" si="0"/>
        <v>0</v>
      </c>
      <c r="K62" s="36">
        <v>86</v>
      </c>
      <c r="L62" s="52"/>
      <c r="M62" s="52"/>
      <c r="N62" s="38">
        <f t="shared" si="1"/>
        <v>17913.8</v>
      </c>
      <c r="O62" s="934"/>
      <c r="P62" s="1088"/>
      <c r="Q62" s="508"/>
      <c r="R62" s="40"/>
      <c r="S62" s="67"/>
      <c r="T62" s="67"/>
      <c r="U62" s="43"/>
      <c r="V62" s="44"/>
    </row>
    <row r="63" spans="1:24" ht="24" customHeight="1" thickBot="1" x14ac:dyDescent="0.35">
      <c r="A63" s="776" t="s">
        <v>55</v>
      </c>
      <c r="B63" s="292" t="s">
        <v>56</v>
      </c>
      <c r="C63" s="780" t="s">
        <v>677</v>
      </c>
      <c r="D63" s="608"/>
      <c r="E63" s="607"/>
      <c r="F63" s="51">
        <v>196</v>
      </c>
      <c r="G63" s="49">
        <v>44431</v>
      </c>
      <c r="H63" s="797">
        <v>562</v>
      </c>
      <c r="I63" s="51">
        <v>196</v>
      </c>
      <c r="J63" s="35">
        <f t="shared" si="0"/>
        <v>0</v>
      </c>
      <c r="K63" s="36">
        <v>78</v>
      </c>
      <c r="L63" s="52"/>
      <c r="M63" s="52"/>
      <c r="N63" s="38">
        <f t="shared" si="1"/>
        <v>15288</v>
      </c>
      <c r="O63" s="453" t="s">
        <v>35</v>
      </c>
      <c r="P63" s="798">
        <v>44446</v>
      </c>
      <c r="Q63" s="508"/>
      <c r="R63" s="40"/>
      <c r="S63" s="67"/>
      <c r="T63" s="67"/>
      <c r="U63" s="43"/>
      <c r="V63" s="44"/>
    </row>
    <row r="64" spans="1:24" ht="24" customHeight="1" x14ac:dyDescent="0.3">
      <c r="A64" s="1057" t="s">
        <v>55</v>
      </c>
      <c r="B64" s="292" t="s">
        <v>56</v>
      </c>
      <c r="C64" s="1055" t="s">
        <v>704</v>
      </c>
      <c r="D64" s="717"/>
      <c r="E64" s="607"/>
      <c r="F64" s="51">
        <v>1160.2</v>
      </c>
      <c r="G64" s="87">
        <v>44431</v>
      </c>
      <c r="H64" s="1051">
        <v>561</v>
      </c>
      <c r="I64" s="48">
        <v>1160.2</v>
      </c>
      <c r="J64" s="35">
        <f t="shared" si="0"/>
        <v>0</v>
      </c>
      <c r="K64" s="36">
        <v>78</v>
      </c>
      <c r="L64" s="52"/>
      <c r="M64" s="52"/>
      <c r="N64" s="38">
        <f t="shared" si="1"/>
        <v>90495.6</v>
      </c>
      <c r="O64" s="1081" t="s">
        <v>35</v>
      </c>
      <c r="P64" s="1083">
        <v>44452</v>
      </c>
      <c r="Q64" s="712"/>
      <c r="R64" s="40"/>
      <c r="S64" s="67"/>
      <c r="T64" s="67"/>
      <c r="U64" s="43"/>
      <c r="V64" s="44"/>
    </row>
    <row r="65" spans="1:22" ht="24" customHeight="1" thickBot="1" x14ac:dyDescent="0.35">
      <c r="A65" s="1080"/>
      <c r="B65" s="292" t="s">
        <v>397</v>
      </c>
      <c r="C65" s="1056"/>
      <c r="D65" s="717"/>
      <c r="E65" s="607"/>
      <c r="F65" s="51">
        <v>117.2</v>
      </c>
      <c r="G65" s="87">
        <v>44431</v>
      </c>
      <c r="H65" s="1052"/>
      <c r="I65" s="48">
        <v>117.2</v>
      </c>
      <c r="J65" s="35">
        <f t="shared" si="0"/>
        <v>0</v>
      </c>
      <c r="K65" s="36">
        <v>86</v>
      </c>
      <c r="L65" s="52"/>
      <c r="M65" s="52"/>
      <c r="N65" s="38">
        <f t="shared" si="1"/>
        <v>10079.200000000001</v>
      </c>
      <c r="O65" s="1082"/>
      <c r="P65" s="1084"/>
      <c r="Q65" s="712"/>
      <c r="R65" s="40"/>
      <c r="S65" s="67"/>
      <c r="T65" s="67"/>
      <c r="U65" s="43"/>
      <c r="V65" s="44"/>
    </row>
    <row r="66" spans="1:22" ht="24" customHeight="1" thickBot="1" x14ac:dyDescent="0.35">
      <c r="A66" s="786" t="s">
        <v>55</v>
      </c>
      <c r="B66" s="292" t="s">
        <v>56</v>
      </c>
      <c r="C66" s="780" t="s">
        <v>718</v>
      </c>
      <c r="D66" s="608"/>
      <c r="E66" s="607"/>
      <c r="F66" s="51">
        <v>178.9</v>
      </c>
      <c r="G66" s="49">
        <v>44432</v>
      </c>
      <c r="H66" s="797">
        <v>563</v>
      </c>
      <c r="I66" s="51">
        <v>178.9</v>
      </c>
      <c r="J66" s="35">
        <f t="shared" si="0"/>
        <v>0</v>
      </c>
      <c r="K66" s="36">
        <v>78</v>
      </c>
      <c r="L66" s="52"/>
      <c r="M66" s="52"/>
      <c r="N66" s="38">
        <f t="shared" si="1"/>
        <v>13954.2</v>
      </c>
      <c r="O66" s="453" t="s">
        <v>35</v>
      </c>
      <c r="P66" s="798">
        <v>44452</v>
      </c>
      <c r="Q66" s="508"/>
      <c r="R66" s="40"/>
      <c r="S66" s="67"/>
      <c r="T66" s="67"/>
      <c r="U66" s="43"/>
      <c r="V66" s="44"/>
    </row>
    <row r="67" spans="1:22" ht="17.25" x14ac:dyDescent="0.3">
      <c r="A67" s="1057" t="s">
        <v>55</v>
      </c>
      <c r="B67" s="292" t="s">
        <v>56</v>
      </c>
      <c r="C67" s="941" t="s">
        <v>713</v>
      </c>
      <c r="D67" s="608"/>
      <c r="E67" s="607"/>
      <c r="F67" s="51">
        <v>162</v>
      </c>
      <c r="G67" s="49">
        <v>44434</v>
      </c>
      <c r="H67" s="1085">
        <v>568</v>
      </c>
      <c r="I67" s="51">
        <v>162</v>
      </c>
      <c r="J67" s="35">
        <f t="shared" si="0"/>
        <v>0</v>
      </c>
      <c r="K67" s="36">
        <v>78</v>
      </c>
      <c r="L67" s="52"/>
      <c r="M67" s="52"/>
      <c r="N67" s="38">
        <f t="shared" si="1"/>
        <v>12636</v>
      </c>
      <c r="O67" s="933" t="s">
        <v>35</v>
      </c>
      <c r="P67" s="1087">
        <v>44456</v>
      </c>
      <c r="Q67" s="508"/>
      <c r="R67" s="40"/>
      <c r="S67" s="67"/>
      <c r="T67" s="67"/>
      <c r="U67" s="43"/>
      <c r="V67" s="44"/>
    </row>
    <row r="68" spans="1:22" ht="18" thickBot="1" x14ac:dyDescent="0.35">
      <c r="A68" s="1080"/>
      <c r="B68" s="292" t="s">
        <v>397</v>
      </c>
      <c r="C68" s="985"/>
      <c r="D68" s="608"/>
      <c r="E68" s="607"/>
      <c r="F68" s="51">
        <f>85.3+107.2</f>
        <v>192.5</v>
      </c>
      <c r="G68" s="49">
        <v>44434</v>
      </c>
      <c r="H68" s="1086"/>
      <c r="I68" s="51">
        <v>192.5</v>
      </c>
      <c r="J68" s="35">
        <f t="shared" si="0"/>
        <v>0</v>
      </c>
      <c r="K68" s="36">
        <v>86</v>
      </c>
      <c r="L68" s="52"/>
      <c r="M68" s="52"/>
      <c r="N68" s="38">
        <f t="shared" si="1"/>
        <v>16555</v>
      </c>
      <c r="O68" s="934"/>
      <c r="P68" s="1088"/>
      <c r="Q68" s="508"/>
      <c r="R68" s="40"/>
      <c r="S68" s="67"/>
      <c r="T68" s="67"/>
      <c r="U68" s="43"/>
      <c r="V68" s="44"/>
    </row>
    <row r="69" spans="1:22" ht="17.25" x14ac:dyDescent="0.3">
      <c r="A69" s="1057" t="s">
        <v>55</v>
      </c>
      <c r="B69" s="292" t="s">
        <v>56</v>
      </c>
      <c r="C69" s="941" t="s">
        <v>714</v>
      </c>
      <c r="D69" s="608"/>
      <c r="E69" s="607"/>
      <c r="F69" s="51">
        <f>164.4+166</f>
        <v>330.4</v>
      </c>
      <c r="G69" s="49">
        <v>44435</v>
      </c>
      <c r="H69" s="1085">
        <v>570</v>
      </c>
      <c r="I69" s="51">
        <v>330.4</v>
      </c>
      <c r="J69" s="35">
        <f t="shared" si="0"/>
        <v>0</v>
      </c>
      <c r="K69" s="36">
        <v>78</v>
      </c>
      <c r="L69" s="52"/>
      <c r="M69" s="52"/>
      <c r="N69" s="38">
        <f t="shared" si="1"/>
        <v>25771.199999999997</v>
      </c>
      <c r="O69" s="933" t="s">
        <v>35</v>
      </c>
      <c r="P69" s="1087">
        <v>44456</v>
      </c>
      <c r="Q69" s="508"/>
      <c r="R69" s="40"/>
      <c r="S69" s="67"/>
      <c r="T69" s="67"/>
      <c r="U69" s="43"/>
      <c r="V69" s="44"/>
    </row>
    <row r="70" spans="1:22" ht="18" thickBot="1" x14ac:dyDescent="0.35">
      <c r="A70" s="1058"/>
      <c r="B70" s="292" t="s">
        <v>397</v>
      </c>
      <c r="C70" s="985"/>
      <c r="D70" s="608"/>
      <c r="E70" s="607"/>
      <c r="F70" s="51">
        <v>140.5</v>
      </c>
      <c r="G70" s="49">
        <v>44435</v>
      </c>
      <c r="H70" s="1086"/>
      <c r="I70" s="51">
        <v>140.5</v>
      </c>
      <c r="J70" s="35">
        <f t="shared" si="0"/>
        <v>0</v>
      </c>
      <c r="K70" s="36">
        <v>86</v>
      </c>
      <c r="L70" s="52"/>
      <c r="M70" s="52"/>
      <c r="N70" s="38">
        <f t="shared" si="1"/>
        <v>12083</v>
      </c>
      <c r="O70" s="934"/>
      <c r="P70" s="1088"/>
      <c r="Q70" s="508"/>
      <c r="R70" s="40"/>
      <c r="S70" s="67"/>
      <c r="T70" s="67"/>
      <c r="U70" s="43"/>
      <c r="V70" s="44"/>
    </row>
    <row r="71" spans="1:22" ht="19.5" customHeight="1" thickBot="1" x14ac:dyDescent="0.35">
      <c r="A71" s="790" t="s">
        <v>55</v>
      </c>
      <c r="B71" s="292" t="s">
        <v>56</v>
      </c>
      <c r="C71" s="781" t="s">
        <v>715</v>
      </c>
      <c r="D71" s="608"/>
      <c r="E71" s="607"/>
      <c r="F71" s="51">
        <v>214</v>
      </c>
      <c r="G71" s="49">
        <v>44438</v>
      </c>
      <c r="H71" s="785">
        <v>575</v>
      </c>
      <c r="I71" s="51">
        <v>214</v>
      </c>
      <c r="J71" s="35">
        <f t="shared" si="0"/>
        <v>0</v>
      </c>
      <c r="K71" s="36">
        <v>78</v>
      </c>
      <c r="L71" s="52"/>
      <c r="M71" s="52"/>
      <c r="N71" s="38">
        <f t="shared" si="1"/>
        <v>16692</v>
      </c>
      <c r="O71" s="779" t="s">
        <v>35</v>
      </c>
      <c r="P71" s="784">
        <v>44456</v>
      </c>
      <c r="Q71" s="508"/>
      <c r="R71" s="40"/>
      <c r="S71" s="67"/>
      <c r="T71" s="67"/>
      <c r="U71" s="43"/>
      <c r="V71" s="44"/>
    </row>
    <row r="72" spans="1:22" ht="47.25" x14ac:dyDescent="0.3">
      <c r="A72" s="786" t="s">
        <v>55</v>
      </c>
      <c r="B72" s="292" t="s">
        <v>56</v>
      </c>
      <c r="C72" s="778" t="s">
        <v>716</v>
      </c>
      <c r="D72" s="608"/>
      <c r="E72" s="607"/>
      <c r="F72" s="51">
        <v>1347</v>
      </c>
      <c r="G72" s="49">
        <v>44438</v>
      </c>
      <c r="H72" s="785">
        <v>574</v>
      </c>
      <c r="I72" s="51">
        <v>1347</v>
      </c>
      <c r="J72" s="35">
        <f t="shared" si="0"/>
        <v>0</v>
      </c>
      <c r="K72" s="36">
        <v>78</v>
      </c>
      <c r="L72" s="52"/>
      <c r="M72" s="52"/>
      <c r="N72" s="38">
        <f t="shared" si="1"/>
        <v>105066</v>
      </c>
      <c r="O72" s="779" t="s">
        <v>277</v>
      </c>
      <c r="P72" s="784">
        <v>44456</v>
      </c>
      <c r="Q72" s="508"/>
      <c r="R72" s="40"/>
      <c r="S72" s="67"/>
      <c r="T72" s="67"/>
      <c r="U72" s="43"/>
      <c r="V72" s="44"/>
    </row>
    <row r="73" spans="1:22" ht="18" customHeight="1" x14ac:dyDescent="0.3">
      <c r="A73" s="789"/>
      <c r="B73" s="599"/>
      <c r="C73" s="619"/>
      <c r="D73" s="610"/>
      <c r="E73" s="609"/>
      <c r="F73" s="51"/>
      <c r="G73" s="49"/>
      <c r="H73" s="621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/>
      <c r="B74" s="599"/>
      <c r="C74" s="619"/>
      <c r="D74" s="610"/>
      <c r="E74" s="609"/>
      <c r="F74" s="51"/>
      <c r="G74" s="49"/>
      <c r="H74" s="621"/>
      <c r="I74" s="51"/>
      <c r="J74" s="35">
        <f t="shared" si="0"/>
        <v>0</v>
      </c>
      <c r="K74" s="36"/>
      <c r="L74" s="52"/>
      <c r="M74" s="52"/>
      <c r="N74" s="38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9.5" thickBot="1" x14ac:dyDescent="0.35">
      <c r="A75" s="53" t="s">
        <v>208</v>
      </c>
      <c r="B75" s="599" t="s">
        <v>33</v>
      </c>
      <c r="C75" s="708" t="s">
        <v>630</v>
      </c>
      <c r="D75" s="610"/>
      <c r="E75" s="609"/>
      <c r="F75" s="51">
        <v>500</v>
      </c>
      <c r="G75" s="49">
        <v>44419</v>
      </c>
      <c r="H75" s="622" t="s">
        <v>612</v>
      </c>
      <c r="I75" s="51">
        <v>500</v>
      </c>
      <c r="J75" s="35">
        <f t="shared" si="0"/>
        <v>0</v>
      </c>
      <c r="K75" s="36">
        <v>60</v>
      </c>
      <c r="L75" s="52"/>
      <c r="M75" s="52"/>
      <c r="N75" s="38">
        <f t="shared" si="1"/>
        <v>30000</v>
      </c>
      <c r="O75" s="710" t="s">
        <v>35</v>
      </c>
      <c r="P75" s="713">
        <v>44420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470" t="s">
        <v>208</v>
      </c>
      <c r="B76" s="599" t="s">
        <v>33</v>
      </c>
      <c r="C76" s="728" t="s">
        <v>623</v>
      </c>
      <c r="D76" s="707"/>
      <c r="E76" s="609"/>
      <c r="F76" s="51">
        <v>300</v>
      </c>
      <c r="G76" s="49">
        <v>44426</v>
      </c>
      <c r="H76" s="622" t="s">
        <v>624</v>
      </c>
      <c r="I76" s="51">
        <v>300</v>
      </c>
      <c r="J76" s="35">
        <f t="shared" si="0"/>
        <v>0</v>
      </c>
      <c r="K76" s="36">
        <v>60</v>
      </c>
      <c r="L76" s="52"/>
      <c r="M76" s="52"/>
      <c r="N76" s="38">
        <f t="shared" si="1"/>
        <v>18000</v>
      </c>
      <c r="O76" s="746" t="s">
        <v>35</v>
      </c>
      <c r="P76" s="738">
        <v>44428</v>
      </c>
      <c r="Q76" s="712"/>
      <c r="R76" s="40"/>
      <c r="S76" s="41"/>
      <c r="T76" s="42"/>
      <c r="U76" s="43"/>
      <c r="V76" s="44"/>
    </row>
    <row r="77" spans="1:22" ht="18.75" customHeight="1" thickBot="1" x14ac:dyDescent="0.35">
      <c r="A77" s="102" t="s">
        <v>631</v>
      </c>
      <c r="B77" s="599" t="s">
        <v>53</v>
      </c>
      <c r="C77" s="729" t="s">
        <v>632</v>
      </c>
      <c r="D77" s="707"/>
      <c r="E77" s="609"/>
      <c r="F77" s="51">
        <v>1515</v>
      </c>
      <c r="G77" s="49">
        <v>44426</v>
      </c>
      <c r="H77" s="621">
        <v>1320</v>
      </c>
      <c r="I77" s="51">
        <v>1515</v>
      </c>
      <c r="J77" s="35">
        <f t="shared" si="0"/>
        <v>0</v>
      </c>
      <c r="K77" s="36">
        <v>30</v>
      </c>
      <c r="L77" s="52"/>
      <c r="M77" s="52"/>
      <c r="N77" s="38">
        <f t="shared" si="1"/>
        <v>45450</v>
      </c>
      <c r="O77" s="592" t="s">
        <v>35</v>
      </c>
      <c r="P77" s="739">
        <v>44434</v>
      </c>
      <c r="Q77" s="712"/>
      <c r="R77" s="40"/>
      <c r="S77" s="41"/>
      <c r="T77" s="42"/>
      <c r="U77" s="43"/>
      <c r="V77" s="44"/>
    </row>
    <row r="78" spans="1:22" ht="18.75" x14ac:dyDescent="0.3">
      <c r="A78" s="53" t="s">
        <v>24</v>
      </c>
      <c r="B78" s="599" t="s">
        <v>483</v>
      </c>
      <c r="C78" s="709" t="s">
        <v>673</v>
      </c>
      <c r="D78" s="610"/>
      <c r="E78" s="609"/>
      <c r="F78" s="51">
        <v>2697.4</v>
      </c>
      <c r="G78" s="49">
        <v>44428</v>
      </c>
      <c r="H78" s="622">
        <v>124734</v>
      </c>
      <c r="I78" s="51">
        <v>2700</v>
      </c>
      <c r="J78" s="35">
        <f t="shared" si="0"/>
        <v>2.5999999999999091</v>
      </c>
      <c r="K78" s="36">
        <v>30</v>
      </c>
      <c r="L78" s="52"/>
      <c r="M78" s="52"/>
      <c r="N78" s="38">
        <f t="shared" si="1"/>
        <v>81000</v>
      </c>
      <c r="O78" s="774" t="s">
        <v>35</v>
      </c>
      <c r="P78" s="775">
        <v>44446</v>
      </c>
      <c r="Q78" s="508"/>
      <c r="R78" s="40"/>
      <c r="S78" s="41"/>
      <c r="T78" s="42"/>
      <c r="U78" s="43"/>
      <c r="V78" s="44"/>
    </row>
    <row r="79" spans="1:22" ht="18.75" customHeight="1" x14ac:dyDescent="0.3">
      <c r="A79" s="287" t="s">
        <v>24</v>
      </c>
      <c r="B79" s="599" t="s">
        <v>485</v>
      </c>
      <c r="C79" s="619" t="s">
        <v>674</v>
      </c>
      <c r="D79" s="610"/>
      <c r="E79" s="609"/>
      <c r="F79" s="51">
        <v>119</v>
      </c>
      <c r="G79" s="49">
        <v>44428</v>
      </c>
      <c r="H79" s="622">
        <v>34398</v>
      </c>
      <c r="I79" s="51">
        <v>119</v>
      </c>
      <c r="J79" s="35">
        <f t="shared" si="0"/>
        <v>0</v>
      </c>
      <c r="K79" s="36">
        <v>80</v>
      </c>
      <c r="L79" s="52"/>
      <c r="M79" s="52"/>
      <c r="N79" s="38">
        <f t="shared" si="1"/>
        <v>9520</v>
      </c>
      <c r="O79" s="454" t="s">
        <v>35</v>
      </c>
      <c r="P79" s="737">
        <v>44446</v>
      </c>
      <c r="Q79" s="508"/>
      <c r="R79" s="40"/>
      <c r="S79" s="41"/>
      <c r="T79" s="42"/>
      <c r="U79" s="43"/>
      <c r="V79" s="44"/>
    </row>
    <row r="80" spans="1:22" ht="18.75" customHeight="1" x14ac:dyDescent="0.3">
      <c r="A80" s="287" t="s">
        <v>208</v>
      </c>
      <c r="B80" s="599" t="s">
        <v>33</v>
      </c>
      <c r="C80" s="619" t="s">
        <v>637</v>
      </c>
      <c r="D80" s="610"/>
      <c r="E80" s="609"/>
      <c r="F80" s="51">
        <v>300</v>
      </c>
      <c r="G80" s="49">
        <v>44432</v>
      </c>
      <c r="H80" s="622" t="s">
        <v>638</v>
      </c>
      <c r="I80" s="51">
        <v>300</v>
      </c>
      <c r="J80" s="35">
        <f t="shared" si="0"/>
        <v>0</v>
      </c>
      <c r="K80" s="36">
        <v>60</v>
      </c>
      <c r="L80" s="52"/>
      <c r="M80" s="52"/>
      <c r="N80" s="38">
        <f t="shared" si="1"/>
        <v>18000</v>
      </c>
      <c r="O80" s="508" t="s">
        <v>374</v>
      </c>
      <c r="P80" s="702">
        <v>44434</v>
      </c>
      <c r="Q80" s="508"/>
      <c r="R80" s="40"/>
      <c r="S80" s="41"/>
      <c r="T80" s="42"/>
      <c r="U80" s="43"/>
      <c r="V80" s="44"/>
    </row>
    <row r="81" spans="1:22" ht="18.75" customHeight="1" x14ac:dyDescent="0.3">
      <c r="A81" s="53" t="s">
        <v>678</v>
      </c>
      <c r="B81" s="286" t="s">
        <v>679</v>
      </c>
      <c r="C81" s="610" t="s">
        <v>680</v>
      </c>
      <c r="D81" s="610"/>
      <c r="E81" s="609"/>
      <c r="F81" s="51">
        <v>7987.79</v>
      </c>
      <c r="G81" s="49">
        <v>44434</v>
      </c>
      <c r="H81" s="622" t="s">
        <v>681</v>
      </c>
      <c r="I81" s="51">
        <v>7987.79</v>
      </c>
      <c r="J81" s="35">
        <f>I81-F81</f>
        <v>0</v>
      </c>
      <c r="K81" s="36">
        <v>20</v>
      </c>
      <c r="L81" s="52"/>
      <c r="M81" s="52"/>
      <c r="N81" s="38">
        <f>K81*I81</f>
        <v>159755.79999999999</v>
      </c>
      <c r="O81" s="454" t="s">
        <v>682</v>
      </c>
      <c r="P81" s="737">
        <v>44447</v>
      </c>
      <c r="Q81" s="508"/>
      <c r="R81" s="40"/>
      <c r="S81" s="41"/>
      <c r="T81" s="42"/>
      <c r="U81" s="43"/>
      <c r="V81" s="44"/>
    </row>
    <row r="82" spans="1:22" ht="18.75" x14ac:dyDescent="0.3">
      <c r="A82" s="287" t="s">
        <v>705</v>
      </c>
      <c r="B82" s="599" t="s">
        <v>706</v>
      </c>
      <c r="C82" s="619" t="s">
        <v>707</v>
      </c>
      <c r="D82" s="610"/>
      <c r="E82" s="609"/>
      <c r="F82" s="51">
        <v>9958.18</v>
      </c>
      <c r="G82" s="49">
        <v>44432</v>
      </c>
      <c r="H82" s="622" t="s">
        <v>708</v>
      </c>
      <c r="I82" s="51">
        <v>9958.18</v>
      </c>
      <c r="J82" s="35">
        <f>I82-F82</f>
        <v>0</v>
      </c>
      <c r="K82" s="36">
        <v>29</v>
      </c>
      <c r="L82" s="52"/>
      <c r="M82" s="52"/>
      <c r="N82" s="38">
        <f>K82*I82</f>
        <v>288787.22000000003</v>
      </c>
      <c r="O82" s="454" t="s">
        <v>709</v>
      </c>
      <c r="P82" s="737">
        <v>44452</v>
      </c>
      <c r="Q82" s="508"/>
      <c r="R82" s="40"/>
      <c r="S82" s="41"/>
      <c r="T82" s="42"/>
      <c r="U82" s="43"/>
      <c r="V82" s="44"/>
    </row>
    <row r="83" spans="1:22" ht="16.5" customHeight="1" x14ac:dyDescent="0.3">
      <c r="A83" s="53"/>
      <c r="B83" s="599"/>
      <c r="C83" s="181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38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s="327" customFormat="1" ht="16.5" customHeight="1" x14ac:dyDescent="0.3">
      <c r="A84" s="277"/>
      <c r="B84" s="686"/>
      <c r="C84" s="595"/>
      <c r="D84" s="624"/>
      <c r="E84" s="625"/>
      <c r="F84" s="626"/>
      <c r="G84" s="627"/>
      <c r="H84" s="597"/>
      <c r="I84" s="626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s="327" customFormat="1" ht="16.5" customHeight="1" x14ac:dyDescent="0.3">
      <c r="A86" s="279"/>
      <c r="B86" s="425"/>
      <c r="C86" s="629"/>
      <c r="D86" s="628"/>
      <c r="E86" s="613"/>
      <c r="F86" s="320"/>
      <c r="G86" s="276"/>
      <c r="H86" s="630"/>
      <c r="I86" s="320"/>
      <c r="J86" s="35">
        <f t="shared" si="0"/>
        <v>0</v>
      </c>
      <c r="K86" s="581"/>
      <c r="L86" s="323"/>
      <c r="M86" s="323"/>
      <c r="N86" s="38">
        <f t="shared" si="1"/>
        <v>0</v>
      </c>
      <c r="O86" s="508"/>
      <c r="P86" s="702"/>
      <c r="Q86" s="508"/>
      <c r="R86" s="324"/>
      <c r="S86" s="41"/>
      <c r="T86" s="42"/>
      <c r="U86" s="325"/>
      <c r="V86" s="326"/>
    </row>
    <row r="87" spans="1:22" s="327" customFormat="1" ht="16.5" customHeight="1" x14ac:dyDescent="0.3">
      <c r="A87" s="279"/>
      <c r="B87" s="425"/>
      <c r="C87" s="629"/>
      <c r="D87" s="628"/>
      <c r="E87" s="613"/>
      <c r="F87" s="320"/>
      <c r="G87" s="276"/>
      <c r="H87" s="630"/>
      <c r="I87" s="320"/>
      <c r="J87" s="35">
        <f t="shared" si="0"/>
        <v>0</v>
      </c>
      <c r="K87" s="581"/>
      <c r="L87" s="323"/>
      <c r="M87" s="323"/>
      <c r="N87" s="38">
        <f t="shared" si="1"/>
        <v>0</v>
      </c>
      <c r="O87" s="508"/>
      <c r="P87" s="702"/>
      <c r="Q87" s="508"/>
      <c r="R87" s="324"/>
      <c r="S87" s="41"/>
      <c r="T87" s="42"/>
      <c r="U87" s="325"/>
      <c r="V87" s="326"/>
    </row>
    <row r="88" spans="1:22" ht="16.5" customHeight="1" x14ac:dyDescent="0.3">
      <c r="A88" s="58"/>
      <c r="B88" s="61"/>
      <c r="C88" s="181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323"/>
      <c r="M88" s="323"/>
      <c r="N88" s="38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116"/>
      <c r="D89" s="612"/>
      <c r="E89" s="613"/>
      <c r="F89" s="51"/>
      <c r="G89" s="49"/>
      <c r="H89" s="684"/>
      <c r="I89" s="51"/>
      <c r="J89" s="35">
        <f t="shared" si="0"/>
        <v>0</v>
      </c>
      <c r="K89" s="56"/>
      <c r="L89" s="1070"/>
      <c r="M89" s="1071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116"/>
      <c r="D90" s="612"/>
      <c r="E90" s="613"/>
      <c r="F90" s="51"/>
      <c r="G90" s="49"/>
      <c r="H90" s="684"/>
      <c r="I90" s="51"/>
      <c r="J90" s="35">
        <f t="shared" si="0"/>
        <v>0</v>
      </c>
      <c r="K90" s="56"/>
      <c r="L90" s="1070"/>
      <c r="M90" s="1071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725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725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725"/>
      <c r="D122" s="725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725"/>
      <c r="D124" s="725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5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5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5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5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5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5"/>
        <v>0</v>
      </c>
      <c r="K157" s="137"/>
      <c r="L157" s="133"/>
      <c r="M157" s="133"/>
      <c r="N157" s="136">
        <f t="shared" ref="N157:N241" si="6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5"/>
        <v>0</v>
      </c>
      <c r="K158" s="56"/>
      <c r="L158" s="133"/>
      <c r="M158" s="133"/>
      <c r="N158" s="57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5"/>
        <v>0</v>
      </c>
      <c r="K159" s="137"/>
      <c r="L159" s="133"/>
      <c r="M159" s="133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5"/>
        <v>0</v>
      </c>
      <c r="K160" s="137"/>
      <c r="L160" s="133"/>
      <c r="M160" s="133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5"/>
        <v>0</v>
      </c>
      <c r="K162" s="137"/>
      <c r="L162" s="145"/>
      <c r="M162" s="145"/>
      <c r="N162" s="136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5"/>
        <v>0</v>
      </c>
      <c r="K163" s="137"/>
      <c r="L163" s="145"/>
      <c r="M163" s="145"/>
      <c r="N163" s="136">
        <f t="shared" si="6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5"/>
        <v>0</v>
      </c>
      <c r="N176" s="57">
        <f t="shared" si="6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5"/>
        <v>0</v>
      </c>
      <c r="N177" s="57">
        <f t="shared" si="6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5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5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5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7">I216-F216</f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7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7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7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7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7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7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7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7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7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7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7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7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7"/>
        <v>0</v>
      </c>
      <c r="K239" s="56"/>
      <c r="L239" s="52"/>
      <c r="M239" s="52"/>
      <c r="N239" s="57">
        <f t="shared" si="6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7"/>
        <v>0</v>
      </c>
      <c r="K240" s="56"/>
      <c r="L240" s="52"/>
      <c r="M240" s="52"/>
      <c r="N240" s="57">
        <f t="shared" si="6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7"/>
        <v>0</v>
      </c>
      <c r="K241" s="56"/>
      <c r="L241" s="52"/>
      <c r="M241" s="52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7"/>
        <v>0</v>
      </c>
      <c r="K242" s="56"/>
      <c r="L242" s="182"/>
      <c r="M242" s="183"/>
      <c r="N242" s="57">
        <f t="shared" ref="N242:N251" si="8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725"/>
      <c r="I243" s="48"/>
      <c r="J243" s="35">
        <f t="shared" si="7"/>
        <v>0</v>
      </c>
      <c r="K243" s="56"/>
      <c r="L243" s="182"/>
      <c r="M243" s="183"/>
      <c r="N243" s="57">
        <f t="shared" si="8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725"/>
      <c r="I244" s="48"/>
      <c r="J244" s="35">
        <f t="shared" si="7"/>
        <v>0</v>
      </c>
      <c r="K244" s="56"/>
      <c r="L244" s="182"/>
      <c r="M244" s="183"/>
      <c r="N244" s="57">
        <f t="shared" si="8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25"/>
      <c r="I245" s="48"/>
      <c r="J245" s="35">
        <f t="shared" si="7"/>
        <v>0</v>
      </c>
      <c r="K245" s="56"/>
      <c r="L245" s="182"/>
      <c r="M245" s="183"/>
      <c r="N245" s="57">
        <f t="shared" si="8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725"/>
      <c r="I246" s="48"/>
      <c r="J246" s="35">
        <f t="shared" si="7"/>
        <v>0</v>
      </c>
      <c r="K246" s="56"/>
      <c r="L246" s="182"/>
      <c r="M246" s="183"/>
      <c r="N246" s="57">
        <f t="shared" si="8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725"/>
      <c r="I247" s="48"/>
      <c r="J247" s="35">
        <f t="shared" si="7"/>
        <v>0</v>
      </c>
      <c r="K247" s="56"/>
      <c r="L247" s="182"/>
      <c r="M247" s="183"/>
      <c r="N247" s="57">
        <f t="shared" si="8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7"/>
        <v>0</v>
      </c>
      <c r="K248" s="56"/>
      <c r="L248" s="182"/>
      <c r="M248" s="191"/>
      <c r="N248" s="57">
        <f t="shared" si="8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7"/>
        <v>0</v>
      </c>
      <c r="K249" s="56"/>
      <c r="L249" s="182"/>
      <c r="M249" s="191"/>
      <c r="N249" s="57">
        <f t="shared" si="8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7"/>
        <v>0</v>
      </c>
      <c r="K250" s="56"/>
      <c r="L250" s="182"/>
      <c r="M250" s="191"/>
      <c r="N250" s="57">
        <f t="shared" si="8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7"/>
        <v>0</v>
      </c>
      <c r="K251" s="56"/>
      <c r="L251" s="182"/>
      <c r="M251" s="191"/>
      <c r="N251" s="57">
        <f t="shared" si="8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7"/>
        <v>0</v>
      </c>
      <c r="K252" s="198"/>
      <c r="L252" s="198"/>
      <c r="M252" s="198"/>
      <c r="N252" s="199">
        <f t="shared" ref="N252:N263" si="9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7"/>
        <v>0</v>
      </c>
      <c r="K253" s="198"/>
      <c r="L253" s="198"/>
      <c r="M253" s="198"/>
      <c r="N253" s="199">
        <f t="shared" si="9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7"/>
        <v>0</v>
      </c>
      <c r="K254" s="198"/>
      <c r="L254" s="198"/>
      <c r="M254" s="198"/>
      <c r="N254" s="199">
        <f t="shared" si="9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7"/>
        <v>0</v>
      </c>
      <c r="K255" s="198"/>
      <c r="L255" s="198"/>
      <c r="M255" s="198"/>
      <c r="N255" s="199">
        <f t="shared" si="9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7"/>
        <v>0</v>
      </c>
      <c r="K256" s="198"/>
      <c r="L256" s="198"/>
      <c r="M256" s="198"/>
      <c r="N256" s="199">
        <f t="shared" si="9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7"/>
        <v>0</v>
      </c>
      <c r="K257" s="213"/>
      <c r="L257" s="213"/>
      <c r="M257" s="213"/>
      <c r="N257" s="199">
        <f t="shared" si="9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7"/>
        <v>0</v>
      </c>
      <c r="K258" s="213"/>
      <c r="L258" s="213"/>
      <c r="M258" s="213"/>
      <c r="N258" s="199">
        <f t="shared" si="9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7"/>
        <v>0</v>
      </c>
      <c r="K259" s="213"/>
      <c r="L259" s="213"/>
      <c r="M259" s="213"/>
      <c r="N259" s="199">
        <f t="shared" si="9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937" t="s">
        <v>19</v>
      </c>
      <c r="G260" s="937"/>
      <c r="H260" s="938"/>
      <c r="I260" s="216">
        <f>SUM(I4:I259)</f>
        <v>382890.88509999996</v>
      </c>
      <c r="J260" s="217"/>
      <c r="K260" s="213"/>
      <c r="L260" s="218"/>
      <c r="M260" s="213"/>
      <c r="N260" s="199">
        <f t="shared" si="9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9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9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9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14510501.4778</v>
      </c>
      <c r="O264" s="306"/>
      <c r="Q264" s="234">
        <f>SUM(Q4:Q263)</f>
        <v>320800</v>
      </c>
      <c r="R264" s="9"/>
      <c r="S264" s="235">
        <f>SUM(S16:S263)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14831301.4778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sortState ref="A81:Q82">
    <sortCondition ref="C81:C82"/>
  </sortState>
  <mergeCells count="33">
    <mergeCell ref="C61:C62"/>
    <mergeCell ref="H61:H62"/>
    <mergeCell ref="O61:O62"/>
    <mergeCell ref="P61:P62"/>
    <mergeCell ref="F260:H260"/>
    <mergeCell ref="O67:O68"/>
    <mergeCell ref="P67:P68"/>
    <mergeCell ref="A1:J2"/>
    <mergeCell ref="W1:X1"/>
    <mergeCell ref="O54:O55"/>
    <mergeCell ref="L89:M90"/>
    <mergeCell ref="A54:A55"/>
    <mergeCell ref="C54:C55"/>
    <mergeCell ref="H54:H55"/>
    <mergeCell ref="A59:A60"/>
    <mergeCell ref="C59:C60"/>
    <mergeCell ref="H59:H60"/>
    <mergeCell ref="O59:O60"/>
    <mergeCell ref="P59:P60"/>
    <mergeCell ref="A61:A62"/>
    <mergeCell ref="A67:A68"/>
    <mergeCell ref="C67:C68"/>
    <mergeCell ref="H67:H68"/>
    <mergeCell ref="A69:A70"/>
    <mergeCell ref="C69:C70"/>
    <mergeCell ref="H69:H70"/>
    <mergeCell ref="O69:O70"/>
    <mergeCell ref="P69:P70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91"/>
  <sheetViews>
    <sheetView workbookViewId="0">
      <pane xSplit="7" ySplit="3" topLeftCell="T4" activePane="bottomRight" state="frozen"/>
      <selection pane="topRight" activeCell="H1" sqref="H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0" t="s">
        <v>657</v>
      </c>
      <c r="B1" s="950"/>
      <c r="C1" s="950"/>
      <c r="D1" s="950"/>
      <c r="E1" s="950"/>
      <c r="F1" s="950"/>
      <c r="G1" s="950"/>
      <c r="H1" s="950"/>
      <c r="I1" s="950"/>
      <c r="J1" s="95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48" t="s">
        <v>99</v>
      </c>
      <c r="X1" s="949"/>
    </row>
    <row r="2" spans="1:24" thickBot="1" x14ac:dyDescent="0.3">
      <c r="A2" s="950"/>
      <c r="B2" s="950"/>
      <c r="C2" s="950"/>
      <c r="D2" s="950"/>
      <c r="E2" s="950"/>
      <c r="F2" s="950"/>
      <c r="G2" s="950"/>
      <c r="H2" s="950"/>
      <c r="I2" s="950"/>
      <c r="J2" s="95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838"/>
      <c r="V3" s="839"/>
      <c r="W3" s="837" t="s">
        <v>106</v>
      </c>
      <c r="X3" s="388" t="s">
        <v>15</v>
      </c>
    </row>
    <row r="4" spans="1:24" ht="33" customHeight="1" thickTop="1" thickBot="1" x14ac:dyDescent="0.35">
      <c r="A4" s="719" t="s">
        <v>658</v>
      </c>
      <c r="B4" s="267" t="s">
        <v>30</v>
      </c>
      <c r="C4" s="268" t="s">
        <v>663</v>
      </c>
      <c r="D4" s="558">
        <v>53</v>
      </c>
      <c r="E4" s="559">
        <f>D4*F4</f>
        <v>1164940</v>
      </c>
      <c r="F4" s="270">
        <v>21980</v>
      </c>
      <c r="G4" s="271">
        <v>44440</v>
      </c>
      <c r="H4" s="755" t="s">
        <v>721</v>
      </c>
      <c r="I4" s="34">
        <v>22515</v>
      </c>
      <c r="J4" s="35">
        <f t="shared" ref="J4:J149" si="0">I4-F4</f>
        <v>535</v>
      </c>
      <c r="K4" s="322">
        <v>36</v>
      </c>
      <c r="L4" s="758"/>
      <c r="M4" s="758"/>
      <c r="N4" s="38">
        <f t="shared" ref="N4:N153" si="1">K4*I4</f>
        <v>810540</v>
      </c>
      <c r="O4" s="510" t="s">
        <v>206</v>
      </c>
      <c r="P4" s="699">
        <v>44453</v>
      </c>
      <c r="Q4" s="643">
        <v>25140</v>
      </c>
      <c r="R4" s="644">
        <v>44442</v>
      </c>
      <c r="S4" s="483"/>
      <c r="T4" s="42"/>
      <c r="U4" s="381" t="s">
        <v>832</v>
      </c>
      <c r="V4" s="382">
        <v>6032</v>
      </c>
      <c r="W4" s="378" t="s">
        <v>780</v>
      </c>
      <c r="X4" s="379">
        <v>4176</v>
      </c>
    </row>
    <row r="5" spans="1:24" ht="30" customHeight="1" thickTop="1" thickBot="1" x14ac:dyDescent="0.35">
      <c r="A5" s="272" t="s">
        <v>42</v>
      </c>
      <c r="B5" s="273" t="s">
        <v>28</v>
      </c>
      <c r="C5" s="274" t="s">
        <v>663</v>
      </c>
      <c r="D5" s="93">
        <v>53</v>
      </c>
      <c r="E5" s="559">
        <f t="shared" ref="E5:E28" si="2">D5*F5</f>
        <v>0</v>
      </c>
      <c r="F5" s="275">
        <v>0</v>
      </c>
      <c r="G5" s="276">
        <v>44440</v>
      </c>
      <c r="H5" s="50" t="s">
        <v>722</v>
      </c>
      <c r="I5" s="51">
        <f>5675-113.5</f>
        <v>5561.5</v>
      </c>
      <c r="J5" s="35">
        <f t="shared" si="0"/>
        <v>5561.5</v>
      </c>
      <c r="K5" s="322">
        <v>36</v>
      </c>
      <c r="L5" s="323"/>
      <c r="M5" s="323"/>
      <c r="N5" s="38">
        <f t="shared" si="1"/>
        <v>200214</v>
      </c>
      <c r="O5" s="721" t="s">
        <v>206</v>
      </c>
      <c r="P5" s="722">
        <v>44453</v>
      </c>
      <c r="Q5" s="645">
        <v>0</v>
      </c>
      <c r="R5" s="646">
        <v>44442</v>
      </c>
      <c r="S5" s="483"/>
      <c r="T5" s="42"/>
      <c r="U5" s="43" t="s">
        <v>832</v>
      </c>
      <c r="V5" s="44">
        <v>0</v>
      </c>
      <c r="W5" s="411" t="s">
        <v>780</v>
      </c>
      <c r="X5" s="412">
        <v>0</v>
      </c>
    </row>
    <row r="6" spans="1:24" ht="30.75" customHeight="1" thickTop="1" thickBot="1" x14ac:dyDescent="0.35">
      <c r="A6" s="272" t="s">
        <v>150</v>
      </c>
      <c r="B6" s="273" t="s">
        <v>30</v>
      </c>
      <c r="C6" s="274" t="s">
        <v>664</v>
      </c>
      <c r="D6" s="93">
        <v>53</v>
      </c>
      <c r="E6" s="559">
        <f t="shared" si="2"/>
        <v>1237550</v>
      </c>
      <c r="F6" s="275">
        <v>23350</v>
      </c>
      <c r="G6" s="276">
        <v>44442</v>
      </c>
      <c r="H6" s="50" t="s">
        <v>724</v>
      </c>
      <c r="I6" s="51">
        <f>23795-39.66</f>
        <v>23755.34</v>
      </c>
      <c r="J6" s="35">
        <f t="shared" si="0"/>
        <v>405.34000000000015</v>
      </c>
      <c r="K6" s="322">
        <v>36</v>
      </c>
      <c r="L6" s="323"/>
      <c r="M6" s="323"/>
      <c r="N6" s="38">
        <f t="shared" si="1"/>
        <v>855192.24</v>
      </c>
      <c r="O6" s="721" t="s">
        <v>206</v>
      </c>
      <c r="P6" s="722">
        <v>44456</v>
      </c>
      <c r="Q6" s="645">
        <v>25640</v>
      </c>
      <c r="R6" s="646">
        <v>44442</v>
      </c>
      <c r="S6" s="483"/>
      <c r="T6" s="42"/>
      <c r="U6" s="43" t="s">
        <v>832</v>
      </c>
      <c r="V6" s="44">
        <v>6032</v>
      </c>
      <c r="W6" s="43" t="s">
        <v>780</v>
      </c>
      <c r="X6" s="361">
        <v>4176</v>
      </c>
    </row>
    <row r="7" spans="1:24" ht="18.75" thickTop="1" thickBot="1" x14ac:dyDescent="0.35">
      <c r="A7" s="272" t="s">
        <v>659</v>
      </c>
      <c r="B7" s="273" t="s">
        <v>28</v>
      </c>
      <c r="C7" s="274" t="s">
        <v>664</v>
      </c>
      <c r="D7" s="93">
        <v>53</v>
      </c>
      <c r="E7" s="559">
        <f t="shared" si="2"/>
        <v>0</v>
      </c>
      <c r="F7" s="275">
        <v>0</v>
      </c>
      <c r="G7" s="276">
        <v>44442</v>
      </c>
      <c r="H7" s="50" t="s">
        <v>723</v>
      </c>
      <c r="I7" s="51">
        <v>6100</v>
      </c>
      <c r="J7" s="35">
        <f t="shared" si="0"/>
        <v>6100</v>
      </c>
      <c r="K7" s="322">
        <v>36</v>
      </c>
      <c r="L7" s="323"/>
      <c r="M7" s="323"/>
      <c r="N7" s="38">
        <f t="shared" si="1"/>
        <v>219600</v>
      </c>
      <c r="O7" s="721" t="s">
        <v>35</v>
      </c>
      <c r="P7" s="722">
        <v>44456</v>
      </c>
      <c r="Q7" s="645">
        <v>0</v>
      </c>
      <c r="R7" s="646">
        <v>44442</v>
      </c>
      <c r="S7" s="483"/>
      <c r="T7" s="42"/>
      <c r="U7" s="43" t="s">
        <v>832</v>
      </c>
      <c r="V7" s="44">
        <v>0</v>
      </c>
      <c r="W7" s="43" t="s">
        <v>780</v>
      </c>
      <c r="X7" s="361">
        <v>0</v>
      </c>
    </row>
    <row r="8" spans="1:24" ht="18.75" thickTop="1" thickBot="1" x14ac:dyDescent="0.35">
      <c r="A8" s="272" t="s">
        <v>759</v>
      </c>
      <c r="B8" s="273" t="s">
        <v>30</v>
      </c>
      <c r="C8" s="274" t="s">
        <v>758</v>
      </c>
      <c r="D8" s="93">
        <v>53</v>
      </c>
      <c r="E8" s="559">
        <f t="shared" si="2"/>
        <v>1140560</v>
      </c>
      <c r="F8" s="275">
        <v>21520</v>
      </c>
      <c r="G8" s="276">
        <v>44444</v>
      </c>
      <c r="H8" s="50" t="s">
        <v>727</v>
      </c>
      <c r="I8" s="51">
        <f>21535-107.68</f>
        <v>21427.32</v>
      </c>
      <c r="J8" s="35">
        <f t="shared" si="0"/>
        <v>-92.680000000000291</v>
      </c>
      <c r="K8" s="322">
        <v>35.5</v>
      </c>
      <c r="L8" s="323"/>
      <c r="M8" s="323"/>
      <c r="N8" s="38">
        <f t="shared" si="1"/>
        <v>760669.86</v>
      </c>
      <c r="O8" s="510" t="s">
        <v>206</v>
      </c>
      <c r="P8" s="699">
        <v>44459</v>
      </c>
      <c r="Q8" s="787">
        <v>12590</v>
      </c>
      <c r="R8" s="788">
        <v>44452</v>
      </c>
      <c r="S8" s="483"/>
      <c r="T8" s="42"/>
      <c r="U8" s="43" t="s">
        <v>832</v>
      </c>
      <c r="V8" s="44">
        <v>6032</v>
      </c>
      <c r="W8" s="43" t="s">
        <v>780</v>
      </c>
      <c r="X8" s="361">
        <v>4176</v>
      </c>
    </row>
    <row r="9" spans="1:24" ht="18.75" thickTop="1" thickBot="1" x14ac:dyDescent="0.35">
      <c r="A9" s="277" t="s">
        <v>660</v>
      </c>
      <c r="B9" s="273" t="s">
        <v>28</v>
      </c>
      <c r="C9" s="274" t="s">
        <v>758</v>
      </c>
      <c r="D9" s="93">
        <v>0</v>
      </c>
      <c r="E9" s="559">
        <f t="shared" si="2"/>
        <v>0</v>
      </c>
      <c r="F9" s="275">
        <v>0</v>
      </c>
      <c r="G9" s="276">
        <v>44444</v>
      </c>
      <c r="H9" s="50" t="s">
        <v>728</v>
      </c>
      <c r="I9" s="51">
        <v>6165</v>
      </c>
      <c r="J9" s="35">
        <f t="shared" si="0"/>
        <v>6165</v>
      </c>
      <c r="K9" s="322">
        <v>35.5</v>
      </c>
      <c r="L9" s="323"/>
      <c r="M9" s="323"/>
      <c r="N9" s="38">
        <f t="shared" si="1"/>
        <v>218857.5</v>
      </c>
      <c r="O9" s="510" t="s">
        <v>731</v>
      </c>
      <c r="P9" s="699">
        <v>44459</v>
      </c>
      <c r="Q9" s="787">
        <v>0</v>
      </c>
      <c r="R9" s="788">
        <v>44452</v>
      </c>
      <c r="S9" s="483"/>
      <c r="T9" s="42"/>
      <c r="U9" s="43" t="s">
        <v>832</v>
      </c>
      <c r="V9" s="44">
        <v>0</v>
      </c>
      <c r="W9" s="43" t="s">
        <v>780</v>
      </c>
      <c r="X9" s="361">
        <v>0</v>
      </c>
    </row>
    <row r="10" spans="1:24" ht="33" thickTop="1" thickBot="1" x14ac:dyDescent="0.35">
      <c r="A10" s="277" t="s">
        <v>661</v>
      </c>
      <c r="B10" s="273" t="s">
        <v>30</v>
      </c>
      <c r="C10" s="274" t="s">
        <v>760</v>
      </c>
      <c r="D10" s="173">
        <v>51</v>
      </c>
      <c r="E10" s="559">
        <f t="shared" si="2"/>
        <v>1143930</v>
      </c>
      <c r="F10" s="275">
        <v>22430</v>
      </c>
      <c r="G10" s="276">
        <v>44446</v>
      </c>
      <c r="H10" s="50" t="s">
        <v>732</v>
      </c>
      <c r="I10" s="51">
        <f>22790-113.95</f>
        <v>22676.05</v>
      </c>
      <c r="J10" s="35">
        <f t="shared" si="0"/>
        <v>246.04999999999927</v>
      </c>
      <c r="K10" s="322">
        <v>35.5</v>
      </c>
      <c r="L10" s="323"/>
      <c r="M10" s="323"/>
      <c r="N10" s="38">
        <f t="shared" si="1"/>
        <v>804999.77500000002</v>
      </c>
      <c r="O10" s="510" t="s">
        <v>206</v>
      </c>
      <c r="P10" s="699">
        <v>44460</v>
      </c>
      <c r="Q10" s="645">
        <v>25140</v>
      </c>
      <c r="R10" s="646">
        <v>44452</v>
      </c>
      <c r="S10" s="483"/>
      <c r="T10" s="42"/>
      <c r="U10" s="43" t="s">
        <v>832</v>
      </c>
      <c r="V10" s="44">
        <v>6032</v>
      </c>
      <c r="W10" s="43" t="s">
        <v>780</v>
      </c>
      <c r="X10" s="361">
        <v>4176</v>
      </c>
    </row>
    <row r="11" spans="1:24" ht="18.75" thickTop="1" thickBot="1" x14ac:dyDescent="0.35">
      <c r="A11" s="277" t="s">
        <v>363</v>
      </c>
      <c r="B11" s="273" t="s">
        <v>449</v>
      </c>
      <c r="C11" s="274" t="s">
        <v>760</v>
      </c>
      <c r="D11" s="93">
        <v>0</v>
      </c>
      <c r="E11" s="559">
        <f t="shared" si="2"/>
        <v>0</v>
      </c>
      <c r="F11" s="275">
        <v>0</v>
      </c>
      <c r="G11" s="276">
        <v>44446</v>
      </c>
      <c r="H11" s="50" t="s">
        <v>730</v>
      </c>
      <c r="I11" s="51">
        <v>6125</v>
      </c>
      <c r="J11" s="35">
        <f t="shared" si="0"/>
        <v>6125</v>
      </c>
      <c r="K11" s="322">
        <v>35.5</v>
      </c>
      <c r="L11" s="323"/>
      <c r="M11" s="323"/>
      <c r="N11" s="38">
        <f t="shared" si="1"/>
        <v>217437.5</v>
      </c>
      <c r="O11" s="510" t="s">
        <v>206</v>
      </c>
      <c r="P11" s="699">
        <v>44460</v>
      </c>
      <c r="Q11" s="645">
        <v>0</v>
      </c>
      <c r="R11" s="646">
        <v>44452</v>
      </c>
      <c r="S11" s="483"/>
      <c r="T11" s="42"/>
      <c r="U11" s="43" t="s">
        <v>832</v>
      </c>
      <c r="V11" s="44">
        <v>0</v>
      </c>
      <c r="W11" s="43" t="s">
        <v>780</v>
      </c>
      <c r="X11" s="361">
        <v>0</v>
      </c>
    </row>
    <row r="12" spans="1:24" ht="18.75" thickTop="1" thickBot="1" x14ac:dyDescent="0.35">
      <c r="A12" s="277" t="s">
        <v>299</v>
      </c>
      <c r="B12" s="273" t="s">
        <v>30</v>
      </c>
      <c r="C12" s="274" t="s">
        <v>761</v>
      </c>
      <c r="D12" s="93">
        <v>50</v>
      </c>
      <c r="E12" s="559">
        <f t="shared" si="2"/>
        <v>1055000</v>
      </c>
      <c r="F12" s="275">
        <v>21100</v>
      </c>
      <c r="G12" s="276">
        <v>44448</v>
      </c>
      <c r="H12" s="677" t="s">
        <v>739</v>
      </c>
      <c r="I12" s="51">
        <v>21700</v>
      </c>
      <c r="J12" s="35">
        <f t="shared" si="0"/>
        <v>600</v>
      </c>
      <c r="K12" s="322">
        <v>35</v>
      </c>
      <c r="L12" s="323"/>
      <c r="M12" s="323"/>
      <c r="N12" s="38">
        <f t="shared" si="1"/>
        <v>759500</v>
      </c>
      <c r="O12" s="510" t="s">
        <v>206</v>
      </c>
      <c r="P12" s="699">
        <v>44462</v>
      </c>
      <c r="Q12" s="645">
        <v>25140</v>
      </c>
      <c r="R12" s="646">
        <v>44452</v>
      </c>
      <c r="S12" s="483"/>
      <c r="T12" s="42"/>
      <c r="U12" s="43" t="s">
        <v>832</v>
      </c>
      <c r="V12" s="44">
        <v>6032</v>
      </c>
      <c r="W12" s="43" t="s">
        <v>780</v>
      </c>
      <c r="X12" s="361">
        <v>4176</v>
      </c>
    </row>
    <row r="13" spans="1:24" ht="18.75" thickTop="1" thickBot="1" x14ac:dyDescent="0.35">
      <c r="A13" s="277" t="s">
        <v>662</v>
      </c>
      <c r="B13" s="273" t="s">
        <v>28</v>
      </c>
      <c r="C13" s="274" t="s">
        <v>761</v>
      </c>
      <c r="D13" s="93">
        <v>0</v>
      </c>
      <c r="E13" s="559">
        <f t="shared" si="2"/>
        <v>0</v>
      </c>
      <c r="F13" s="275">
        <v>0</v>
      </c>
      <c r="G13" s="276">
        <v>44448</v>
      </c>
      <c r="H13" s="55" t="s">
        <v>740</v>
      </c>
      <c r="I13" s="51">
        <v>5500</v>
      </c>
      <c r="J13" s="35">
        <f t="shared" si="0"/>
        <v>5500</v>
      </c>
      <c r="K13" s="322">
        <v>35</v>
      </c>
      <c r="L13" s="323"/>
      <c r="M13" s="323"/>
      <c r="N13" s="38">
        <f t="shared" si="1"/>
        <v>192500</v>
      </c>
      <c r="O13" s="510" t="s">
        <v>35</v>
      </c>
      <c r="P13" s="699">
        <v>44462</v>
      </c>
      <c r="Q13" s="645">
        <v>0</v>
      </c>
      <c r="R13" s="646">
        <v>44452</v>
      </c>
      <c r="S13" s="483"/>
      <c r="T13" s="42"/>
      <c r="U13" s="43" t="s">
        <v>832</v>
      </c>
      <c r="V13" s="44">
        <v>0</v>
      </c>
      <c r="W13" s="43" t="s">
        <v>780</v>
      </c>
      <c r="X13" s="361">
        <v>0</v>
      </c>
    </row>
    <row r="14" spans="1:24" ht="18.75" thickTop="1" thickBot="1" x14ac:dyDescent="0.35">
      <c r="A14" s="277" t="s">
        <v>125</v>
      </c>
      <c r="B14" s="273" t="s">
        <v>30</v>
      </c>
      <c r="C14" s="274" t="s">
        <v>762</v>
      </c>
      <c r="D14" s="93">
        <v>50</v>
      </c>
      <c r="E14" s="559">
        <f t="shared" si="2"/>
        <v>1123000</v>
      </c>
      <c r="F14" s="275">
        <v>22460</v>
      </c>
      <c r="G14" s="276">
        <v>44449</v>
      </c>
      <c r="H14" s="55" t="s">
        <v>747</v>
      </c>
      <c r="I14" s="51">
        <v>23030</v>
      </c>
      <c r="J14" s="35">
        <f t="shared" si="0"/>
        <v>570</v>
      </c>
      <c r="K14" s="322">
        <v>35</v>
      </c>
      <c r="L14" s="323"/>
      <c r="M14" s="323"/>
      <c r="N14" s="38">
        <f t="shared" si="1"/>
        <v>806050</v>
      </c>
      <c r="O14" s="510" t="s">
        <v>206</v>
      </c>
      <c r="P14" s="699">
        <v>44463</v>
      </c>
      <c r="Q14" s="645">
        <v>25340</v>
      </c>
      <c r="R14" s="646">
        <v>44452</v>
      </c>
      <c r="S14" s="483"/>
      <c r="T14" s="42"/>
      <c r="U14" s="43" t="s">
        <v>832</v>
      </c>
      <c r="V14" s="44">
        <v>6032</v>
      </c>
      <c r="W14" s="43" t="s">
        <v>780</v>
      </c>
      <c r="X14" s="361">
        <v>4176</v>
      </c>
    </row>
    <row r="15" spans="1:24" ht="18.75" thickTop="1" thickBot="1" x14ac:dyDescent="0.35">
      <c r="A15" s="277" t="s">
        <v>45</v>
      </c>
      <c r="B15" s="273" t="s">
        <v>28</v>
      </c>
      <c r="C15" s="679" t="s">
        <v>762</v>
      </c>
      <c r="D15" s="93">
        <v>0</v>
      </c>
      <c r="E15" s="559">
        <f t="shared" si="2"/>
        <v>0</v>
      </c>
      <c r="F15" s="275">
        <v>0</v>
      </c>
      <c r="G15" s="276">
        <v>44449</v>
      </c>
      <c r="H15" s="677" t="s">
        <v>745</v>
      </c>
      <c r="I15" s="51">
        <v>5550</v>
      </c>
      <c r="J15" s="35">
        <f t="shared" si="0"/>
        <v>5550</v>
      </c>
      <c r="K15" s="322">
        <v>35</v>
      </c>
      <c r="L15" s="323"/>
      <c r="M15" s="323"/>
      <c r="N15" s="38">
        <f t="shared" si="1"/>
        <v>194250</v>
      </c>
      <c r="O15" s="510" t="s">
        <v>35</v>
      </c>
      <c r="P15" s="699">
        <v>44463</v>
      </c>
      <c r="Q15" s="645">
        <v>0</v>
      </c>
      <c r="R15" s="646">
        <v>44452</v>
      </c>
      <c r="S15" s="483"/>
      <c r="T15" s="42"/>
      <c r="U15" s="43" t="s">
        <v>832</v>
      </c>
      <c r="V15" s="44">
        <v>0</v>
      </c>
      <c r="W15" s="43" t="s">
        <v>780</v>
      </c>
      <c r="X15" s="361">
        <v>0</v>
      </c>
    </row>
    <row r="16" spans="1:24" ht="48.75" thickTop="1" thickBot="1" x14ac:dyDescent="0.35">
      <c r="A16" s="285" t="s">
        <v>37</v>
      </c>
      <c r="B16" s="273" t="s">
        <v>39</v>
      </c>
      <c r="C16" s="274" t="s">
        <v>763</v>
      </c>
      <c r="D16" s="93">
        <v>50</v>
      </c>
      <c r="E16" s="559">
        <f t="shared" si="2"/>
        <v>1014000</v>
      </c>
      <c r="F16" s="275">
        <v>20280</v>
      </c>
      <c r="G16" s="276">
        <v>44451</v>
      </c>
      <c r="H16" s="677" t="s">
        <v>748</v>
      </c>
      <c r="I16" s="51">
        <f>25940-129.7</f>
        <v>25810.3</v>
      </c>
      <c r="J16" s="35">
        <f t="shared" si="0"/>
        <v>5530.2999999999993</v>
      </c>
      <c r="K16" s="581">
        <v>35</v>
      </c>
      <c r="L16" s="323"/>
      <c r="M16" s="323"/>
      <c r="N16" s="57">
        <f t="shared" si="1"/>
        <v>903360.5</v>
      </c>
      <c r="O16" s="510" t="s">
        <v>206</v>
      </c>
      <c r="P16" s="699">
        <v>44466</v>
      </c>
      <c r="Q16" s="645">
        <v>22340</v>
      </c>
      <c r="R16" s="646">
        <v>44456</v>
      </c>
      <c r="S16" s="483"/>
      <c r="T16" s="42"/>
      <c r="U16" s="43" t="s">
        <v>832</v>
      </c>
      <c r="V16" s="44">
        <v>6032</v>
      </c>
      <c r="W16" s="43" t="s">
        <v>780</v>
      </c>
      <c r="X16" s="361">
        <v>4176</v>
      </c>
    </row>
    <row r="17" spans="1:24" ht="48.75" thickTop="1" thickBot="1" x14ac:dyDescent="0.35">
      <c r="A17" s="279" t="s">
        <v>95</v>
      </c>
      <c r="B17" s="273" t="s">
        <v>71</v>
      </c>
      <c r="C17" s="274" t="s">
        <v>764</v>
      </c>
      <c r="D17" s="93">
        <v>50</v>
      </c>
      <c r="E17" s="559">
        <f t="shared" si="2"/>
        <v>852500</v>
      </c>
      <c r="F17" s="275">
        <v>17050</v>
      </c>
      <c r="G17" s="276">
        <v>44452</v>
      </c>
      <c r="H17" s="677" t="s">
        <v>757</v>
      </c>
      <c r="I17" s="51">
        <f>22325-111.63</f>
        <v>22213.37</v>
      </c>
      <c r="J17" s="35">
        <f t="shared" si="0"/>
        <v>5163.369999999999</v>
      </c>
      <c r="K17" s="581">
        <v>34.5</v>
      </c>
      <c r="L17" s="323"/>
      <c r="M17" s="323"/>
      <c r="N17" s="57">
        <f t="shared" si="1"/>
        <v>766361.26500000001</v>
      </c>
      <c r="O17" s="510" t="s">
        <v>224</v>
      </c>
      <c r="P17" s="699">
        <v>44466</v>
      </c>
      <c r="Q17" s="645">
        <v>20140</v>
      </c>
      <c r="R17" s="646">
        <v>44456</v>
      </c>
      <c r="S17" s="483"/>
      <c r="T17" s="42"/>
      <c r="U17" s="43" t="s">
        <v>832</v>
      </c>
      <c r="V17" s="44">
        <v>6032</v>
      </c>
      <c r="W17" s="43" t="s">
        <v>780</v>
      </c>
      <c r="X17" s="361">
        <v>4176</v>
      </c>
    </row>
    <row r="18" spans="1:24" ht="33" thickTop="1" thickBot="1" x14ac:dyDescent="0.35">
      <c r="A18" s="279" t="s">
        <v>37</v>
      </c>
      <c r="B18" s="273" t="s">
        <v>30</v>
      </c>
      <c r="C18" s="274" t="s">
        <v>765</v>
      </c>
      <c r="D18" s="93">
        <v>50</v>
      </c>
      <c r="E18" s="559">
        <f t="shared" si="2"/>
        <v>873240</v>
      </c>
      <c r="F18" s="275">
        <v>17464.8</v>
      </c>
      <c r="G18" s="276">
        <v>44453</v>
      </c>
      <c r="H18" s="677" t="s">
        <v>749</v>
      </c>
      <c r="I18" s="51">
        <v>22350</v>
      </c>
      <c r="J18" s="35">
        <f t="shared" si="0"/>
        <v>4885.2000000000007</v>
      </c>
      <c r="K18" s="581">
        <v>34.5</v>
      </c>
      <c r="L18" s="323"/>
      <c r="M18" s="323"/>
      <c r="N18" s="57">
        <f t="shared" si="1"/>
        <v>771075</v>
      </c>
      <c r="O18" s="510" t="s">
        <v>206</v>
      </c>
      <c r="P18" s="699">
        <v>44467</v>
      </c>
      <c r="Q18" s="647">
        <v>20140</v>
      </c>
      <c r="R18" s="646">
        <v>44456</v>
      </c>
      <c r="S18" s="483"/>
      <c r="T18" s="42"/>
      <c r="U18" s="43" t="s">
        <v>832</v>
      </c>
      <c r="V18" s="44">
        <v>6032</v>
      </c>
      <c r="W18" s="43" t="s">
        <v>780</v>
      </c>
      <c r="X18" s="361">
        <v>4176</v>
      </c>
    </row>
    <row r="19" spans="1:24" ht="48.75" thickTop="1" thickBot="1" x14ac:dyDescent="0.35">
      <c r="A19" s="715" t="s">
        <v>131</v>
      </c>
      <c r="B19" s="273" t="s">
        <v>30</v>
      </c>
      <c r="C19" s="274" t="s">
        <v>766</v>
      </c>
      <c r="D19" s="93">
        <v>50</v>
      </c>
      <c r="E19" s="559">
        <f t="shared" si="2"/>
        <v>1151000</v>
      </c>
      <c r="F19" s="275">
        <v>23020</v>
      </c>
      <c r="G19" s="276">
        <v>44455</v>
      </c>
      <c r="H19" s="677" t="s">
        <v>755</v>
      </c>
      <c r="I19" s="51">
        <f>24220-121.1</f>
        <v>24098.9</v>
      </c>
      <c r="J19" s="35">
        <f t="shared" si="0"/>
        <v>1078.9000000000015</v>
      </c>
      <c r="K19" s="581">
        <v>34.5</v>
      </c>
      <c r="L19" s="323"/>
      <c r="M19" s="323"/>
      <c r="N19" s="57">
        <f t="shared" si="1"/>
        <v>831412.05</v>
      </c>
      <c r="O19" s="510" t="s">
        <v>206</v>
      </c>
      <c r="P19" s="699">
        <v>44469</v>
      </c>
      <c r="Q19" s="647">
        <v>25140</v>
      </c>
      <c r="R19" s="646">
        <v>44456</v>
      </c>
      <c r="S19" s="483"/>
      <c r="T19" s="42"/>
      <c r="U19" s="840" t="s">
        <v>835</v>
      </c>
      <c r="V19" s="841">
        <v>6032</v>
      </c>
      <c r="W19" s="43" t="s">
        <v>780</v>
      </c>
      <c r="X19" s="361">
        <v>4176</v>
      </c>
    </row>
    <row r="20" spans="1:24" ht="18.75" thickTop="1" thickBot="1" x14ac:dyDescent="0.35">
      <c r="A20" s="279" t="s">
        <v>363</v>
      </c>
      <c r="B20" s="273" t="s">
        <v>28</v>
      </c>
      <c r="C20" s="274" t="s">
        <v>766</v>
      </c>
      <c r="D20" s="93">
        <v>0</v>
      </c>
      <c r="E20" s="559">
        <f t="shared" si="2"/>
        <v>0</v>
      </c>
      <c r="F20" s="275">
        <v>0</v>
      </c>
      <c r="G20" s="276">
        <v>44455</v>
      </c>
      <c r="H20" s="677" t="s">
        <v>756</v>
      </c>
      <c r="I20" s="51">
        <v>5440</v>
      </c>
      <c r="J20" s="35">
        <f t="shared" si="0"/>
        <v>5440</v>
      </c>
      <c r="K20" s="581">
        <v>34.5</v>
      </c>
      <c r="L20" s="323"/>
      <c r="M20" s="323"/>
      <c r="N20" s="57">
        <f t="shared" si="1"/>
        <v>187680</v>
      </c>
      <c r="O20" s="510" t="s">
        <v>206</v>
      </c>
      <c r="P20" s="699">
        <v>44469</v>
      </c>
      <c r="Q20" s="647">
        <v>0</v>
      </c>
      <c r="R20" s="646">
        <v>44456</v>
      </c>
      <c r="S20" s="483"/>
      <c r="T20" s="42"/>
      <c r="U20" s="840" t="s">
        <v>835</v>
      </c>
      <c r="V20" s="841">
        <v>0</v>
      </c>
      <c r="W20" s="43" t="s">
        <v>780</v>
      </c>
      <c r="X20" s="361">
        <v>0</v>
      </c>
    </row>
    <row r="21" spans="1:24" ht="33" thickTop="1" thickBot="1" x14ac:dyDescent="0.35">
      <c r="A21" s="280" t="s">
        <v>68</v>
      </c>
      <c r="B21" s="273" t="s">
        <v>30</v>
      </c>
      <c r="C21" s="274" t="s">
        <v>767</v>
      </c>
      <c r="D21" s="93">
        <v>49</v>
      </c>
      <c r="E21" s="559">
        <f t="shared" si="2"/>
        <v>931872.2</v>
      </c>
      <c r="F21" s="275">
        <v>19017.8</v>
      </c>
      <c r="G21" s="276">
        <v>44456</v>
      </c>
      <c r="H21" s="50" t="s">
        <v>778</v>
      </c>
      <c r="I21" s="51">
        <v>24490</v>
      </c>
      <c r="J21" s="35">
        <f t="shared" si="0"/>
        <v>5472.2000000000007</v>
      </c>
      <c r="K21" s="581">
        <v>34.5</v>
      </c>
      <c r="L21" s="323"/>
      <c r="M21" s="323"/>
      <c r="N21" s="57">
        <f t="shared" si="1"/>
        <v>844905</v>
      </c>
      <c r="O21" s="812" t="s">
        <v>779</v>
      </c>
      <c r="P21" s="732">
        <v>44470</v>
      </c>
      <c r="Q21" s="647">
        <v>20140</v>
      </c>
      <c r="R21" s="646">
        <v>44456</v>
      </c>
      <c r="S21" s="483"/>
      <c r="T21" s="42"/>
      <c r="U21" s="840" t="s">
        <v>836</v>
      </c>
      <c r="V21" s="841">
        <v>6032</v>
      </c>
      <c r="W21" s="43" t="s">
        <v>780</v>
      </c>
      <c r="X21" s="361">
        <v>4176</v>
      </c>
    </row>
    <row r="22" spans="1:24" ht="32.25" thickTop="1" x14ac:dyDescent="0.3">
      <c r="A22" s="281" t="s">
        <v>68</v>
      </c>
      <c r="B22" s="273" t="s">
        <v>30</v>
      </c>
      <c r="C22" s="274" t="s">
        <v>768</v>
      </c>
      <c r="D22" s="93">
        <v>49</v>
      </c>
      <c r="E22" s="559">
        <f t="shared" si="2"/>
        <v>939330</v>
      </c>
      <c r="F22" s="275">
        <v>19170</v>
      </c>
      <c r="G22" s="276">
        <v>44458</v>
      </c>
      <c r="H22" s="50" t="s">
        <v>790</v>
      </c>
      <c r="I22" s="51">
        <v>23990</v>
      </c>
      <c r="J22" s="35">
        <f t="shared" si="0"/>
        <v>4820</v>
      </c>
      <c r="K22" s="581">
        <v>34.5</v>
      </c>
      <c r="L22" s="323"/>
      <c r="M22" s="323"/>
      <c r="N22" s="57">
        <f t="shared" si="1"/>
        <v>827655</v>
      </c>
      <c r="O22" s="812" t="s">
        <v>206</v>
      </c>
      <c r="P22" s="732">
        <v>44473</v>
      </c>
      <c r="Q22" s="647">
        <v>20140</v>
      </c>
      <c r="R22" s="646">
        <v>44463</v>
      </c>
      <c r="S22" s="483"/>
      <c r="T22" s="42"/>
      <c r="U22" s="840" t="s">
        <v>837</v>
      </c>
      <c r="V22" s="841">
        <v>6032</v>
      </c>
      <c r="W22" s="43" t="s">
        <v>780</v>
      </c>
      <c r="X22" s="361">
        <v>4176</v>
      </c>
    </row>
    <row r="23" spans="1:24" ht="31.5" x14ac:dyDescent="0.3">
      <c r="A23" s="417" t="s">
        <v>37</v>
      </c>
      <c r="B23" s="273" t="s">
        <v>25</v>
      </c>
      <c r="C23" s="274" t="s">
        <v>769</v>
      </c>
      <c r="D23" s="93">
        <v>49</v>
      </c>
      <c r="E23" s="93">
        <f t="shared" si="2"/>
        <v>933450</v>
      </c>
      <c r="F23" s="275">
        <v>19050</v>
      </c>
      <c r="G23" s="276">
        <v>44460</v>
      </c>
      <c r="H23" s="50" t="s">
        <v>791</v>
      </c>
      <c r="I23" s="51">
        <v>24010</v>
      </c>
      <c r="J23" s="35">
        <f t="shared" si="0"/>
        <v>4960</v>
      </c>
      <c r="K23" s="581">
        <v>34.5</v>
      </c>
      <c r="L23" s="323"/>
      <c r="M23" s="323"/>
      <c r="N23" s="62">
        <f t="shared" si="1"/>
        <v>828345</v>
      </c>
      <c r="O23" s="359" t="s">
        <v>206</v>
      </c>
      <c r="P23" s="732">
        <v>44474</v>
      </c>
      <c r="Q23" s="647">
        <v>20140</v>
      </c>
      <c r="R23" s="646">
        <v>44463</v>
      </c>
      <c r="S23" s="484"/>
      <c r="T23" s="65"/>
      <c r="U23" s="840" t="s">
        <v>837</v>
      </c>
      <c r="V23" s="841">
        <v>6032</v>
      </c>
      <c r="W23" s="43" t="s">
        <v>780</v>
      </c>
      <c r="X23" s="361">
        <v>4176</v>
      </c>
    </row>
    <row r="24" spans="1:24" ht="47.25" x14ac:dyDescent="0.3">
      <c r="A24" s="277" t="s">
        <v>125</v>
      </c>
      <c r="B24" s="273" t="s">
        <v>30</v>
      </c>
      <c r="C24" s="274" t="s">
        <v>770</v>
      </c>
      <c r="D24" s="93">
        <v>49</v>
      </c>
      <c r="E24" s="93">
        <f t="shared" si="2"/>
        <v>1018710</v>
      </c>
      <c r="F24" s="275">
        <v>20790</v>
      </c>
      <c r="G24" s="276">
        <v>44462</v>
      </c>
      <c r="H24" s="50" t="s">
        <v>793</v>
      </c>
      <c r="I24" s="51">
        <f>21630-108.15</f>
        <v>21521.85</v>
      </c>
      <c r="J24" s="35">
        <f t="shared" si="0"/>
        <v>731.84999999999854</v>
      </c>
      <c r="K24" s="581">
        <v>33.5</v>
      </c>
      <c r="L24" s="323"/>
      <c r="M24" s="323"/>
      <c r="N24" s="57">
        <f t="shared" si="1"/>
        <v>720981.97499999998</v>
      </c>
      <c r="O24" s="812" t="s">
        <v>206</v>
      </c>
      <c r="P24" s="732">
        <v>44476</v>
      </c>
      <c r="Q24" s="647">
        <v>21090</v>
      </c>
      <c r="R24" s="646">
        <v>44463</v>
      </c>
      <c r="S24" s="483"/>
      <c r="T24" s="42"/>
      <c r="U24" s="840" t="s">
        <v>838</v>
      </c>
      <c r="V24" s="841">
        <v>6032</v>
      </c>
      <c r="W24" s="43" t="s">
        <v>780</v>
      </c>
      <c r="X24" s="361">
        <v>4176</v>
      </c>
    </row>
    <row r="25" spans="1:24" ht="17.25" x14ac:dyDescent="0.3">
      <c r="A25" s="281" t="s">
        <v>42</v>
      </c>
      <c r="B25" s="273" t="s">
        <v>743</v>
      </c>
      <c r="C25" s="274" t="s">
        <v>770</v>
      </c>
      <c r="D25" s="93">
        <v>48</v>
      </c>
      <c r="E25" s="93">
        <f t="shared" si="2"/>
        <v>0</v>
      </c>
      <c r="F25" s="275">
        <v>0</v>
      </c>
      <c r="G25" s="276">
        <v>44462</v>
      </c>
      <c r="H25" s="50" t="s">
        <v>792</v>
      </c>
      <c r="I25" s="51">
        <v>5305</v>
      </c>
      <c r="J25" s="35">
        <f t="shared" si="0"/>
        <v>5305</v>
      </c>
      <c r="K25" s="581">
        <v>33.5</v>
      </c>
      <c r="L25" s="323"/>
      <c r="M25" s="323"/>
      <c r="N25" s="57">
        <f t="shared" si="1"/>
        <v>177717.5</v>
      </c>
      <c r="O25" s="812" t="s">
        <v>294</v>
      </c>
      <c r="P25" s="732">
        <v>44476</v>
      </c>
      <c r="Q25" s="647">
        <v>0</v>
      </c>
      <c r="R25" s="646">
        <v>44463</v>
      </c>
      <c r="S25" s="483"/>
      <c r="T25" s="42"/>
      <c r="U25" s="840" t="s">
        <v>839</v>
      </c>
      <c r="V25" s="841">
        <v>0</v>
      </c>
      <c r="W25" s="43" t="s">
        <v>780</v>
      </c>
      <c r="X25" s="361">
        <v>0</v>
      </c>
    </row>
    <row r="26" spans="1:24" ht="17.25" x14ac:dyDescent="0.3">
      <c r="A26" s="281" t="s">
        <v>37</v>
      </c>
      <c r="B26" s="273" t="s">
        <v>30</v>
      </c>
      <c r="C26" s="274" t="s">
        <v>771</v>
      </c>
      <c r="D26" s="93">
        <v>48</v>
      </c>
      <c r="E26" s="93">
        <f t="shared" si="2"/>
        <v>832800</v>
      </c>
      <c r="F26" s="275">
        <v>17350</v>
      </c>
      <c r="G26" s="276">
        <v>44463</v>
      </c>
      <c r="H26" s="50" t="s">
        <v>789</v>
      </c>
      <c r="I26" s="51">
        <v>22490</v>
      </c>
      <c r="J26" s="35">
        <f t="shared" si="0"/>
        <v>5140</v>
      </c>
      <c r="K26" s="581">
        <v>33.5</v>
      </c>
      <c r="L26" s="323"/>
      <c r="M26" s="323"/>
      <c r="N26" s="57">
        <f t="shared" si="1"/>
        <v>753415</v>
      </c>
      <c r="O26" s="812" t="s">
        <v>35</v>
      </c>
      <c r="P26" s="732">
        <v>44477</v>
      </c>
      <c r="Q26" s="647">
        <v>20100</v>
      </c>
      <c r="R26" s="646">
        <v>44463</v>
      </c>
      <c r="S26" s="485"/>
      <c r="T26" s="67"/>
      <c r="U26" s="840" t="s">
        <v>840</v>
      </c>
      <c r="V26" s="841">
        <v>6032</v>
      </c>
      <c r="W26" s="43" t="s">
        <v>780</v>
      </c>
      <c r="X26" s="361">
        <v>4176</v>
      </c>
    </row>
    <row r="27" spans="1:24" ht="31.5" x14ac:dyDescent="0.3">
      <c r="A27" s="281" t="s">
        <v>744</v>
      </c>
      <c r="B27" s="273" t="s">
        <v>30</v>
      </c>
      <c r="C27" s="274" t="s">
        <v>772</v>
      </c>
      <c r="D27" s="93">
        <v>48</v>
      </c>
      <c r="E27" s="93">
        <f t="shared" si="2"/>
        <v>1057920</v>
      </c>
      <c r="F27" s="275">
        <v>22040</v>
      </c>
      <c r="G27" s="276">
        <v>44465</v>
      </c>
      <c r="H27" s="50" t="s">
        <v>798</v>
      </c>
      <c r="I27" s="51">
        <v>22690</v>
      </c>
      <c r="J27" s="35">
        <f t="shared" si="0"/>
        <v>650</v>
      </c>
      <c r="K27" s="581">
        <v>33.5</v>
      </c>
      <c r="L27" s="323"/>
      <c r="M27" s="323"/>
      <c r="N27" s="57">
        <f t="shared" si="1"/>
        <v>760115</v>
      </c>
      <c r="O27" s="812" t="s">
        <v>206</v>
      </c>
      <c r="P27" s="732">
        <v>44480</v>
      </c>
      <c r="Q27" s="823">
        <v>25140</v>
      </c>
      <c r="R27" s="649">
        <v>44473</v>
      </c>
      <c r="S27" s="485"/>
      <c r="T27" s="67"/>
      <c r="U27" s="840" t="s">
        <v>841</v>
      </c>
      <c r="V27" s="841">
        <v>6032</v>
      </c>
      <c r="W27" s="43" t="s">
        <v>780</v>
      </c>
      <c r="X27" s="361">
        <v>4176</v>
      </c>
    </row>
    <row r="28" spans="1:24" ht="17.25" x14ac:dyDescent="0.3">
      <c r="A28" s="272" t="s">
        <v>48</v>
      </c>
      <c r="B28" s="283" t="s">
        <v>28</v>
      </c>
      <c r="C28" s="274" t="s">
        <v>772</v>
      </c>
      <c r="D28" s="93">
        <v>0</v>
      </c>
      <c r="E28" s="93">
        <f t="shared" si="2"/>
        <v>0</v>
      </c>
      <c r="F28" s="275">
        <v>0</v>
      </c>
      <c r="G28" s="276">
        <v>44465</v>
      </c>
      <c r="H28" s="50" t="s">
        <v>797</v>
      </c>
      <c r="I28" s="51">
        <v>5130</v>
      </c>
      <c r="J28" s="35">
        <f t="shared" si="0"/>
        <v>5130</v>
      </c>
      <c r="K28" s="581">
        <v>33.5</v>
      </c>
      <c r="L28" s="323"/>
      <c r="M28" s="323"/>
      <c r="N28" s="57">
        <f t="shared" si="1"/>
        <v>171855</v>
      </c>
      <c r="O28" s="812" t="s">
        <v>206</v>
      </c>
      <c r="P28" s="732">
        <v>44480</v>
      </c>
      <c r="Q28" s="823">
        <v>0</v>
      </c>
      <c r="R28" s="649">
        <v>44470</v>
      </c>
      <c r="S28" s="485"/>
      <c r="T28" s="67"/>
      <c r="U28" s="840" t="s">
        <v>839</v>
      </c>
      <c r="V28" s="841">
        <v>0</v>
      </c>
      <c r="W28" s="43" t="s">
        <v>780</v>
      </c>
      <c r="X28" s="361">
        <v>0</v>
      </c>
    </row>
    <row r="29" spans="1:24" ht="31.5" x14ac:dyDescent="0.3">
      <c r="A29" s="272" t="s">
        <v>95</v>
      </c>
      <c r="B29" s="283" t="s">
        <v>30</v>
      </c>
      <c r="C29" s="274" t="s">
        <v>773</v>
      </c>
      <c r="D29" s="93">
        <v>48</v>
      </c>
      <c r="E29" s="93">
        <f t="shared" ref="E29:E30" si="3">F29*D29</f>
        <v>850560</v>
      </c>
      <c r="F29" s="275">
        <v>17720</v>
      </c>
      <c r="G29" s="276">
        <v>44466</v>
      </c>
      <c r="H29" s="50" t="s">
        <v>799</v>
      </c>
      <c r="I29" s="51">
        <v>22400</v>
      </c>
      <c r="J29" s="35">
        <f t="shared" si="0"/>
        <v>4680</v>
      </c>
      <c r="K29" s="581">
        <v>33.5</v>
      </c>
      <c r="L29" s="323"/>
      <c r="M29" s="323"/>
      <c r="N29" s="57">
        <f t="shared" si="1"/>
        <v>750400</v>
      </c>
      <c r="O29" s="812" t="s">
        <v>206</v>
      </c>
      <c r="P29" s="732">
        <v>44481</v>
      </c>
      <c r="Q29" s="823">
        <v>20140</v>
      </c>
      <c r="R29" s="649">
        <v>44470</v>
      </c>
      <c r="S29" s="485"/>
      <c r="T29" s="67"/>
      <c r="U29" s="840" t="s">
        <v>840</v>
      </c>
      <c r="V29" s="841">
        <v>6032</v>
      </c>
      <c r="W29" s="43" t="s">
        <v>780</v>
      </c>
      <c r="X29" s="361">
        <v>4176</v>
      </c>
    </row>
    <row r="30" spans="1:24" ht="47.25" x14ac:dyDescent="0.3">
      <c r="A30" s="277" t="s">
        <v>805</v>
      </c>
      <c r="B30" s="283" t="s">
        <v>30</v>
      </c>
      <c r="C30" s="274" t="s">
        <v>774</v>
      </c>
      <c r="D30" s="93">
        <v>48</v>
      </c>
      <c r="E30" s="93">
        <f t="shared" si="3"/>
        <v>1148160</v>
      </c>
      <c r="F30" s="275">
        <v>23920</v>
      </c>
      <c r="G30" s="276">
        <v>44469</v>
      </c>
      <c r="H30" s="50" t="s">
        <v>806</v>
      </c>
      <c r="I30" s="51">
        <f>23480-117.4</f>
        <v>23362.6</v>
      </c>
      <c r="J30" s="35">
        <f t="shared" si="0"/>
        <v>-557.40000000000146</v>
      </c>
      <c r="K30" s="581">
        <v>33.5</v>
      </c>
      <c r="L30" s="323"/>
      <c r="M30" s="323"/>
      <c r="N30" s="57">
        <f t="shared" si="1"/>
        <v>782647.1</v>
      </c>
      <c r="O30" s="812" t="s">
        <v>35</v>
      </c>
      <c r="P30" s="732">
        <v>44483</v>
      </c>
      <c r="Q30" s="823">
        <v>25040</v>
      </c>
      <c r="R30" s="649">
        <v>44470</v>
      </c>
      <c r="S30" s="485"/>
      <c r="T30" s="67"/>
      <c r="U30" s="840" t="s">
        <v>842</v>
      </c>
      <c r="V30" s="841">
        <v>6032</v>
      </c>
      <c r="W30" s="43" t="s">
        <v>780</v>
      </c>
      <c r="X30" s="361">
        <v>4176</v>
      </c>
    </row>
    <row r="31" spans="1:24" ht="31.5" x14ac:dyDescent="0.3">
      <c r="A31" s="277" t="s">
        <v>37</v>
      </c>
      <c r="B31" s="283" t="s">
        <v>449</v>
      </c>
      <c r="C31" s="274" t="s">
        <v>774</v>
      </c>
      <c r="D31" s="93"/>
      <c r="E31" s="560">
        <f t="shared" ref="E31:E46" si="4">D31*F31</f>
        <v>0</v>
      </c>
      <c r="F31" s="275">
        <v>0</v>
      </c>
      <c r="G31" s="276">
        <v>44469</v>
      </c>
      <c r="H31" s="50" t="s">
        <v>807</v>
      </c>
      <c r="I31" s="51">
        <v>6355</v>
      </c>
      <c r="J31" s="35">
        <f t="shared" si="0"/>
        <v>6355</v>
      </c>
      <c r="K31" s="581">
        <v>33.5</v>
      </c>
      <c r="L31" s="323"/>
      <c r="M31" s="323"/>
      <c r="N31" s="57">
        <f t="shared" si="1"/>
        <v>212892.5</v>
      </c>
      <c r="O31" s="824" t="s">
        <v>35</v>
      </c>
      <c r="P31" s="732">
        <v>44483</v>
      </c>
      <c r="Q31" s="492"/>
      <c r="R31" s="493"/>
      <c r="S31" s="485"/>
      <c r="T31" s="67"/>
      <c r="U31" s="840" t="s">
        <v>843</v>
      </c>
      <c r="V31" s="841">
        <v>0</v>
      </c>
      <c r="W31" s="43"/>
      <c r="X31" s="361">
        <v>0</v>
      </c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842"/>
      <c r="V32" s="44"/>
      <c r="W32" s="43"/>
      <c r="X32" s="361">
        <f>SUM(X4:X31)</f>
        <v>75168</v>
      </c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842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842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842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842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842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842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842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842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842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842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842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842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842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842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842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842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842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842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842"/>
      <c r="V51" s="44"/>
    </row>
    <row r="52" spans="1:24" ht="17.25" x14ac:dyDescent="0.3">
      <c r="A52" s="745"/>
      <c r="B52" s="71"/>
      <c r="C52" s="319"/>
      <c r="D52" s="319"/>
      <c r="E52" s="614"/>
      <c r="F52" s="744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3"/>
      <c r="V52" s="85"/>
    </row>
    <row r="53" spans="1:24" s="327" customFormat="1" ht="24.75" customHeight="1" x14ac:dyDescent="0.3">
      <c r="A53" s="791" t="s">
        <v>55</v>
      </c>
      <c r="B53" s="292" t="s">
        <v>56</v>
      </c>
      <c r="C53" s="796" t="s">
        <v>717</v>
      </c>
      <c r="D53" s="792"/>
      <c r="E53" s="793"/>
      <c r="F53" s="794">
        <f>184.3+187.4</f>
        <v>371.70000000000005</v>
      </c>
      <c r="G53" s="627">
        <v>44440</v>
      </c>
      <c r="H53" s="597">
        <v>562</v>
      </c>
      <c r="I53" s="626">
        <v>371.7</v>
      </c>
      <c r="J53" s="35">
        <f t="shared" si="0"/>
        <v>0</v>
      </c>
      <c r="K53" s="322">
        <v>78</v>
      </c>
      <c r="L53" s="323"/>
      <c r="M53" s="323"/>
      <c r="N53" s="331">
        <f t="shared" si="1"/>
        <v>28992.6</v>
      </c>
      <c r="O53" s="782" t="s">
        <v>35</v>
      </c>
      <c r="P53" s="713">
        <v>44456</v>
      </c>
      <c r="Q53" s="795"/>
      <c r="R53" s="324"/>
      <c r="S53" s="67"/>
      <c r="T53" s="67"/>
      <c r="U53" s="842"/>
      <c r="V53" s="326"/>
    </row>
    <row r="54" spans="1:24" s="327" customFormat="1" ht="19.5" thickBot="1" x14ac:dyDescent="0.35">
      <c r="A54" s="279" t="s">
        <v>55</v>
      </c>
      <c r="B54" s="292" t="s">
        <v>56</v>
      </c>
      <c r="C54" s="801" t="s">
        <v>725</v>
      </c>
      <c r="D54" s="716"/>
      <c r="E54" s="607"/>
      <c r="F54" s="766">
        <v>384.5</v>
      </c>
      <c r="G54" s="276">
        <v>44445</v>
      </c>
      <c r="H54" s="693">
        <v>591</v>
      </c>
      <c r="I54" s="320">
        <v>384.5</v>
      </c>
      <c r="J54" s="35">
        <f t="shared" si="0"/>
        <v>0</v>
      </c>
      <c r="K54" s="322">
        <v>78</v>
      </c>
      <c r="L54" s="323"/>
      <c r="M54" s="323"/>
      <c r="N54" s="331">
        <f t="shared" si="1"/>
        <v>29991</v>
      </c>
      <c r="O54" s="710" t="s">
        <v>35</v>
      </c>
      <c r="P54" s="713">
        <v>44459</v>
      </c>
      <c r="Q54" s="508"/>
      <c r="R54" s="324"/>
      <c r="S54" s="67"/>
      <c r="T54" s="67"/>
      <c r="U54" s="842"/>
      <c r="V54" s="326"/>
      <c r="W54"/>
      <c r="X54"/>
    </row>
    <row r="55" spans="1:24" ht="30.75" customHeight="1" x14ac:dyDescent="0.3">
      <c r="A55" s="1096" t="s">
        <v>55</v>
      </c>
      <c r="B55" s="292" t="s">
        <v>56</v>
      </c>
      <c r="C55" s="1091" t="s">
        <v>726</v>
      </c>
      <c r="D55" s="717"/>
      <c r="E55" s="607"/>
      <c r="F55" s="51">
        <v>1598</v>
      </c>
      <c r="G55" s="87">
        <v>44445</v>
      </c>
      <c r="H55" s="1068">
        <v>590</v>
      </c>
      <c r="I55" s="48">
        <v>1598</v>
      </c>
      <c r="J55" s="35">
        <f t="shared" si="0"/>
        <v>0</v>
      </c>
      <c r="K55" s="36">
        <v>78</v>
      </c>
      <c r="L55" s="52"/>
      <c r="M55" s="52"/>
      <c r="N55" s="331">
        <f t="shared" si="1"/>
        <v>124644</v>
      </c>
      <c r="O55" s="1099" t="s">
        <v>35</v>
      </c>
      <c r="P55" s="1101">
        <v>44459</v>
      </c>
      <c r="Q55" s="712"/>
      <c r="R55" s="40"/>
      <c r="S55" s="67"/>
      <c r="T55" s="67"/>
      <c r="U55" s="43"/>
      <c r="V55" s="44"/>
    </row>
    <row r="56" spans="1:24" ht="18.75" customHeight="1" thickBot="1" x14ac:dyDescent="0.35">
      <c r="A56" s="1097"/>
      <c r="B56" s="292" t="s">
        <v>441</v>
      </c>
      <c r="C56" s="1098"/>
      <c r="D56" s="717"/>
      <c r="E56" s="607"/>
      <c r="F56" s="51">
        <v>91.6</v>
      </c>
      <c r="G56" s="87">
        <v>44445</v>
      </c>
      <c r="H56" s="1069"/>
      <c r="I56" s="48">
        <v>91.6</v>
      </c>
      <c r="J56" s="35">
        <f t="shared" si="0"/>
        <v>0</v>
      </c>
      <c r="K56" s="36">
        <v>86</v>
      </c>
      <c r="L56" s="52"/>
      <c r="M56" s="52"/>
      <c r="N56" s="331">
        <f t="shared" si="1"/>
        <v>7877.5999999999995</v>
      </c>
      <c r="O56" s="1100"/>
      <c r="P56" s="1102"/>
      <c r="Q56" s="712"/>
      <c r="R56" s="40"/>
      <c r="S56" s="67"/>
      <c r="T56" s="67"/>
      <c r="U56" s="43"/>
      <c r="V56" s="44"/>
    </row>
    <row r="57" spans="1:24" ht="18.75" customHeight="1" x14ac:dyDescent="0.3">
      <c r="A57" s="814" t="s">
        <v>55</v>
      </c>
      <c r="B57" s="292" t="s">
        <v>56</v>
      </c>
      <c r="C57" s="819" t="s">
        <v>782</v>
      </c>
      <c r="D57" s="717"/>
      <c r="E57" s="607"/>
      <c r="F57" s="51">
        <v>194.1</v>
      </c>
      <c r="G57" s="87">
        <v>44447</v>
      </c>
      <c r="H57" s="770">
        <v>595</v>
      </c>
      <c r="I57" s="48">
        <v>194.1</v>
      </c>
      <c r="J57" s="35">
        <f t="shared" si="0"/>
        <v>0</v>
      </c>
      <c r="K57" s="36">
        <v>78</v>
      </c>
      <c r="L57" s="52"/>
      <c r="M57" s="52"/>
      <c r="N57" s="331">
        <f t="shared" si="1"/>
        <v>15139.8</v>
      </c>
      <c r="O57" s="817" t="s">
        <v>35</v>
      </c>
      <c r="P57" s="818">
        <v>44474</v>
      </c>
      <c r="Q57" s="712"/>
      <c r="R57" s="40"/>
      <c r="S57" s="67"/>
      <c r="T57" s="67"/>
      <c r="U57" s="43"/>
      <c r="V57" s="44"/>
    </row>
    <row r="58" spans="1:24" ht="18.75" customHeight="1" x14ac:dyDescent="0.3">
      <c r="A58" s="814" t="s">
        <v>55</v>
      </c>
      <c r="B58" s="292" t="s">
        <v>56</v>
      </c>
      <c r="C58" s="819" t="s">
        <v>783</v>
      </c>
      <c r="D58" s="717"/>
      <c r="E58" s="607"/>
      <c r="F58" s="51">
        <v>342.3</v>
      </c>
      <c r="G58" s="87">
        <v>44449</v>
      </c>
      <c r="H58" s="770">
        <v>610</v>
      </c>
      <c r="I58" s="48">
        <v>342.3</v>
      </c>
      <c r="J58" s="35">
        <f t="shared" si="0"/>
        <v>0</v>
      </c>
      <c r="K58" s="36">
        <v>78</v>
      </c>
      <c r="L58" s="52"/>
      <c r="M58" s="52"/>
      <c r="N58" s="331">
        <f t="shared" si="1"/>
        <v>26699.4</v>
      </c>
      <c r="O58" s="817" t="s">
        <v>35</v>
      </c>
      <c r="P58" s="818">
        <v>44474</v>
      </c>
      <c r="Q58" s="712"/>
      <c r="R58" s="40"/>
      <c r="S58" s="67"/>
      <c r="T58" s="67"/>
      <c r="U58" s="43"/>
      <c r="V58" s="44"/>
    </row>
    <row r="59" spans="1:24" ht="18.75" customHeight="1" x14ac:dyDescent="0.3">
      <c r="A59" s="814" t="s">
        <v>55</v>
      </c>
      <c r="B59" s="292" t="s">
        <v>56</v>
      </c>
      <c r="C59" s="819" t="s">
        <v>784</v>
      </c>
      <c r="D59" s="717"/>
      <c r="E59" s="607"/>
      <c r="F59" s="51">
        <f>147.2+146</f>
        <v>293.2</v>
      </c>
      <c r="G59" s="87">
        <v>44452</v>
      </c>
      <c r="H59" s="770">
        <v>602</v>
      </c>
      <c r="I59" s="48">
        <v>293.2</v>
      </c>
      <c r="J59" s="35">
        <f t="shared" si="0"/>
        <v>0</v>
      </c>
      <c r="K59" s="36">
        <v>79</v>
      </c>
      <c r="L59" s="52"/>
      <c r="M59" s="52"/>
      <c r="N59" s="331">
        <f t="shared" si="1"/>
        <v>23162.799999999999</v>
      </c>
      <c r="O59" s="817" t="s">
        <v>35</v>
      </c>
      <c r="P59" s="818">
        <v>44474</v>
      </c>
      <c r="Q59" s="712"/>
      <c r="R59" s="40"/>
      <c r="S59" s="67"/>
      <c r="T59" s="67"/>
      <c r="U59" s="43"/>
      <c r="V59" s="44"/>
    </row>
    <row r="60" spans="1:24" ht="30" x14ac:dyDescent="0.3">
      <c r="A60" s="814" t="s">
        <v>55</v>
      </c>
      <c r="B60" s="292" t="s">
        <v>56</v>
      </c>
      <c r="C60" s="815" t="s">
        <v>785</v>
      </c>
      <c r="D60" s="717"/>
      <c r="E60" s="607"/>
      <c r="F60" s="51">
        <v>1128.4000000000001</v>
      </c>
      <c r="G60" s="87">
        <v>44452</v>
      </c>
      <c r="H60" s="770">
        <v>603</v>
      </c>
      <c r="I60" s="48">
        <v>1128.4000000000001</v>
      </c>
      <c r="J60" s="35">
        <f t="shared" si="0"/>
        <v>0</v>
      </c>
      <c r="K60" s="36">
        <v>79</v>
      </c>
      <c r="L60" s="52"/>
      <c r="M60" s="52"/>
      <c r="N60" s="331">
        <f t="shared" si="1"/>
        <v>89143.6</v>
      </c>
      <c r="O60" s="817" t="s">
        <v>35</v>
      </c>
      <c r="P60" s="818">
        <v>44474</v>
      </c>
      <c r="Q60" s="712"/>
      <c r="R60" s="40"/>
      <c r="S60" s="67"/>
      <c r="T60" s="67"/>
      <c r="U60" s="43"/>
      <c r="V60" s="44"/>
    </row>
    <row r="61" spans="1:24" ht="18.75" x14ac:dyDescent="0.3">
      <c r="A61" s="814" t="s">
        <v>55</v>
      </c>
      <c r="B61" s="292" t="s">
        <v>56</v>
      </c>
      <c r="C61" s="819" t="s">
        <v>786</v>
      </c>
      <c r="D61" s="717"/>
      <c r="E61" s="607"/>
      <c r="F61" s="51">
        <f>181.4+182.9</f>
        <v>364.3</v>
      </c>
      <c r="G61" s="87">
        <v>44453</v>
      </c>
      <c r="H61" s="770">
        <v>611</v>
      </c>
      <c r="I61" s="48">
        <v>364.3</v>
      </c>
      <c r="J61" s="35">
        <f t="shared" si="0"/>
        <v>0</v>
      </c>
      <c r="K61" s="36">
        <v>79</v>
      </c>
      <c r="L61" s="52"/>
      <c r="M61" s="52"/>
      <c r="N61" s="331">
        <f t="shared" si="1"/>
        <v>28779.7</v>
      </c>
      <c r="O61" s="817" t="s">
        <v>35</v>
      </c>
      <c r="P61" s="818">
        <v>44474</v>
      </c>
      <c r="Q61" s="712"/>
      <c r="R61" s="40"/>
      <c r="S61" s="67"/>
      <c r="T61" s="67"/>
      <c r="U61" s="43"/>
      <c r="V61" s="44"/>
    </row>
    <row r="62" spans="1:24" s="327" customFormat="1" ht="47.25" x14ac:dyDescent="0.3">
      <c r="A62" s="279" t="s">
        <v>55</v>
      </c>
      <c r="B62" s="292" t="s">
        <v>56</v>
      </c>
      <c r="C62" s="771" t="s">
        <v>672</v>
      </c>
      <c r="D62" s="716"/>
      <c r="E62" s="607"/>
      <c r="F62" s="766">
        <v>1464</v>
      </c>
      <c r="G62" s="276">
        <v>44455</v>
      </c>
      <c r="H62" s="802">
        <v>564</v>
      </c>
      <c r="I62" s="320">
        <v>1464</v>
      </c>
      <c r="J62" s="35">
        <f t="shared" ref="J62:J63" si="5">I62-F62</f>
        <v>0</v>
      </c>
      <c r="K62" s="322">
        <v>78</v>
      </c>
      <c r="L62" s="323"/>
      <c r="M62" s="323"/>
      <c r="N62" s="331">
        <f t="shared" ref="N62:N63" si="6">K62*I62</f>
        <v>114192</v>
      </c>
      <c r="O62" s="711" t="s">
        <v>35</v>
      </c>
      <c r="P62" s="714">
        <v>44442</v>
      </c>
      <c r="Q62" s="508"/>
      <c r="R62" s="324"/>
      <c r="S62" s="67"/>
      <c r="T62" s="67"/>
      <c r="U62" s="325"/>
      <c r="V62" s="326"/>
      <c r="W62"/>
      <c r="X62"/>
    </row>
    <row r="63" spans="1:24" s="327" customFormat="1" ht="47.25" x14ac:dyDescent="0.3">
      <c r="A63" s="799" t="s">
        <v>55</v>
      </c>
      <c r="B63" s="292" t="s">
        <v>56</v>
      </c>
      <c r="C63" s="821" t="s">
        <v>788</v>
      </c>
      <c r="D63" s="716"/>
      <c r="E63" s="607"/>
      <c r="F63" s="766">
        <v>930</v>
      </c>
      <c r="G63" s="276">
        <v>44459</v>
      </c>
      <c r="H63" s="802">
        <v>615</v>
      </c>
      <c r="I63" s="320">
        <v>930</v>
      </c>
      <c r="J63" s="35">
        <f t="shared" si="5"/>
        <v>0</v>
      </c>
      <c r="K63" s="322">
        <v>79</v>
      </c>
      <c r="L63" s="323"/>
      <c r="M63" s="323"/>
      <c r="N63" s="822">
        <f t="shared" si="6"/>
        <v>73470</v>
      </c>
      <c r="O63" s="774" t="s">
        <v>35</v>
      </c>
      <c r="P63" s="813">
        <v>44474</v>
      </c>
      <c r="Q63" s="508"/>
      <c r="R63" s="324"/>
      <c r="S63" s="67"/>
      <c r="T63" s="67"/>
      <c r="U63" s="325"/>
      <c r="V63" s="326"/>
      <c r="W63"/>
      <c r="X63"/>
    </row>
    <row r="64" spans="1:24" ht="21" customHeight="1" x14ac:dyDescent="0.3">
      <c r="A64" s="799" t="s">
        <v>55</v>
      </c>
      <c r="B64" s="328" t="s">
        <v>56</v>
      </c>
      <c r="C64" s="820" t="s">
        <v>787</v>
      </c>
      <c r="D64" s="608"/>
      <c r="E64" s="607"/>
      <c r="F64" s="51">
        <v>599.4</v>
      </c>
      <c r="G64" s="49">
        <v>44460</v>
      </c>
      <c r="H64" s="802">
        <v>616</v>
      </c>
      <c r="I64" s="51">
        <v>599.4</v>
      </c>
      <c r="J64" s="35">
        <f t="shared" si="0"/>
        <v>0</v>
      </c>
      <c r="K64" s="36">
        <v>79</v>
      </c>
      <c r="L64" s="52"/>
      <c r="M64" s="52"/>
      <c r="N64" s="38">
        <f t="shared" si="1"/>
        <v>47352.6</v>
      </c>
      <c r="O64" s="454" t="s">
        <v>35</v>
      </c>
      <c r="P64" s="816">
        <v>44474</v>
      </c>
      <c r="Q64" s="508"/>
      <c r="R64" s="40"/>
      <c r="S64" s="67"/>
      <c r="T64" s="67"/>
      <c r="U64" s="43"/>
      <c r="V64" s="44"/>
    </row>
    <row r="65" spans="1:22" ht="18.75" customHeight="1" x14ac:dyDescent="0.3">
      <c r="A65" s="756" t="s">
        <v>55</v>
      </c>
      <c r="B65" s="328" t="s">
        <v>56</v>
      </c>
      <c r="C65" s="610" t="s">
        <v>821</v>
      </c>
      <c r="D65" s="608"/>
      <c r="E65" s="607"/>
      <c r="F65" s="51">
        <f>173.3+174.2</f>
        <v>347.5</v>
      </c>
      <c r="G65" s="49">
        <v>44462</v>
      </c>
      <c r="H65" s="620">
        <v>623</v>
      </c>
      <c r="I65" s="51">
        <v>347.5</v>
      </c>
      <c r="J65" s="35">
        <f t="shared" si="0"/>
        <v>0</v>
      </c>
      <c r="K65" s="36">
        <v>79</v>
      </c>
      <c r="L65" s="52"/>
      <c r="M65" s="52"/>
      <c r="N65" s="38">
        <f t="shared" si="1"/>
        <v>27452.5</v>
      </c>
      <c r="O65" s="454" t="s">
        <v>35</v>
      </c>
      <c r="P65" s="737">
        <v>44491</v>
      </c>
      <c r="Q65" s="508"/>
      <c r="R65" s="40"/>
      <c r="S65" s="67"/>
      <c r="T65" s="67"/>
      <c r="U65" s="43"/>
      <c r="V65" s="44"/>
    </row>
    <row r="66" spans="1:22" ht="47.25" x14ac:dyDescent="0.3">
      <c r="A66" s="836" t="s">
        <v>55</v>
      </c>
      <c r="B66" s="759" t="s">
        <v>56</v>
      </c>
      <c r="C66" s="828" t="s">
        <v>822</v>
      </c>
      <c r="D66" s="760"/>
      <c r="E66" s="761"/>
      <c r="F66" s="762">
        <v>1073.2</v>
      </c>
      <c r="G66" s="419">
        <v>44466</v>
      </c>
      <c r="H66" s="620">
        <v>631</v>
      </c>
      <c r="I66" s="51">
        <v>1073.2</v>
      </c>
      <c r="J66" s="35">
        <f t="shared" si="0"/>
        <v>0</v>
      </c>
      <c r="K66" s="36">
        <v>79</v>
      </c>
      <c r="L66" s="52"/>
      <c r="M66" s="52"/>
      <c r="N66" s="38">
        <f t="shared" si="1"/>
        <v>84782.8</v>
      </c>
      <c r="O66" s="454" t="s">
        <v>35</v>
      </c>
      <c r="P66" s="737">
        <v>44491</v>
      </c>
      <c r="Q66" s="508"/>
      <c r="R66" s="40"/>
      <c r="S66" s="67"/>
      <c r="T66" s="67"/>
      <c r="U66" s="43"/>
      <c r="V66" s="44"/>
    </row>
    <row r="67" spans="1:22" ht="17.25" x14ac:dyDescent="0.3">
      <c r="A67" s="836" t="s">
        <v>55</v>
      </c>
      <c r="B67" s="759" t="s">
        <v>56</v>
      </c>
      <c r="C67" s="829" t="s">
        <v>823</v>
      </c>
      <c r="D67" s="760"/>
      <c r="E67" s="761"/>
      <c r="F67" s="762">
        <f>189.5+189.5</f>
        <v>379</v>
      </c>
      <c r="G67" s="419">
        <v>44469</v>
      </c>
      <c r="H67" s="620">
        <v>638</v>
      </c>
      <c r="I67" s="51">
        <v>379</v>
      </c>
      <c r="J67" s="35">
        <f t="shared" si="0"/>
        <v>0</v>
      </c>
      <c r="K67" s="36">
        <v>81</v>
      </c>
      <c r="L67" s="52"/>
      <c r="M67" s="52"/>
      <c r="N67" s="38">
        <f t="shared" si="1"/>
        <v>30699</v>
      </c>
      <c r="O67" s="454" t="s">
        <v>35</v>
      </c>
      <c r="P67" s="737">
        <v>44491</v>
      </c>
      <c r="Q67" s="508"/>
      <c r="R67" s="40"/>
      <c r="S67" s="67"/>
      <c r="T67" s="67"/>
      <c r="U67" s="43"/>
      <c r="V67" s="44"/>
    </row>
    <row r="68" spans="1:22" ht="17.25" x14ac:dyDescent="0.3">
      <c r="A68" s="291"/>
      <c r="B68" s="759"/>
      <c r="C68" s="708"/>
      <c r="D68" s="760"/>
      <c r="E68" s="761"/>
      <c r="F68" s="762"/>
      <c r="G68" s="419"/>
      <c r="H68" s="620"/>
      <c r="I68" s="51"/>
      <c r="J68" s="35">
        <f t="shared" si="0"/>
        <v>0</v>
      </c>
      <c r="K68" s="36"/>
      <c r="L68" s="52"/>
      <c r="M68" s="52"/>
      <c r="N68" s="38">
        <f t="shared" si="1"/>
        <v>0</v>
      </c>
      <c r="O68" s="508"/>
      <c r="P68" s="702"/>
      <c r="Q68" s="508"/>
      <c r="R68" s="40"/>
      <c r="S68" s="67"/>
      <c r="T68" s="67"/>
      <c r="U68" s="43"/>
      <c r="V68" s="44"/>
    </row>
    <row r="69" spans="1:22" ht="18" customHeight="1" x14ac:dyDescent="0.3">
      <c r="A69" s="102" t="s">
        <v>32</v>
      </c>
      <c r="B69" s="286" t="s">
        <v>666</v>
      </c>
      <c r="C69" s="619" t="s">
        <v>667</v>
      </c>
      <c r="D69" s="610"/>
      <c r="E69" s="609"/>
      <c r="F69" s="51">
        <v>500</v>
      </c>
      <c r="G69" s="49">
        <v>44440</v>
      </c>
      <c r="H69" s="621" t="s">
        <v>668</v>
      </c>
      <c r="I69" s="51">
        <v>500</v>
      </c>
      <c r="J69" s="35">
        <f t="shared" si="0"/>
        <v>0</v>
      </c>
      <c r="K69" s="36">
        <v>60</v>
      </c>
      <c r="L69" s="52"/>
      <c r="M69" s="52"/>
      <c r="N69" s="38">
        <f t="shared" si="1"/>
        <v>30000</v>
      </c>
      <c r="O69" s="508" t="s">
        <v>35</v>
      </c>
      <c r="P69" s="702">
        <v>44441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24</v>
      </c>
      <c r="B70" s="286" t="s">
        <v>485</v>
      </c>
      <c r="C70" s="619" t="s">
        <v>712</v>
      </c>
      <c r="D70" s="610"/>
      <c r="E70" s="609"/>
      <c r="F70" s="51">
        <v>735.2</v>
      </c>
      <c r="G70" s="49">
        <v>44441</v>
      </c>
      <c r="H70" s="621">
        <v>34568</v>
      </c>
      <c r="I70" s="51">
        <v>735.2</v>
      </c>
      <c r="J70" s="35">
        <f t="shared" si="0"/>
        <v>0</v>
      </c>
      <c r="K70" s="36">
        <v>74</v>
      </c>
      <c r="L70" s="52"/>
      <c r="M70" s="52"/>
      <c r="N70" s="38">
        <f t="shared" si="1"/>
        <v>54404.800000000003</v>
      </c>
      <c r="O70" s="508" t="s">
        <v>224</v>
      </c>
      <c r="P70" s="702">
        <v>44456</v>
      </c>
      <c r="Q70" s="508"/>
      <c r="R70" s="40"/>
      <c r="S70" s="41"/>
      <c r="T70" s="42"/>
      <c r="U70" s="43"/>
      <c r="V70" s="44"/>
    </row>
    <row r="71" spans="1:22" ht="18.600000000000001" customHeight="1" x14ac:dyDescent="0.3">
      <c r="A71" s="102" t="s">
        <v>32</v>
      </c>
      <c r="B71" s="286" t="s">
        <v>666</v>
      </c>
      <c r="C71" s="619" t="s">
        <v>686</v>
      </c>
      <c r="D71" s="610"/>
      <c r="E71" s="609"/>
      <c r="F71" s="51">
        <v>438</v>
      </c>
      <c r="G71" s="49">
        <v>44448</v>
      </c>
      <c r="H71" s="621" t="s">
        <v>687</v>
      </c>
      <c r="I71" s="51">
        <v>438</v>
      </c>
      <c r="J71" s="35">
        <f t="shared" si="0"/>
        <v>0</v>
      </c>
      <c r="K71" s="36">
        <v>60</v>
      </c>
      <c r="L71" s="52"/>
      <c r="M71" s="52"/>
      <c r="N71" s="38">
        <f t="shared" si="1"/>
        <v>26280</v>
      </c>
      <c r="O71" s="508" t="s">
        <v>212</v>
      </c>
      <c r="P71" s="702">
        <v>44449</v>
      </c>
      <c r="Q71" s="508"/>
      <c r="R71" s="40"/>
      <c r="S71" s="41"/>
      <c r="T71" s="42"/>
      <c r="U71" s="43"/>
      <c r="V71" s="44"/>
    </row>
    <row r="72" spans="1:22" ht="18.75" x14ac:dyDescent="0.3">
      <c r="A72" s="53" t="s">
        <v>59</v>
      </c>
      <c r="B72" s="286"/>
      <c r="C72" s="610"/>
      <c r="D72" s="610"/>
      <c r="E72" s="609"/>
      <c r="F72" s="51"/>
      <c r="G72" s="49"/>
      <c r="H72" s="622"/>
      <c r="I72" s="51"/>
      <c r="J72" s="35">
        <f t="shared" si="0"/>
        <v>0</v>
      </c>
      <c r="K72" s="36"/>
      <c r="L72" s="52"/>
      <c r="M72" s="52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customHeight="1" x14ac:dyDescent="0.3">
      <c r="A73" s="102" t="s">
        <v>59</v>
      </c>
      <c r="B73" s="286"/>
      <c r="C73" s="619"/>
      <c r="D73" s="610"/>
      <c r="E73" s="609"/>
      <c r="F73" s="51"/>
      <c r="G73" s="49"/>
      <c r="H73" s="622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276"/>
      <c r="Q73" s="508"/>
      <c r="R73" s="40"/>
      <c r="S73" s="41"/>
      <c r="T73" s="42"/>
      <c r="U73" s="43"/>
      <c r="V73" s="44"/>
    </row>
    <row r="74" spans="1:22" ht="18.75" customHeight="1" x14ac:dyDescent="0.3">
      <c r="A74" s="102" t="s">
        <v>701</v>
      </c>
      <c r="B74" s="777" t="s">
        <v>702</v>
      </c>
      <c r="C74" s="619" t="s">
        <v>781</v>
      </c>
      <c r="D74" s="610"/>
      <c r="E74" s="609"/>
      <c r="F74" s="51">
        <v>1845.2</v>
      </c>
      <c r="G74" s="49">
        <v>44453</v>
      </c>
      <c r="H74" s="621">
        <v>125730</v>
      </c>
      <c r="I74" s="51">
        <v>1845.2</v>
      </c>
      <c r="J74" s="35">
        <f t="shared" si="0"/>
        <v>0</v>
      </c>
      <c r="K74" s="322">
        <v>50</v>
      </c>
      <c r="L74" s="52"/>
      <c r="M74" s="52"/>
      <c r="N74" s="38">
        <f t="shared" si="1"/>
        <v>92260</v>
      </c>
      <c r="O74" s="454" t="s">
        <v>35</v>
      </c>
      <c r="P74" s="816">
        <v>44474</v>
      </c>
      <c r="Q74" s="508"/>
      <c r="R74" s="40"/>
      <c r="S74" s="41"/>
      <c r="T74" s="42"/>
      <c r="U74" s="43"/>
      <c r="V74" s="44"/>
    </row>
    <row r="75" spans="1:22" ht="18.75" x14ac:dyDescent="0.3">
      <c r="A75" s="53" t="s">
        <v>701</v>
      </c>
      <c r="B75" s="777" t="s">
        <v>703</v>
      </c>
      <c r="C75" s="610"/>
      <c r="D75" s="610"/>
      <c r="E75" s="609"/>
      <c r="F75" s="51">
        <v>2713</v>
      </c>
      <c r="G75" s="49">
        <v>44456</v>
      </c>
      <c r="H75" s="622">
        <v>125857</v>
      </c>
      <c r="I75" s="51">
        <v>2737</v>
      </c>
      <c r="J75" s="35">
        <f t="shared" si="0"/>
        <v>24</v>
      </c>
      <c r="K75" s="477">
        <v>50</v>
      </c>
      <c r="L75" s="52"/>
      <c r="M75" s="52"/>
      <c r="N75" s="38">
        <f t="shared" si="1"/>
        <v>136850</v>
      </c>
      <c r="O75" s="508" t="s">
        <v>35</v>
      </c>
      <c r="P75" s="702">
        <v>44474</v>
      </c>
      <c r="Q75" s="508"/>
      <c r="R75" s="40"/>
      <c r="S75" s="41"/>
      <c r="T75" s="42"/>
      <c r="U75" s="43"/>
      <c r="V75" s="44"/>
    </row>
    <row r="76" spans="1:22" ht="18.75" customHeight="1" x14ac:dyDescent="0.3">
      <c r="A76" s="287" t="s">
        <v>733</v>
      </c>
      <c r="B76" s="286" t="s">
        <v>607</v>
      </c>
      <c r="C76" s="619" t="s">
        <v>737</v>
      </c>
      <c r="D76" s="610"/>
      <c r="E76" s="609"/>
      <c r="F76" s="51">
        <v>3328.27</v>
      </c>
      <c r="G76" s="49">
        <v>44452</v>
      </c>
      <c r="H76" s="622" t="s">
        <v>738</v>
      </c>
      <c r="I76" s="51">
        <v>3328.27</v>
      </c>
      <c r="J76" s="35">
        <f>I76-F76</f>
        <v>0</v>
      </c>
      <c r="K76" s="36">
        <v>20</v>
      </c>
      <c r="L76" s="52"/>
      <c r="M76" s="52"/>
      <c r="N76" s="38">
        <f>K76*I76</f>
        <v>66565.399999999994</v>
      </c>
      <c r="O76" s="508" t="s">
        <v>459</v>
      </c>
      <c r="P76" s="702">
        <v>44462</v>
      </c>
      <c r="Q76" s="508"/>
      <c r="R76" s="40"/>
      <c r="S76" s="41"/>
      <c r="T76" s="42"/>
      <c r="U76" s="43"/>
      <c r="V76" s="44"/>
    </row>
    <row r="77" spans="1:22" ht="18.75" customHeight="1" x14ac:dyDescent="0.3">
      <c r="A77" s="287" t="s">
        <v>733</v>
      </c>
      <c r="B77" s="286" t="s">
        <v>734</v>
      </c>
      <c r="C77" s="619" t="s">
        <v>735</v>
      </c>
      <c r="D77" s="610"/>
      <c r="E77" s="609"/>
      <c r="F77" s="51">
        <v>2080</v>
      </c>
      <c r="G77" s="49">
        <v>44453</v>
      </c>
      <c r="H77" s="622" t="s">
        <v>736</v>
      </c>
      <c r="I77" s="51">
        <v>2080</v>
      </c>
      <c r="J77" s="35">
        <f>I77-F77</f>
        <v>0</v>
      </c>
      <c r="K77" s="36">
        <v>52</v>
      </c>
      <c r="L77" s="52"/>
      <c r="M77" s="52"/>
      <c r="N77" s="38">
        <f>K77*I77</f>
        <v>108160</v>
      </c>
      <c r="O77" s="508" t="s">
        <v>224</v>
      </c>
      <c r="P77" s="702">
        <v>44462</v>
      </c>
      <c r="Q77" s="508"/>
      <c r="R77" s="40"/>
      <c r="S77" s="41"/>
      <c r="T77" s="42"/>
      <c r="U77" s="43"/>
      <c r="V77" s="44"/>
    </row>
    <row r="78" spans="1:22" ht="18.75" x14ac:dyDescent="0.3">
      <c r="A78" s="53" t="s">
        <v>32</v>
      </c>
      <c r="B78" s="286" t="s">
        <v>666</v>
      </c>
      <c r="C78" s="610" t="s">
        <v>741</v>
      </c>
      <c r="D78" s="610"/>
      <c r="E78" s="609"/>
      <c r="F78" s="51">
        <v>200</v>
      </c>
      <c r="G78" s="49">
        <v>44459</v>
      </c>
      <c r="H78" s="622" t="s">
        <v>742</v>
      </c>
      <c r="I78" s="51">
        <v>200</v>
      </c>
      <c r="J78" s="35">
        <f t="shared" si="0"/>
        <v>0</v>
      </c>
      <c r="K78" s="36">
        <v>60</v>
      </c>
      <c r="L78" s="52"/>
      <c r="M78" s="52"/>
      <c r="N78" s="38">
        <f t="shared" si="1"/>
        <v>12000</v>
      </c>
      <c r="O78" s="508" t="s">
        <v>35</v>
      </c>
      <c r="P78" s="702">
        <v>44462</v>
      </c>
      <c r="Q78" s="508"/>
      <c r="R78" s="40"/>
      <c r="S78" s="41"/>
      <c r="T78" s="42"/>
      <c r="U78" s="43"/>
      <c r="V78" s="44"/>
    </row>
    <row r="79" spans="1:22" ht="16.5" customHeight="1" x14ac:dyDescent="0.3">
      <c r="A79" s="53" t="s">
        <v>32</v>
      </c>
      <c r="B79" s="286" t="s">
        <v>666</v>
      </c>
      <c r="C79" s="181" t="s">
        <v>750</v>
      </c>
      <c r="D79" s="612"/>
      <c r="E79" s="613"/>
      <c r="F79" s="51">
        <v>442</v>
      </c>
      <c r="G79" s="49">
        <v>44462</v>
      </c>
      <c r="H79" s="620" t="s">
        <v>751</v>
      </c>
      <c r="I79" s="51">
        <v>442</v>
      </c>
      <c r="J79" s="35">
        <f t="shared" si="0"/>
        <v>0</v>
      </c>
      <c r="K79" s="56">
        <v>60</v>
      </c>
      <c r="L79" s="52"/>
      <c r="M79" s="52"/>
      <c r="N79" s="38">
        <f t="shared" si="1"/>
        <v>26520</v>
      </c>
      <c r="O79" s="508" t="s">
        <v>212</v>
      </c>
      <c r="P79" s="702">
        <v>44463</v>
      </c>
      <c r="Q79" s="508"/>
      <c r="R79" s="40"/>
      <c r="S79" s="41"/>
      <c r="T79" s="42"/>
      <c r="U79" s="43"/>
      <c r="V79" s="44"/>
    </row>
    <row r="80" spans="1:22" ht="16.5" customHeight="1" x14ac:dyDescent="0.3">
      <c r="A80" s="53" t="s">
        <v>733</v>
      </c>
      <c r="B80" s="286" t="s">
        <v>607</v>
      </c>
      <c r="C80" s="181" t="s">
        <v>800</v>
      </c>
      <c r="D80" s="612"/>
      <c r="E80" s="613"/>
      <c r="F80" s="51">
        <v>3184.12</v>
      </c>
      <c r="G80" s="49">
        <v>44462</v>
      </c>
      <c r="H80" s="825" t="s">
        <v>801</v>
      </c>
      <c r="I80" s="762">
        <v>3184.12</v>
      </c>
      <c r="J80" s="35">
        <f t="shared" si="0"/>
        <v>0</v>
      </c>
      <c r="K80" s="56">
        <v>20</v>
      </c>
      <c r="L80" s="52"/>
      <c r="M80" s="52"/>
      <c r="N80" s="38">
        <f t="shared" si="1"/>
        <v>63682.399999999994</v>
      </c>
      <c r="O80" s="454" t="s">
        <v>35</v>
      </c>
      <c r="P80" s="737">
        <v>44483</v>
      </c>
      <c r="Q80" s="508"/>
      <c r="R80" s="40"/>
      <c r="S80" s="41"/>
      <c r="T80" s="42"/>
      <c r="U80" s="43"/>
      <c r="V80" s="44"/>
    </row>
    <row r="81" spans="1:22" ht="16.5" customHeight="1" x14ac:dyDescent="0.3">
      <c r="A81" s="53" t="s">
        <v>733</v>
      </c>
      <c r="B81" s="286" t="s">
        <v>607</v>
      </c>
      <c r="C81" s="181" t="s">
        <v>802</v>
      </c>
      <c r="D81" s="612"/>
      <c r="E81" s="613"/>
      <c r="F81" s="51">
        <v>3362.81</v>
      </c>
      <c r="G81" s="49">
        <v>44462</v>
      </c>
      <c r="H81" s="825" t="s">
        <v>803</v>
      </c>
      <c r="I81" s="762">
        <v>3362.81</v>
      </c>
      <c r="J81" s="35">
        <f t="shared" si="0"/>
        <v>0</v>
      </c>
      <c r="K81" s="56">
        <v>20</v>
      </c>
      <c r="L81" s="52"/>
      <c r="M81" s="52"/>
      <c r="N81" s="38">
        <f t="shared" si="1"/>
        <v>67256.2</v>
      </c>
      <c r="O81" s="454" t="s">
        <v>804</v>
      </c>
      <c r="P81" s="737">
        <v>44483</v>
      </c>
      <c r="Q81" s="508"/>
      <c r="R81" s="40"/>
      <c r="S81" s="41"/>
      <c r="T81" s="42"/>
      <c r="U81" s="43"/>
      <c r="V81" s="44"/>
    </row>
    <row r="82" spans="1:22" s="327" customFormat="1" ht="16.5" customHeight="1" x14ac:dyDescent="0.3">
      <c r="A82" s="277" t="s">
        <v>32</v>
      </c>
      <c r="B82" s="286" t="s">
        <v>666</v>
      </c>
      <c r="C82" s="763" t="s">
        <v>752</v>
      </c>
      <c r="D82" s="596"/>
      <c r="E82" s="97"/>
      <c r="F82" s="320">
        <v>384</v>
      </c>
      <c r="G82" s="276">
        <v>44466</v>
      </c>
      <c r="H82" s="597" t="s">
        <v>753</v>
      </c>
      <c r="I82" s="626">
        <v>384</v>
      </c>
      <c r="J82" s="35">
        <f t="shared" si="0"/>
        <v>0</v>
      </c>
      <c r="K82" s="581">
        <v>60</v>
      </c>
      <c r="L82" s="323"/>
      <c r="M82" s="323"/>
      <c r="N82" s="38">
        <f t="shared" si="1"/>
        <v>23040</v>
      </c>
      <c r="O82" s="508" t="s">
        <v>754</v>
      </c>
      <c r="P82" s="702">
        <v>44468</v>
      </c>
      <c r="Q82" s="508"/>
      <c r="R82" s="324"/>
      <c r="S82" s="41"/>
      <c r="T82" s="42"/>
      <c r="U82" s="325"/>
      <c r="V82" s="326"/>
    </row>
    <row r="83" spans="1:22" s="327" customFormat="1" ht="16.5" customHeight="1" x14ac:dyDescent="0.3">
      <c r="A83" s="279" t="s">
        <v>733</v>
      </c>
      <c r="B83" s="286" t="s">
        <v>607</v>
      </c>
      <c r="C83" s="629" t="s">
        <v>899</v>
      </c>
      <c r="D83" s="628"/>
      <c r="E83" s="613"/>
      <c r="F83" s="320">
        <f>822.68+864.85+0.02</f>
        <v>1687.55</v>
      </c>
      <c r="G83" s="276">
        <v>44467</v>
      </c>
      <c r="H83" s="630" t="s">
        <v>900</v>
      </c>
      <c r="I83" s="320">
        <v>1687.53</v>
      </c>
      <c r="J83" s="35">
        <f t="shared" si="0"/>
        <v>-1.999999999998181E-2</v>
      </c>
      <c r="K83" s="581">
        <v>20</v>
      </c>
      <c r="L83" s="323"/>
      <c r="M83" s="323"/>
      <c r="N83" s="38">
        <f t="shared" si="1"/>
        <v>33750.6</v>
      </c>
      <c r="O83" s="454" t="s">
        <v>35</v>
      </c>
      <c r="P83" s="737">
        <v>44501</v>
      </c>
      <c r="Q83" s="508"/>
      <c r="R83" s="324"/>
      <c r="S83" s="41"/>
      <c r="T83" s="42"/>
      <c r="U83" s="325"/>
      <c r="V83" s="326"/>
    </row>
    <row r="84" spans="1:22" s="327" customFormat="1" ht="16.5" customHeight="1" x14ac:dyDescent="0.3">
      <c r="A84" s="279"/>
      <c r="B84" s="425"/>
      <c r="C84" s="629"/>
      <c r="D84" s="628"/>
      <c r="E84" s="613"/>
      <c r="F84" s="320"/>
      <c r="G84" s="276"/>
      <c r="H84" s="630"/>
      <c r="I84" s="320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ht="16.5" customHeight="1" x14ac:dyDescent="0.3">
      <c r="A86" s="58"/>
      <c r="B86" s="61"/>
      <c r="C86" s="181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323"/>
      <c r="M86" s="323"/>
      <c r="N86" s="38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58"/>
      <c r="B87" s="61"/>
      <c r="C87" s="116"/>
      <c r="D87" s="612"/>
      <c r="E87" s="613"/>
      <c r="F87" s="51"/>
      <c r="G87" s="49"/>
      <c r="H87" s="684"/>
      <c r="I87" s="51"/>
      <c r="J87" s="35">
        <f t="shared" si="0"/>
        <v>0</v>
      </c>
      <c r="K87" s="56"/>
      <c r="L87" s="1070"/>
      <c r="M87" s="1071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116"/>
      <c r="D88" s="612"/>
      <c r="E88" s="613"/>
      <c r="F88" s="51"/>
      <c r="G88" s="49"/>
      <c r="H88" s="684"/>
      <c r="I88" s="51"/>
      <c r="J88" s="35">
        <f t="shared" si="0"/>
        <v>0</v>
      </c>
      <c r="K88" s="56"/>
      <c r="L88" s="1070"/>
      <c r="M88" s="1071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26.25" customHeight="1" x14ac:dyDescent="0.3">
      <c r="A89" s="683"/>
      <c r="B89" s="61"/>
      <c r="C89" s="757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685"/>
      <c r="M89" s="685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26.25" customHeight="1" x14ac:dyDescent="0.3">
      <c r="A90" s="683"/>
      <c r="B90" s="61"/>
      <c r="C90" s="757"/>
      <c r="D90" s="612"/>
      <c r="E90" s="613"/>
      <c r="F90" s="51"/>
      <c r="G90" s="49"/>
      <c r="H90" s="620"/>
      <c r="I90" s="51"/>
      <c r="J90" s="35">
        <f t="shared" si="0"/>
        <v>0</v>
      </c>
      <c r="K90" s="56"/>
      <c r="L90" s="685"/>
      <c r="M90" s="685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287"/>
      <c r="B91" s="61"/>
      <c r="C91" s="612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323"/>
      <c r="M91" s="323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287"/>
      <c r="B92" s="61"/>
      <c r="C92" s="612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323"/>
      <c r="M92" s="323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45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25">
      <c r="A98" s="102"/>
      <c r="B98" s="58"/>
      <c r="C98" s="91"/>
      <c r="D98" s="91"/>
      <c r="E98" s="93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25">
      <c r="A99" s="102"/>
      <c r="B99" s="58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1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1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8.75" x14ac:dyDescent="0.3">
      <c r="A104" s="61"/>
      <c r="B104" s="103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1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2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1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58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58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1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3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0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60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5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8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8"/>
      <c r="B120" s="61"/>
      <c r="C120" s="757"/>
      <c r="D120" s="757"/>
      <c r="E120" s="109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7"/>
      <c r="B122" s="61"/>
      <c r="C122" s="757"/>
      <c r="D122" s="757"/>
      <c r="E122" s="109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91"/>
      <c r="D124" s="91"/>
      <c r="E124" s="93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690"/>
      <c r="Q124" s="508"/>
      <c r="R124" s="40"/>
      <c r="S124" s="41"/>
      <c r="T124" s="42"/>
      <c r="U124" s="43"/>
      <c r="V124" s="44"/>
    </row>
    <row r="125" spans="1:22" ht="18.75" x14ac:dyDescent="0.3">
      <c r="A125" s="61"/>
      <c r="B125" s="61"/>
      <c r="C125" s="96"/>
      <c r="D125" s="96"/>
      <c r="E125" s="97"/>
      <c r="F125" s="51"/>
      <c r="G125" s="49"/>
      <c r="H125" s="111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690"/>
      <c r="Q125" s="508"/>
      <c r="R125" s="112"/>
      <c r="S125" s="41"/>
      <c r="T125" s="42"/>
      <c r="U125" s="43"/>
      <c r="V125" s="44"/>
    </row>
    <row r="126" spans="1:22" ht="18.75" x14ac:dyDescent="0.3">
      <c r="A126" s="61"/>
      <c r="B126" s="61"/>
      <c r="C126" s="96"/>
      <c r="D126" s="96"/>
      <c r="E126" s="97"/>
      <c r="F126" s="51"/>
      <c r="G126" s="49"/>
      <c r="H126" s="111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112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7.25" x14ac:dyDescent="0.3">
      <c r="A129" s="45"/>
      <c r="B129" s="61"/>
      <c r="C129" s="96"/>
      <c r="D129" s="96"/>
      <c r="E129" s="97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1"/>
      <c r="B130" s="61"/>
      <c r="C130" s="96"/>
      <c r="D130" s="96"/>
      <c r="E130" s="97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60"/>
      <c r="B131" s="61"/>
      <c r="C131" s="95"/>
      <c r="D131" s="95"/>
      <c r="E131" s="114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0"/>
      <c r="B132" s="61"/>
      <c r="C132" s="95"/>
      <c r="D132" s="95"/>
      <c r="E132" s="114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115"/>
      <c r="B137" s="61"/>
      <c r="C137" s="116"/>
      <c r="D137" s="116"/>
      <c r="E137" s="117"/>
      <c r="F137" s="51"/>
      <c r="G137" s="49"/>
      <c r="H137" s="118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15"/>
      <c r="B138" s="61"/>
      <c r="C138" s="116"/>
      <c r="D138" s="116"/>
      <c r="E138" s="117"/>
      <c r="F138" s="51"/>
      <c r="G138" s="49"/>
      <c r="H138" s="118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10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10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59"/>
      <c r="Q140" s="64"/>
      <c r="R140" s="112"/>
      <c r="S140" s="41"/>
      <c r="T140" s="42"/>
      <c r="U140" s="43"/>
      <c r="V140" s="44"/>
    </row>
    <row r="141" spans="1:22" ht="18.75" x14ac:dyDescent="0.3">
      <c r="A141" s="107"/>
      <c r="B141" s="61"/>
      <c r="C141" s="96"/>
      <c r="D141" s="96"/>
      <c r="E141" s="97"/>
      <c r="F141" s="51"/>
      <c r="G141" s="49"/>
      <c r="H141" s="119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59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2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49"/>
      <c r="H143" s="110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21"/>
      <c r="B144" s="61"/>
      <c r="C144" s="96"/>
      <c r="D144" s="96"/>
      <c r="E144" s="97"/>
      <c r="F144" s="51"/>
      <c r="G144" s="49"/>
      <c r="H144" s="122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66"/>
      <c r="B145" s="61"/>
      <c r="C145" s="96"/>
      <c r="D145" s="96"/>
      <c r="E145" s="97"/>
      <c r="F145" s="51"/>
      <c r="G145" s="125"/>
      <c r="H145" s="126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299"/>
      <c r="P145" s="127"/>
      <c r="Q145" s="64"/>
      <c r="R145" s="112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9"/>
      <c r="P146" s="127"/>
      <c r="Q146" s="64"/>
      <c r="R146" s="112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6"/>
      <c r="I147" s="51"/>
      <c r="J147" s="35">
        <f t="shared" si="0"/>
        <v>0</v>
      </c>
      <c r="K147" s="128"/>
      <c r="L147" s="52"/>
      <c r="M147" s="52" t="s">
        <v>18</v>
      </c>
      <c r="N147" s="57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7"/>
      <c r="B148" s="61"/>
      <c r="C148" s="96"/>
      <c r="D148" s="96"/>
      <c r="E148" s="97"/>
      <c r="F148" s="51"/>
      <c r="G148" s="127"/>
      <c r="H148" s="126"/>
      <c r="I148" s="51"/>
      <c r="J148" s="35">
        <f t="shared" si="0"/>
        <v>0</v>
      </c>
      <c r="K148" s="128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15"/>
      <c r="B149" s="61"/>
      <c r="C149" s="129"/>
      <c r="D149" s="129"/>
      <c r="E149" s="130"/>
      <c r="F149" s="51"/>
      <c r="G149" s="127"/>
      <c r="H149" s="131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300"/>
      <c r="P149" s="315"/>
      <c r="Q149" s="39"/>
      <c r="R149" s="40"/>
      <c r="S149" s="41"/>
      <c r="T149" s="42"/>
      <c r="U149" s="43"/>
      <c r="V149" s="44"/>
    </row>
    <row r="150" spans="1:22" ht="17.25" x14ac:dyDescent="0.3">
      <c r="A150" s="132"/>
      <c r="B150" s="61"/>
      <c r="C150" s="96"/>
      <c r="D150" s="96"/>
      <c r="E150" s="97"/>
      <c r="F150" s="51"/>
      <c r="G150" s="127"/>
      <c r="H150" s="110"/>
      <c r="I150" s="51"/>
      <c r="J150" s="35">
        <f t="shared" ref="J150:J213" si="7">I150-F150</f>
        <v>0</v>
      </c>
      <c r="K150" s="128"/>
      <c r="L150" s="133"/>
      <c r="M150" s="133"/>
      <c r="N150" s="57">
        <f t="shared" si="1"/>
        <v>0</v>
      </c>
      <c r="O150" s="300"/>
      <c r="P150" s="315"/>
      <c r="Q150" s="123"/>
      <c r="R150" s="124"/>
      <c r="S150" s="41"/>
      <c r="T150" s="42"/>
      <c r="U150" s="43"/>
      <c r="V150" s="44"/>
    </row>
    <row r="151" spans="1:22" ht="17.25" x14ac:dyDescent="0.3">
      <c r="A151" s="107"/>
      <c r="B151" s="61"/>
      <c r="C151" s="96"/>
      <c r="D151" s="96"/>
      <c r="E151" s="97"/>
      <c r="F151" s="51"/>
      <c r="G151" s="127"/>
      <c r="H151" s="110"/>
      <c r="I151" s="51"/>
      <c r="J151" s="35">
        <f t="shared" si="7"/>
        <v>0</v>
      </c>
      <c r="K151" s="128"/>
      <c r="L151" s="133"/>
      <c r="M151" s="133"/>
      <c r="N151" s="57">
        <f t="shared" si="1"/>
        <v>0</v>
      </c>
      <c r="O151" s="156"/>
      <c r="P151" s="312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34"/>
      <c r="I152" s="51"/>
      <c r="J152" s="35">
        <f t="shared" si="7"/>
        <v>0</v>
      </c>
      <c r="K152" s="135"/>
      <c r="L152" s="133"/>
      <c r="M152" s="133"/>
      <c r="N152" s="136">
        <f t="shared" si="1"/>
        <v>0</v>
      </c>
      <c r="O152" s="299"/>
      <c r="P152" s="127"/>
      <c r="Q152" s="123"/>
      <c r="R152" s="124"/>
      <c r="S152" s="41"/>
      <c r="T152" s="42"/>
      <c r="U152" s="43"/>
      <c r="V152" s="44"/>
    </row>
    <row r="153" spans="1:22" ht="18.75" x14ac:dyDescent="0.3">
      <c r="A153" s="108"/>
      <c r="B153" s="61"/>
      <c r="C153" s="96"/>
      <c r="D153" s="96"/>
      <c r="E153" s="97"/>
      <c r="F153" s="51"/>
      <c r="G153" s="127"/>
      <c r="H153" s="110"/>
      <c r="I153" s="51"/>
      <c r="J153" s="35">
        <f t="shared" si="7"/>
        <v>0</v>
      </c>
      <c r="K153" s="137"/>
      <c r="L153" s="138"/>
      <c r="M153" s="138"/>
      <c r="N153" s="136">
        <f t="shared" si="1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39"/>
      <c r="B154" s="61"/>
      <c r="C154" s="96"/>
      <c r="D154" s="96"/>
      <c r="E154" s="97"/>
      <c r="F154" s="140"/>
      <c r="G154" s="127"/>
      <c r="H154" s="120"/>
      <c r="I154" s="51"/>
      <c r="J154" s="35">
        <f t="shared" si="7"/>
        <v>0</v>
      </c>
      <c r="K154" s="137"/>
      <c r="L154" s="141"/>
      <c r="M154" s="141"/>
      <c r="N154" s="136">
        <f>K154*I154</f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7.25" x14ac:dyDescent="0.3">
      <c r="A155" s="121"/>
      <c r="B155" s="61"/>
      <c r="C155" s="96"/>
      <c r="D155" s="96"/>
      <c r="E155" s="97"/>
      <c r="F155" s="51"/>
      <c r="G155" s="127"/>
      <c r="H155" s="110"/>
      <c r="I155" s="51"/>
      <c r="J155" s="35">
        <f t="shared" si="7"/>
        <v>0</v>
      </c>
      <c r="K155" s="137"/>
      <c r="L155" s="133"/>
      <c r="M155" s="133"/>
      <c r="N155" s="136">
        <f t="shared" ref="N155:N239" si="8">K155*I155</f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8.75" x14ac:dyDescent="0.3">
      <c r="A156" s="108"/>
      <c r="B156" s="61"/>
      <c r="C156" s="96"/>
      <c r="D156" s="96"/>
      <c r="E156" s="97"/>
      <c r="F156" s="51"/>
      <c r="G156" s="127"/>
      <c r="H156" s="142"/>
      <c r="I156" s="51"/>
      <c r="J156" s="35">
        <f t="shared" si="7"/>
        <v>0</v>
      </c>
      <c r="K156" s="56"/>
      <c r="L156" s="133"/>
      <c r="M156" s="133"/>
      <c r="N156" s="57">
        <f t="shared" si="8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22"/>
      <c r="I157" s="51"/>
      <c r="J157" s="35">
        <f t="shared" si="7"/>
        <v>0</v>
      </c>
      <c r="K157" s="137"/>
      <c r="L157" s="133"/>
      <c r="M157" s="133"/>
      <c r="N157" s="136">
        <f t="shared" si="8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96"/>
      <c r="D158" s="96"/>
      <c r="E158" s="97"/>
      <c r="F158" s="51"/>
      <c r="G158" s="127"/>
      <c r="H158" s="143"/>
      <c r="I158" s="51"/>
      <c r="J158" s="35">
        <f t="shared" si="7"/>
        <v>0</v>
      </c>
      <c r="K158" s="137"/>
      <c r="L158" s="133"/>
      <c r="M158" s="133"/>
      <c r="N158" s="136">
        <f t="shared" si="8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44"/>
      <c r="I159" s="51"/>
      <c r="J159" s="35">
        <f t="shared" si="7"/>
        <v>0</v>
      </c>
      <c r="K159" s="137"/>
      <c r="L159" s="145"/>
      <c r="M159" s="145"/>
      <c r="N159" s="136">
        <f t="shared" si="8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7"/>
        <v>0</v>
      </c>
      <c r="K160" s="137"/>
      <c r="L160" s="145"/>
      <c r="M160" s="145"/>
      <c r="N160" s="136">
        <f t="shared" si="8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3"/>
      <c r="I161" s="51"/>
      <c r="J161" s="35">
        <f t="shared" si="7"/>
        <v>0</v>
      </c>
      <c r="K161" s="137"/>
      <c r="L161" s="145"/>
      <c r="M161" s="145"/>
      <c r="N161" s="136">
        <f t="shared" si="8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7"/>
        <v>0</v>
      </c>
      <c r="K162" s="56"/>
      <c r="L162" s="52"/>
      <c r="M162" s="52"/>
      <c r="N162" s="57">
        <f t="shared" si="8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146"/>
      <c r="D163" s="146"/>
      <c r="E163" s="147"/>
      <c r="F163" s="51"/>
      <c r="G163" s="127"/>
      <c r="H163" s="143"/>
      <c r="I163" s="51"/>
      <c r="J163" s="35">
        <f t="shared" si="7"/>
        <v>0</v>
      </c>
      <c r="K163" s="56"/>
      <c r="L163" s="52"/>
      <c r="M163" s="52"/>
      <c r="N163" s="57">
        <f t="shared" si="8"/>
        <v>0</v>
      </c>
      <c r="O163" s="299"/>
      <c r="P163" s="316"/>
      <c r="Q163" s="39"/>
      <c r="R163" s="40"/>
      <c r="S163" s="41"/>
      <c r="T163" s="42"/>
      <c r="U163" s="43"/>
      <c r="V163" s="44"/>
    </row>
    <row r="164" spans="1:22" ht="17.25" x14ac:dyDescent="0.3">
      <c r="A164" s="108"/>
      <c r="B164" s="61"/>
      <c r="C164" s="146"/>
      <c r="D164" s="146"/>
      <c r="E164" s="147"/>
      <c r="F164" s="51"/>
      <c r="G164" s="127"/>
      <c r="H164" s="143"/>
      <c r="I164" s="51"/>
      <c r="J164" s="35">
        <f t="shared" si="7"/>
        <v>0</v>
      </c>
      <c r="K164" s="56"/>
      <c r="L164" s="52"/>
      <c r="M164" s="52"/>
      <c r="N164" s="57">
        <f t="shared" si="8"/>
        <v>0</v>
      </c>
      <c r="O164" s="299"/>
      <c r="P164" s="316"/>
      <c r="Q164" s="39"/>
      <c r="R164" s="40"/>
      <c r="S164" s="41"/>
      <c r="T164" s="42"/>
      <c r="U164" s="43"/>
      <c r="V164" s="44"/>
    </row>
    <row r="165" spans="1:22" ht="17.25" x14ac:dyDescent="0.3">
      <c r="A165" s="60"/>
      <c r="B165" s="61"/>
      <c r="C165" s="129"/>
      <c r="D165" s="129"/>
      <c r="E165" s="130"/>
      <c r="F165" s="51"/>
      <c r="G165" s="127"/>
      <c r="H165" s="131"/>
      <c r="I165" s="51"/>
      <c r="J165" s="35">
        <f t="shared" si="7"/>
        <v>0</v>
      </c>
      <c r="K165" s="56"/>
      <c r="L165" s="52"/>
      <c r="M165" s="52"/>
      <c r="N165" s="57">
        <f t="shared" si="8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8"/>
      <c r="D166" s="148"/>
      <c r="E166" s="130"/>
      <c r="F166" s="51"/>
      <c r="G166" s="127"/>
      <c r="H166" s="50"/>
      <c r="I166" s="51"/>
      <c r="J166" s="35">
        <f t="shared" si="7"/>
        <v>0</v>
      </c>
      <c r="K166" s="56"/>
      <c r="L166" s="52"/>
      <c r="M166" s="52"/>
      <c r="N166" s="57">
        <f t="shared" si="8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29"/>
      <c r="D167" s="129"/>
      <c r="E167" s="130"/>
      <c r="F167" s="51"/>
      <c r="G167" s="127"/>
      <c r="H167" s="131"/>
      <c r="I167" s="51"/>
      <c r="J167" s="35">
        <f t="shared" si="7"/>
        <v>0</v>
      </c>
      <c r="K167" s="56"/>
      <c r="L167" s="52"/>
      <c r="M167" s="52"/>
      <c r="N167" s="57">
        <f t="shared" si="8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8.75" x14ac:dyDescent="0.3">
      <c r="A168" s="149"/>
      <c r="B168" s="150"/>
      <c r="C168" s="95"/>
      <c r="D168" s="95"/>
      <c r="E168" s="114"/>
      <c r="F168" s="51"/>
      <c r="G168" s="127"/>
      <c r="H168" s="131"/>
      <c r="I168" s="51"/>
      <c r="J168" s="35">
        <f t="shared" si="7"/>
        <v>0</v>
      </c>
      <c r="K168" s="56"/>
      <c r="L168" s="52"/>
      <c r="M168" s="52"/>
      <c r="N168" s="57">
        <f t="shared" si="8"/>
        <v>0</v>
      </c>
      <c r="O168" s="300"/>
      <c r="P168" s="315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51"/>
      <c r="D169" s="151"/>
      <c r="E169" s="152"/>
      <c r="F169" s="51"/>
      <c r="G169" s="127"/>
      <c r="H169" s="131"/>
      <c r="I169" s="51"/>
      <c r="J169" s="35">
        <f t="shared" si="7"/>
        <v>0</v>
      </c>
      <c r="K169" s="56"/>
      <c r="L169" s="52"/>
      <c r="M169" s="52"/>
      <c r="N169" s="57">
        <f t="shared" si="8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51"/>
      <c r="D170" s="151"/>
      <c r="E170" s="152"/>
      <c r="F170" s="51"/>
      <c r="G170" s="127"/>
      <c r="H170" s="131"/>
      <c r="I170" s="51"/>
      <c r="J170" s="35">
        <f t="shared" si="7"/>
        <v>0</v>
      </c>
      <c r="K170" s="56"/>
      <c r="L170" s="52"/>
      <c r="M170" s="52"/>
      <c r="N170" s="57">
        <f t="shared" si="8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53"/>
      <c r="B171" s="61"/>
      <c r="C171" s="154"/>
      <c r="D171" s="154"/>
      <c r="E171" s="155"/>
      <c r="F171" s="51"/>
      <c r="G171" s="127"/>
      <c r="H171" s="131"/>
      <c r="I171" s="51"/>
      <c r="J171" s="35">
        <f t="shared" si="7"/>
        <v>0</v>
      </c>
      <c r="K171" s="56"/>
      <c r="L171" s="52"/>
      <c r="M171" s="52"/>
      <c r="N171" s="57">
        <f t="shared" si="8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7"/>
      <c r="D172" s="157"/>
      <c r="E172" s="158"/>
      <c r="F172" s="51"/>
      <c r="G172" s="63"/>
      <c r="H172" s="131"/>
      <c r="I172" s="51"/>
      <c r="J172" s="35">
        <f t="shared" si="7"/>
        <v>0</v>
      </c>
      <c r="K172" s="56"/>
      <c r="L172" s="52"/>
      <c r="M172" s="52"/>
      <c r="N172" s="57">
        <f t="shared" si="8"/>
        <v>0</v>
      </c>
      <c r="O172" s="301"/>
      <c r="P172" s="317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57"/>
      <c r="D173" s="157"/>
      <c r="E173" s="158"/>
      <c r="F173" s="51"/>
      <c r="G173" s="49"/>
      <c r="H173" s="131"/>
      <c r="I173" s="51"/>
      <c r="J173" s="35">
        <f t="shared" si="7"/>
        <v>0</v>
      </c>
      <c r="K173" s="56"/>
      <c r="L173" s="52"/>
      <c r="M173" s="52"/>
      <c r="N173" s="57">
        <f t="shared" si="8"/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x14ac:dyDescent="0.25">
      <c r="A174" s="115"/>
      <c r="B174" s="107"/>
      <c r="C174" s="159"/>
      <c r="D174" s="159"/>
      <c r="E174" s="160"/>
      <c r="F174" s="161"/>
      <c r="G174" s="127"/>
      <c r="H174" s="162"/>
      <c r="I174" s="161"/>
      <c r="J174" s="35">
        <f t="shared" si="7"/>
        <v>0</v>
      </c>
      <c r="N174" s="57">
        <f t="shared" si="8"/>
        <v>0</v>
      </c>
      <c r="O174" s="302"/>
      <c r="P174" s="316"/>
      <c r="Q174" s="163"/>
      <c r="R174" s="164"/>
      <c r="S174" s="165"/>
      <c r="T174" s="166"/>
      <c r="U174" s="167"/>
      <c r="V174" s="168"/>
    </row>
    <row r="175" spans="1:22" ht="17.25" x14ac:dyDescent="0.3">
      <c r="A175" s="115"/>
      <c r="B175" s="61"/>
      <c r="C175" s="154"/>
      <c r="D175" s="154"/>
      <c r="E175" s="155"/>
      <c r="F175" s="161"/>
      <c r="G175" s="127"/>
      <c r="H175" s="162"/>
      <c r="I175" s="161"/>
      <c r="J175" s="35">
        <f t="shared" si="7"/>
        <v>0</v>
      </c>
      <c r="N175" s="57">
        <f t="shared" si="8"/>
        <v>0</v>
      </c>
      <c r="O175" s="302"/>
      <c r="P175" s="316"/>
      <c r="Q175" s="163"/>
      <c r="R175" s="164"/>
      <c r="S175" s="165"/>
      <c r="T175" s="166"/>
      <c r="U175" s="167"/>
      <c r="V175" s="168"/>
    </row>
    <row r="176" spans="1:22" ht="17.25" x14ac:dyDescent="0.3">
      <c r="A176" s="115"/>
      <c r="B176" s="61"/>
      <c r="C176" s="154"/>
      <c r="D176" s="154"/>
      <c r="E176" s="155"/>
      <c r="F176" s="51"/>
      <c r="G176" s="127"/>
      <c r="H176" s="131"/>
      <c r="I176" s="51"/>
      <c r="J176" s="35">
        <f t="shared" si="7"/>
        <v>0</v>
      </c>
      <c r="K176" s="56"/>
      <c r="L176" s="52"/>
      <c r="M176" s="52"/>
      <c r="N176" s="57">
        <f t="shared" si="8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54"/>
      <c r="D177" s="154"/>
      <c r="E177" s="155"/>
      <c r="F177" s="51"/>
      <c r="G177" s="127"/>
      <c r="H177" s="131"/>
      <c r="I177" s="51"/>
      <c r="J177" s="35">
        <f t="shared" si="7"/>
        <v>0</v>
      </c>
      <c r="K177" s="56"/>
      <c r="L177" s="52"/>
      <c r="M177" s="52"/>
      <c r="N177" s="57">
        <f t="shared" si="8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69"/>
      <c r="D178" s="169"/>
      <c r="E178" s="114"/>
      <c r="F178" s="51"/>
      <c r="G178" s="63"/>
      <c r="H178" s="131"/>
      <c r="I178" s="51"/>
      <c r="J178" s="35">
        <f t="shared" si="7"/>
        <v>0</v>
      </c>
      <c r="K178" s="56"/>
      <c r="L178" s="52"/>
      <c r="M178" s="52"/>
      <c r="N178" s="57">
        <f t="shared" si="8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69"/>
      <c r="D179" s="169"/>
      <c r="E179" s="114"/>
      <c r="F179" s="51"/>
      <c r="G179" s="63"/>
      <c r="H179" s="131"/>
      <c r="I179" s="51"/>
      <c r="J179" s="35">
        <f t="shared" si="7"/>
        <v>0</v>
      </c>
      <c r="K179" s="56"/>
      <c r="L179" s="52"/>
      <c r="M179" s="52"/>
      <c r="N179" s="57">
        <f t="shared" si="8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7"/>
        <v>0</v>
      </c>
      <c r="K180" s="56"/>
      <c r="L180" s="52"/>
      <c r="M180" s="52"/>
      <c r="N180" s="57">
        <f t="shared" si="8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0"/>
      <c r="D181" s="170"/>
      <c r="E181" s="109"/>
      <c r="F181" s="51"/>
      <c r="G181" s="63"/>
      <c r="H181" s="131"/>
      <c r="I181" s="51"/>
      <c r="J181" s="35">
        <f t="shared" si="7"/>
        <v>0</v>
      </c>
      <c r="K181" s="56"/>
      <c r="L181" s="52"/>
      <c r="M181" s="52"/>
      <c r="N181" s="57">
        <f t="shared" si="8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7"/>
        <v>0</v>
      </c>
      <c r="K182" s="56"/>
      <c r="L182" s="52"/>
      <c r="M182" s="52"/>
      <c r="N182" s="57">
        <f t="shared" si="8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48"/>
      <c r="D183" s="148"/>
      <c r="E183" s="130"/>
      <c r="F183" s="51"/>
      <c r="G183" s="127"/>
      <c r="H183" s="131"/>
      <c r="I183" s="51"/>
      <c r="J183" s="35">
        <f t="shared" si="7"/>
        <v>0</v>
      </c>
      <c r="K183" s="56"/>
      <c r="L183" s="52"/>
      <c r="M183" s="52"/>
      <c r="N183" s="57">
        <f t="shared" si="8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48"/>
      <c r="D184" s="148"/>
      <c r="E184" s="130"/>
      <c r="F184" s="51"/>
      <c r="G184" s="127"/>
      <c r="H184" s="131"/>
      <c r="I184" s="51"/>
      <c r="J184" s="35">
        <f t="shared" si="7"/>
        <v>0</v>
      </c>
      <c r="K184" s="56"/>
      <c r="L184" s="52"/>
      <c r="M184" s="52"/>
      <c r="N184" s="57">
        <f t="shared" si="8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7"/>
        <v>0</v>
      </c>
      <c r="K185" s="56"/>
      <c r="L185" s="52"/>
      <c r="M185" s="52"/>
      <c r="N185" s="57">
        <f t="shared" si="8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7"/>
        <v>0</v>
      </c>
      <c r="K186" s="56"/>
      <c r="L186" s="52"/>
      <c r="M186" s="52"/>
      <c r="N186" s="57">
        <f t="shared" si="8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53"/>
      <c r="B187" s="107"/>
      <c r="C187" s="154"/>
      <c r="D187" s="154"/>
      <c r="E187" s="155"/>
      <c r="F187" s="51"/>
      <c r="G187" s="127"/>
      <c r="H187" s="131"/>
      <c r="I187" s="51"/>
      <c r="J187" s="35">
        <f t="shared" si="7"/>
        <v>0</v>
      </c>
      <c r="K187" s="56"/>
      <c r="L187" s="52"/>
      <c r="M187" s="52"/>
      <c r="N187" s="57">
        <f t="shared" si="8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71"/>
      <c r="B188" s="61"/>
      <c r="C188" s="157"/>
      <c r="D188" s="157"/>
      <c r="E188" s="158"/>
      <c r="F188" s="51"/>
      <c r="G188" s="49"/>
      <c r="H188" s="131"/>
      <c r="I188" s="51"/>
      <c r="J188" s="35">
        <f t="shared" si="7"/>
        <v>0</v>
      </c>
      <c r="K188" s="56"/>
      <c r="L188" s="52"/>
      <c r="M188" s="52"/>
      <c r="N188" s="57">
        <f>K188*I188</f>
        <v>0</v>
      </c>
      <c r="O188" s="301"/>
      <c r="P188" s="317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127"/>
      <c r="H189" s="131"/>
      <c r="I189" s="51"/>
      <c r="J189" s="35">
        <f t="shared" si="7"/>
        <v>0</v>
      </c>
      <c r="K189" s="56"/>
      <c r="L189" s="52"/>
      <c r="M189" s="52"/>
      <c r="N189" s="57">
        <f t="shared" si="8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51"/>
      <c r="G190" s="127"/>
      <c r="H190" s="131"/>
      <c r="I190" s="51"/>
      <c r="J190" s="35">
        <f t="shared" si="7"/>
        <v>0</v>
      </c>
      <c r="K190" s="56"/>
      <c r="L190" s="52"/>
      <c r="M190" s="52"/>
      <c r="N190" s="57">
        <f t="shared" si="8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74"/>
      <c r="I191" s="51"/>
      <c r="J191" s="35">
        <f t="shared" si="7"/>
        <v>0</v>
      </c>
      <c r="K191" s="56"/>
      <c r="L191" s="52"/>
      <c r="M191" s="52"/>
      <c r="N191" s="57">
        <f t="shared" si="8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74"/>
      <c r="I192" s="51"/>
      <c r="J192" s="35">
        <f t="shared" si="7"/>
        <v>0</v>
      </c>
      <c r="K192" s="56"/>
      <c r="L192" s="52"/>
      <c r="M192" s="52"/>
      <c r="N192" s="57">
        <f t="shared" si="8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7"/>
        <v>0</v>
      </c>
      <c r="K193" s="56"/>
      <c r="L193" s="52"/>
      <c r="M193" s="52"/>
      <c r="N193" s="57">
        <f t="shared" si="8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31"/>
      <c r="I194" s="51"/>
      <c r="J194" s="35">
        <f t="shared" si="7"/>
        <v>0</v>
      </c>
      <c r="K194" s="56"/>
      <c r="L194" s="52"/>
      <c r="M194" s="52"/>
      <c r="N194" s="57">
        <f t="shared" si="8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7"/>
        <v>0</v>
      </c>
      <c r="K195" s="56"/>
      <c r="L195" s="52"/>
      <c r="M195" s="52"/>
      <c r="N195" s="57">
        <f t="shared" si="8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7"/>
        <v>0</v>
      </c>
      <c r="K196" s="56"/>
      <c r="L196" s="52"/>
      <c r="M196" s="52"/>
      <c r="N196" s="57">
        <f t="shared" si="8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7"/>
        <v>0</v>
      </c>
      <c r="K197" s="56"/>
      <c r="L197" s="52"/>
      <c r="M197" s="52"/>
      <c r="N197" s="57">
        <f t="shared" si="8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7"/>
        <v>0</v>
      </c>
      <c r="K198" s="56"/>
      <c r="L198" s="52"/>
      <c r="M198" s="52"/>
      <c r="N198" s="57">
        <f t="shared" si="8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51"/>
      <c r="G199" s="63"/>
      <c r="H199" s="131"/>
      <c r="I199" s="51"/>
      <c r="J199" s="35">
        <f t="shared" si="7"/>
        <v>0</v>
      </c>
      <c r="K199" s="56"/>
      <c r="L199" s="52"/>
      <c r="M199" s="52"/>
      <c r="N199" s="57">
        <f t="shared" si="8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7"/>
        <v>0</v>
      </c>
      <c r="K200" s="56"/>
      <c r="L200" s="52"/>
      <c r="M200" s="52"/>
      <c r="N200" s="57">
        <f t="shared" si="8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7"/>
        <v>0</v>
      </c>
      <c r="K201" s="56"/>
      <c r="L201" s="52"/>
      <c r="M201" s="52"/>
      <c r="N201" s="57">
        <f t="shared" si="8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8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8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7"/>
        <v>0</v>
      </c>
      <c r="K204" s="56"/>
      <c r="L204" s="52"/>
      <c r="M204" s="52"/>
      <c r="N204" s="57">
        <f t="shared" si="8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7"/>
        <v>0</v>
      </c>
      <c r="K205" s="56"/>
      <c r="L205" s="52"/>
      <c r="M205" s="52"/>
      <c r="N205" s="57">
        <f t="shared" si="8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7"/>
        <v>0</v>
      </c>
      <c r="K206" s="56"/>
      <c r="L206" s="52"/>
      <c r="M206" s="52"/>
      <c r="N206" s="57">
        <f t="shared" si="8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7"/>
        <v>0</v>
      </c>
      <c r="K207" s="56"/>
      <c r="L207" s="52"/>
      <c r="M207" s="52"/>
      <c r="N207" s="57">
        <f t="shared" si="8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x14ac:dyDescent="0.25">
      <c r="A208" s="107"/>
      <c r="B208" s="159"/>
      <c r="C208" s="148"/>
      <c r="D208" s="148"/>
      <c r="E208" s="130"/>
      <c r="F208" s="51"/>
      <c r="G208" s="49"/>
      <c r="H208" s="50"/>
      <c r="I208" s="51"/>
      <c r="J208" s="35">
        <f t="shared" si="7"/>
        <v>0</v>
      </c>
      <c r="K208" s="56"/>
      <c r="L208" s="52"/>
      <c r="M208" s="52"/>
      <c r="N208" s="57">
        <f t="shared" si="8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71"/>
      <c r="B209" s="107"/>
      <c r="C209" s="148"/>
      <c r="D209" s="148"/>
      <c r="E209" s="130"/>
      <c r="F209" s="51"/>
      <c r="G209" s="127"/>
      <c r="H209" s="131"/>
      <c r="I209" s="51"/>
      <c r="J209" s="35">
        <f t="shared" si="7"/>
        <v>0</v>
      </c>
      <c r="K209" s="56"/>
      <c r="L209" s="52"/>
      <c r="M209" s="52"/>
      <c r="N209" s="57">
        <f t="shared" si="8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71"/>
      <c r="B210" s="107"/>
      <c r="C210" s="148"/>
      <c r="D210" s="148"/>
      <c r="E210" s="130"/>
      <c r="F210" s="51"/>
      <c r="G210" s="127"/>
      <c r="H210" s="131"/>
      <c r="I210" s="51"/>
      <c r="J210" s="35">
        <f t="shared" si="7"/>
        <v>0</v>
      </c>
      <c r="K210" s="56"/>
      <c r="L210" s="52"/>
      <c r="M210" s="52"/>
      <c r="N210" s="57">
        <f t="shared" si="8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7"/>
        <v>0</v>
      </c>
      <c r="K211" s="56"/>
      <c r="L211" s="52"/>
      <c r="M211" s="52"/>
      <c r="N211" s="57">
        <f t="shared" si="8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7"/>
        <v>0</v>
      </c>
      <c r="K212" s="56"/>
      <c r="L212" s="52"/>
      <c r="M212" s="52"/>
      <c r="N212" s="57">
        <f t="shared" si="8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6"/>
      <c r="B213" s="107"/>
      <c r="C213" s="148"/>
      <c r="D213" s="148"/>
      <c r="E213" s="130"/>
      <c r="F213" s="51"/>
      <c r="G213" s="127"/>
      <c r="H213" s="131"/>
      <c r="I213" s="51"/>
      <c r="J213" s="35">
        <f t="shared" si="7"/>
        <v>0</v>
      </c>
      <c r="K213" s="56"/>
      <c r="L213" s="52"/>
      <c r="M213" s="52"/>
      <c r="N213" s="57">
        <f t="shared" si="8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ref="J214:J257" si="9">I214-F214</f>
        <v>0</v>
      </c>
      <c r="K214" s="56"/>
      <c r="L214" s="52"/>
      <c r="M214" s="52"/>
      <c r="N214" s="57">
        <f t="shared" si="8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9"/>
        <v>0</v>
      </c>
      <c r="K215" s="56"/>
      <c r="L215" s="52"/>
      <c r="M215" s="52"/>
      <c r="N215" s="57">
        <f t="shared" si="8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9"/>
        <v>0</v>
      </c>
      <c r="K216" s="56"/>
      <c r="L216" s="52"/>
      <c r="M216" s="52"/>
      <c r="N216" s="57">
        <f t="shared" si="8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9"/>
        <v>0</v>
      </c>
      <c r="K217" s="56"/>
      <c r="L217" s="52"/>
      <c r="M217" s="52"/>
      <c r="N217" s="57">
        <f t="shared" si="8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9"/>
        <v>0</v>
      </c>
      <c r="K218" s="56"/>
      <c r="L218" s="52"/>
      <c r="M218" s="52"/>
      <c r="N218" s="57">
        <f t="shared" si="8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9"/>
        <v>0</v>
      </c>
      <c r="K219" s="56"/>
      <c r="L219" s="52"/>
      <c r="M219" s="52"/>
      <c r="N219" s="57">
        <f t="shared" si="8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9"/>
        <v>0</v>
      </c>
      <c r="K220" s="56"/>
      <c r="L220" s="52"/>
      <c r="M220" s="52"/>
      <c r="N220" s="57">
        <f t="shared" si="8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9"/>
        <v>0</v>
      </c>
      <c r="K221" s="56"/>
      <c r="L221" s="52"/>
      <c r="M221" s="52"/>
      <c r="N221" s="57">
        <f t="shared" si="8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9"/>
        <v>0</v>
      </c>
      <c r="K222" s="56"/>
      <c r="L222" s="52"/>
      <c r="M222" s="52"/>
      <c r="N222" s="57">
        <f t="shared" si="8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77"/>
      <c r="D223" s="177"/>
      <c r="E223" s="97"/>
      <c r="F223" s="51"/>
      <c r="G223" s="127"/>
      <c r="H223" s="131"/>
      <c r="I223" s="51"/>
      <c r="J223" s="35">
        <f t="shared" si="9"/>
        <v>0</v>
      </c>
      <c r="K223" s="56"/>
      <c r="L223" s="52"/>
      <c r="M223" s="52"/>
      <c r="N223" s="57">
        <f t="shared" si="8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9"/>
        <v>0</v>
      </c>
      <c r="K224" s="56"/>
      <c r="L224" s="52"/>
      <c r="M224" s="52"/>
      <c r="N224" s="57">
        <f t="shared" si="8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69"/>
      <c r="D225" s="169"/>
      <c r="E225" s="114"/>
      <c r="F225" s="51"/>
      <c r="G225" s="127"/>
      <c r="H225" s="131"/>
      <c r="I225" s="51"/>
      <c r="J225" s="35">
        <f t="shared" si="9"/>
        <v>0</v>
      </c>
      <c r="K225" s="56"/>
      <c r="L225" s="52"/>
      <c r="M225" s="52"/>
      <c r="N225" s="57">
        <f t="shared" si="8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70"/>
      <c r="D226" s="170"/>
      <c r="E226" s="109"/>
      <c r="F226" s="51"/>
      <c r="G226" s="127"/>
      <c r="H226" s="131"/>
      <c r="I226" s="51"/>
      <c r="J226" s="35">
        <f t="shared" si="9"/>
        <v>0</v>
      </c>
      <c r="K226" s="56"/>
      <c r="L226" s="52"/>
      <c r="M226" s="52"/>
      <c r="N226" s="57">
        <f t="shared" si="8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70"/>
      <c r="D227" s="170"/>
      <c r="E227" s="109"/>
      <c r="F227" s="51"/>
      <c r="G227" s="127"/>
      <c r="H227" s="131"/>
      <c r="I227" s="51"/>
      <c r="J227" s="35">
        <f t="shared" si="9"/>
        <v>0</v>
      </c>
      <c r="K227" s="56"/>
      <c r="L227" s="52"/>
      <c r="M227" s="52"/>
      <c r="N227" s="57">
        <f t="shared" si="8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69"/>
      <c r="D228" s="169"/>
      <c r="E228" s="114"/>
      <c r="F228" s="51"/>
      <c r="G228" s="127"/>
      <c r="H228" s="131"/>
      <c r="I228" s="51"/>
      <c r="J228" s="35">
        <f t="shared" si="9"/>
        <v>0</v>
      </c>
      <c r="K228" s="56"/>
      <c r="L228" s="52"/>
      <c r="M228" s="52"/>
      <c r="N228" s="57">
        <f t="shared" si="8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54"/>
      <c r="D229" s="154"/>
      <c r="E229" s="155"/>
      <c r="F229" s="51"/>
      <c r="G229" s="127"/>
      <c r="H229" s="131"/>
      <c r="I229" s="51"/>
      <c r="J229" s="35">
        <f t="shared" si="9"/>
        <v>0</v>
      </c>
      <c r="K229" s="56"/>
      <c r="L229" s="52"/>
      <c r="M229" s="52"/>
      <c r="N229" s="57">
        <f t="shared" si="8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96"/>
      <c r="D230" s="96"/>
      <c r="E230" s="97"/>
      <c r="F230" s="51"/>
      <c r="G230" s="127"/>
      <c r="H230" s="131"/>
      <c r="I230" s="51"/>
      <c r="J230" s="35">
        <f t="shared" si="9"/>
        <v>0</v>
      </c>
      <c r="K230" s="56"/>
      <c r="L230" s="52"/>
      <c r="M230" s="52"/>
      <c r="N230" s="57">
        <f t="shared" si="8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07"/>
      <c r="C231" s="129"/>
      <c r="D231" s="129"/>
      <c r="E231" s="130"/>
      <c r="F231" s="51"/>
      <c r="G231" s="127"/>
      <c r="H231" s="131"/>
      <c r="I231" s="51"/>
      <c r="J231" s="35">
        <f t="shared" si="9"/>
        <v>0</v>
      </c>
      <c r="K231" s="56"/>
      <c r="L231" s="52"/>
      <c r="M231" s="52"/>
      <c r="N231" s="57">
        <f t="shared" si="8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129"/>
      <c r="D232" s="129"/>
      <c r="E232" s="130"/>
      <c r="F232" s="51"/>
      <c r="G232" s="127"/>
      <c r="H232" s="131"/>
      <c r="I232" s="51"/>
      <c r="J232" s="35">
        <f t="shared" si="9"/>
        <v>0</v>
      </c>
      <c r="K232" s="56"/>
      <c r="L232" s="52"/>
      <c r="M232" s="52"/>
      <c r="N232" s="57">
        <f t="shared" si="8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07"/>
      <c r="C233" s="129"/>
      <c r="D233" s="129"/>
      <c r="E233" s="130"/>
      <c r="F233" s="51"/>
      <c r="G233" s="127"/>
      <c r="H233" s="131"/>
      <c r="I233" s="51"/>
      <c r="J233" s="35">
        <f t="shared" si="9"/>
        <v>0</v>
      </c>
      <c r="K233" s="56"/>
      <c r="L233" s="52"/>
      <c r="M233" s="52"/>
      <c r="N233" s="57">
        <f t="shared" si="8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78"/>
      <c r="B234" s="179"/>
      <c r="C234" s="129"/>
      <c r="D234" s="129"/>
      <c r="E234" s="130"/>
      <c r="F234" s="51"/>
      <c r="G234" s="127"/>
      <c r="H234" s="131"/>
      <c r="I234" s="51"/>
      <c r="J234" s="35">
        <f t="shared" si="9"/>
        <v>0</v>
      </c>
      <c r="K234" s="56"/>
      <c r="L234" s="52"/>
      <c r="M234" s="52"/>
      <c r="N234" s="57">
        <f t="shared" si="8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29"/>
      <c r="D235" s="129"/>
      <c r="E235" s="130"/>
      <c r="F235" s="51"/>
      <c r="G235" s="127"/>
      <c r="H235" s="50"/>
      <c r="I235" s="51"/>
      <c r="J235" s="35">
        <f t="shared" si="9"/>
        <v>0</v>
      </c>
      <c r="K235" s="56"/>
      <c r="L235" s="52"/>
      <c r="M235" s="52"/>
      <c r="N235" s="57">
        <f t="shared" si="8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08"/>
      <c r="B236" s="179"/>
      <c r="C236" s="129"/>
      <c r="D236" s="129"/>
      <c r="E236" s="130"/>
      <c r="F236" s="51"/>
      <c r="G236" s="127"/>
      <c r="H236" s="131"/>
      <c r="I236" s="51"/>
      <c r="J236" s="35">
        <f t="shared" si="9"/>
        <v>0</v>
      </c>
      <c r="K236" s="56"/>
      <c r="L236" s="52"/>
      <c r="M236" s="52"/>
      <c r="N236" s="57">
        <f t="shared" si="8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7.25" x14ac:dyDescent="0.25">
      <c r="A237" s="115"/>
      <c r="B237" s="179"/>
      <c r="C237" s="95"/>
      <c r="D237" s="95"/>
      <c r="E237" s="114"/>
      <c r="F237" s="51"/>
      <c r="G237" s="127"/>
      <c r="H237" s="131"/>
      <c r="I237" s="51"/>
      <c r="J237" s="35">
        <f t="shared" si="9"/>
        <v>0</v>
      </c>
      <c r="K237" s="56"/>
      <c r="L237" s="52"/>
      <c r="M237" s="52"/>
      <c r="N237" s="57">
        <f t="shared" si="8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15"/>
      <c r="B238" s="179"/>
      <c r="C238" s="95"/>
      <c r="D238" s="95"/>
      <c r="E238" s="114"/>
      <c r="F238" s="51"/>
      <c r="G238" s="127"/>
      <c r="H238" s="131"/>
      <c r="I238" s="51"/>
      <c r="J238" s="35">
        <f t="shared" si="9"/>
        <v>0</v>
      </c>
      <c r="K238" s="56"/>
      <c r="L238" s="52"/>
      <c r="M238" s="52"/>
      <c r="N238" s="57">
        <f t="shared" si="8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79"/>
      <c r="C239" s="146"/>
      <c r="D239" s="146"/>
      <c r="E239" s="147"/>
      <c r="F239" s="51"/>
      <c r="G239" s="127"/>
      <c r="H239" s="143"/>
      <c r="I239" s="51"/>
      <c r="J239" s="35">
        <f t="shared" si="9"/>
        <v>0</v>
      </c>
      <c r="K239" s="56"/>
      <c r="L239" s="52"/>
      <c r="M239" s="52"/>
      <c r="N239" s="57">
        <f t="shared" si="8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79"/>
      <c r="C240" s="181"/>
      <c r="D240" s="181"/>
      <c r="E240" s="158"/>
      <c r="F240" s="51"/>
      <c r="G240" s="127"/>
      <c r="H240" s="143"/>
      <c r="I240" s="51"/>
      <c r="J240" s="35">
        <f t="shared" si="9"/>
        <v>0</v>
      </c>
      <c r="K240" s="56"/>
      <c r="L240" s="182"/>
      <c r="M240" s="183"/>
      <c r="N240" s="57">
        <f t="shared" ref="N240:N249" si="10">K240*I240-M240</f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84"/>
      <c r="C241" s="116"/>
      <c r="D241" s="116"/>
      <c r="E241" s="117"/>
      <c r="F241" s="116"/>
      <c r="G241" s="116"/>
      <c r="H241" s="757"/>
      <c r="I241" s="48"/>
      <c r="J241" s="35">
        <f t="shared" si="9"/>
        <v>0</v>
      </c>
      <c r="K241" s="56"/>
      <c r="L241" s="182"/>
      <c r="M241" s="183"/>
      <c r="N241" s="57">
        <f t="shared" si="10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84"/>
      <c r="C242" s="116"/>
      <c r="D242" s="116"/>
      <c r="E242" s="117"/>
      <c r="F242" s="116"/>
      <c r="G242" s="116"/>
      <c r="H242" s="757"/>
      <c r="I242" s="48"/>
      <c r="J242" s="35">
        <f t="shared" si="9"/>
        <v>0</v>
      </c>
      <c r="K242" s="56"/>
      <c r="L242" s="182"/>
      <c r="M242" s="183"/>
      <c r="N242" s="57">
        <f t="shared" si="10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5"/>
      <c r="C243" s="116"/>
      <c r="D243" s="116"/>
      <c r="E243" s="117"/>
      <c r="F243" s="116"/>
      <c r="G243" s="116"/>
      <c r="H243" s="757"/>
      <c r="I243" s="48"/>
      <c r="J243" s="35">
        <f t="shared" si="9"/>
        <v>0</v>
      </c>
      <c r="K243" s="56"/>
      <c r="L243" s="182"/>
      <c r="M243" s="183"/>
      <c r="N243" s="57">
        <f t="shared" si="10"/>
        <v>0</v>
      </c>
      <c r="O243" s="156"/>
      <c r="P243" s="59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5"/>
      <c r="C244" s="116"/>
      <c r="D244" s="116"/>
      <c r="E244" s="117"/>
      <c r="F244" s="116"/>
      <c r="G244" s="116"/>
      <c r="H244" s="757"/>
      <c r="I244" s="48"/>
      <c r="J244" s="35">
        <f t="shared" si="9"/>
        <v>0</v>
      </c>
      <c r="K244" s="56"/>
      <c r="L244" s="182"/>
      <c r="M244" s="183"/>
      <c r="N244" s="57">
        <f t="shared" si="10"/>
        <v>0</v>
      </c>
      <c r="O244" s="156"/>
      <c r="P244" s="59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57"/>
      <c r="I245" s="48"/>
      <c r="J245" s="35">
        <f t="shared" si="9"/>
        <v>0</v>
      </c>
      <c r="K245" s="56"/>
      <c r="L245" s="182"/>
      <c r="M245" s="183"/>
      <c r="N245" s="57">
        <f t="shared" si="10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ht="18.75" x14ac:dyDescent="0.3">
      <c r="A246" s="108"/>
      <c r="B246" s="107"/>
      <c r="C246" s="186"/>
      <c r="D246" s="187"/>
      <c r="E246" s="188"/>
      <c r="F246" s="34"/>
      <c r="G246" s="189"/>
      <c r="H246" s="190"/>
      <c r="I246" s="51"/>
      <c r="J246" s="35">
        <f t="shared" si="9"/>
        <v>0</v>
      </c>
      <c r="K246" s="56"/>
      <c r="L246" s="182"/>
      <c r="M246" s="191"/>
      <c r="N246" s="57">
        <f t="shared" si="10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ht="18.75" x14ac:dyDescent="0.3">
      <c r="A247" s="108"/>
      <c r="B247" s="107"/>
      <c r="C247" s="186"/>
      <c r="D247" s="186"/>
      <c r="E247" s="192"/>
      <c r="F247" s="51"/>
      <c r="G247" s="127"/>
      <c r="H247" s="143"/>
      <c r="I247" s="51"/>
      <c r="J247" s="35">
        <f t="shared" si="9"/>
        <v>0</v>
      </c>
      <c r="K247" s="56"/>
      <c r="L247" s="182"/>
      <c r="M247" s="191"/>
      <c r="N247" s="57">
        <f t="shared" si="10"/>
        <v>0</v>
      </c>
      <c r="O247" s="299"/>
      <c r="P247" s="316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6"/>
      <c r="E248" s="192"/>
      <c r="F248" s="51"/>
      <c r="G248" s="127"/>
      <c r="H248" s="143"/>
      <c r="I248" s="51"/>
      <c r="J248" s="35">
        <f t="shared" si="9"/>
        <v>0</v>
      </c>
      <c r="K248" s="56"/>
      <c r="L248" s="182"/>
      <c r="M248" s="191"/>
      <c r="N248" s="57">
        <f t="shared" si="10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93"/>
      <c r="D249" s="193"/>
      <c r="E249" s="194"/>
      <c r="F249" s="51"/>
      <c r="G249" s="127"/>
      <c r="H249" s="143"/>
      <c r="I249" s="51"/>
      <c r="J249" s="35">
        <f t="shared" si="9"/>
        <v>0</v>
      </c>
      <c r="K249" s="56"/>
      <c r="L249" s="182"/>
      <c r="M249" s="191"/>
      <c r="N249" s="57">
        <f t="shared" si="10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x14ac:dyDescent="0.25">
      <c r="A250" s="195"/>
      <c r="B250" s="107"/>
      <c r="C250" s="107"/>
      <c r="D250" s="107"/>
      <c r="E250" s="196"/>
      <c r="F250" s="161"/>
      <c r="G250" s="127"/>
      <c r="H250" s="162"/>
      <c r="I250" s="161">
        <v>0</v>
      </c>
      <c r="J250" s="35">
        <f t="shared" si="9"/>
        <v>0</v>
      </c>
      <c r="K250" s="198"/>
      <c r="L250" s="198"/>
      <c r="M250" s="198"/>
      <c r="N250" s="199">
        <f t="shared" ref="N250:N261" si="11">K250*I250</f>
        <v>0</v>
      </c>
      <c r="O250" s="303"/>
      <c r="P250" s="316"/>
      <c r="Q250" s="39"/>
      <c r="R250" s="200"/>
      <c r="S250" s="201"/>
      <c r="T250" s="202"/>
      <c r="U250" s="164"/>
      <c r="V250" s="168"/>
    </row>
    <row r="251" spans="1:22" x14ac:dyDescent="0.25">
      <c r="A251" s="195"/>
      <c r="B251" s="107"/>
      <c r="C251" s="107"/>
      <c r="D251" s="107"/>
      <c r="E251" s="196"/>
      <c r="F251" s="161"/>
      <c r="G251" s="127"/>
      <c r="H251" s="162"/>
      <c r="I251" s="161">
        <v>0</v>
      </c>
      <c r="J251" s="35">
        <f t="shared" si="9"/>
        <v>0</v>
      </c>
      <c r="K251" s="198"/>
      <c r="L251" s="198"/>
      <c r="M251" s="198"/>
      <c r="N251" s="199">
        <f t="shared" si="11"/>
        <v>0</v>
      </c>
      <c r="O251" s="303"/>
      <c r="P251" s="316"/>
      <c r="Q251" s="39"/>
      <c r="R251" s="200"/>
      <c r="S251" s="201"/>
      <c r="T251" s="202"/>
      <c r="U251" s="164"/>
      <c r="V251" s="168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9"/>
        <v>0</v>
      </c>
      <c r="K252" s="198"/>
      <c r="L252" s="198"/>
      <c r="M252" s="198"/>
      <c r="N252" s="199">
        <f t="shared" si="11"/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203"/>
      <c r="I253" s="161">
        <v>0</v>
      </c>
      <c r="J253" s="35">
        <f t="shared" si="9"/>
        <v>0</v>
      </c>
      <c r="K253" s="198"/>
      <c r="L253" s="198"/>
      <c r="M253" s="198"/>
      <c r="N253" s="199">
        <f t="shared" si="11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204"/>
      <c r="B254" s="107"/>
      <c r="C254" s="107"/>
      <c r="D254" s="107"/>
      <c r="E254" s="196"/>
      <c r="F254" s="161"/>
      <c r="G254" s="127"/>
      <c r="H254" s="205"/>
      <c r="I254" s="161">
        <v>0</v>
      </c>
      <c r="J254" s="35">
        <f t="shared" si="9"/>
        <v>0</v>
      </c>
      <c r="K254" s="198"/>
      <c r="L254" s="198"/>
      <c r="M254" s="198"/>
      <c r="N254" s="199">
        <f t="shared" si="11"/>
        <v>0</v>
      </c>
      <c r="O254" s="303"/>
      <c r="P254" s="316"/>
      <c r="Q254" s="39"/>
      <c r="R254" s="200"/>
      <c r="S254" s="201"/>
      <c r="T254" s="202"/>
      <c r="U254" s="43"/>
      <c r="V254" s="44"/>
    </row>
    <row r="255" spans="1:22" x14ac:dyDescent="0.25">
      <c r="A255" s="206"/>
      <c r="B255" s="207"/>
      <c r="H255" s="212"/>
      <c r="I255" s="210">
        <v>0</v>
      </c>
      <c r="J255" s="35">
        <f t="shared" si="9"/>
        <v>0</v>
      </c>
      <c r="K255" s="213"/>
      <c r="L255" s="213"/>
      <c r="M255" s="213"/>
      <c r="N255" s="199">
        <f t="shared" si="11"/>
        <v>0</v>
      </c>
      <c r="O255" s="303"/>
      <c r="P255" s="316"/>
      <c r="Q255" s="163"/>
      <c r="R255" s="200"/>
      <c r="S255" s="201"/>
      <c r="T255" s="202"/>
      <c r="U255" s="43"/>
      <c r="V255" s="44"/>
    </row>
    <row r="256" spans="1:22" x14ac:dyDescent="0.25">
      <c r="A256" s="206"/>
      <c r="B256" s="207"/>
      <c r="I256" s="210">
        <v>0</v>
      </c>
      <c r="J256" s="35">
        <f t="shared" si="9"/>
        <v>0</v>
      </c>
      <c r="K256" s="213"/>
      <c r="L256" s="213"/>
      <c r="M256" s="213"/>
      <c r="N256" s="199">
        <f t="shared" si="11"/>
        <v>0</v>
      </c>
      <c r="O256" s="303"/>
      <c r="P256" s="316"/>
      <c r="Q256" s="163"/>
      <c r="R256" s="200"/>
      <c r="S256" s="201"/>
      <c r="T256" s="202"/>
      <c r="U256" s="43"/>
      <c r="V256" s="44"/>
    </row>
    <row r="257" spans="1:22" ht="16.5" thickBot="1" x14ac:dyDescent="0.3">
      <c r="A257" s="206"/>
      <c r="B257" s="207"/>
      <c r="I257" s="215">
        <v>0</v>
      </c>
      <c r="J257" s="35">
        <f t="shared" si="9"/>
        <v>0</v>
      </c>
      <c r="K257" s="213"/>
      <c r="L257" s="213"/>
      <c r="M257" s="213"/>
      <c r="N257" s="199">
        <f t="shared" si="11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ht="19.5" thickTop="1" x14ac:dyDescent="0.3">
      <c r="A258" s="206"/>
      <c r="B258" s="207"/>
      <c r="F258" s="937" t="s">
        <v>19</v>
      </c>
      <c r="G258" s="937"/>
      <c r="H258" s="938"/>
      <c r="I258" s="216">
        <f>SUM(I4:I257)</f>
        <v>502247.56000000006</v>
      </c>
      <c r="J258" s="217"/>
      <c r="K258" s="213"/>
      <c r="L258" s="218"/>
      <c r="M258" s="213"/>
      <c r="N258" s="199">
        <f t="shared" si="11"/>
        <v>0</v>
      </c>
      <c r="O258" s="303"/>
      <c r="P258" s="316"/>
      <c r="Q258" s="163"/>
      <c r="R258" s="200"/>
      <c r="S258" s="219"/>
      <c r="T258" s="166"/>
      <c r="U258" s="167"/>
      <c r="V258" s="44"/>
    </row>
    <row r="259" spans="1:22" ht="19.5" thickBot="1" x14ac:dyDescent="0.3">
      <c r="A259" s="220"/>
      <c r="B259" s="207"/>
      <c r="I259" s="221"/>
      <c r="J259" s="217"/>
      <c r="K259" s="213"/>
      <c r="L259" s="218"/>
      <c r="M259" s="213"/>
      <c r="N259" s="199">
        <f t="shared" si="11"/>
        <v>0</v>
      </c>
      <c r="O259" s="304"/>
      <c r="Q259" s="10"/>
      <c r="R259" s="222"/>
      <c r="S259" s="223"/>
      <c r="T259" s="224"/>
      <c r="V259" s="15"/>
    </row>
    <row r="260" spans="1:22" ht="16.5" thickTop="1" x14ac:dyDescent="0.25">
      <c r="A260" s="206"/>
      <c r="B260" s="207"/>
      <c r="J260" s="210"/>
      <c r="K260" s="213"/>
      <c r="L260" s="213"/>
      <c r="M260" s="213"/>
      <c r="N260" s="199">
        <f t="shared" si="11"/>
        <v>0</v>
      </c>
      <c r="O260" s="304"/>
      <c r="Q260" s="10"/>
      <c r="R260" s="222"/>
      <c r="S260" s="223"/>
      <c r="T260" s="224"/>
      <c r="V260" s="15"/>
    </row>
    <row r="261" spans="1:22" ht="16.5" thickBot="1" x14ac:dyDescent="0.3">
      <c r="A261" s="206"/>
      <c r="B261" s="207"/>
      <c r="J261" s="210"/>
      <c r="K261" s="226"/>
      <c r="N261" s="199">
        <f t="shared" si="11"/>
        <v>0</v>
      </c>
      <c r="O261" s="305"/>
      <c r="Q261" s="10"/>
      <c r="R261" s="222"/>
      <c r="S261" s="223"/>
      <c r="T261" s="227"/>
      <c r="V261" s="15"/>
    </row>
    <row r="262" spans="1:22" ht="17.25" thickTop="1" thickBot="1" x14ac:dyDescent="0.3">
      <c r="A262" s="206"/>
      <c r="H262" s="228"/>
      <c r="I262" s="229" t="s">
        <v>20</v>
      </c>
      <c r="J262" s="230"/>
      <c r="K262" s="230"/>
      <c r="L262" s="231">
        <f>SUM(L250:L261)</f>
        <v>0</v>
      </c>
      <c r="M262" s="232"/>
      <c r="N262" s="233">
        <f>SUM(N4:N261)</f>
        <v>17823777.565000001</v>
      </c>
      <c r="O262" s="306"/>
      <c r="Q262" s="234">
        <f>SUM(Q4:Q261)</f>
        <v>398680</v>
      </c>
      <c r="R262" s="9"/>
      <c r="S262" s="235">
        <f>SUM(S16:S261)</f>
        <v>0</v>
      </c>
      <c r="T262" s="236"/>
      <c r="U262" s="237"/>
      <c r="V262" s="238">
        <f>SUM(V250:V261)</f>
        <v>0</v>
      </c>
    </row>
    <row r="263" spans="1:22" x14ac:dyDescent="0.25">
      <c r="A263" s="206"/>
      <c r="H263" s="228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ht="16.5" thickBot="1" x14ac:dyDescent="0.3">
      <c r="A264" s="206"/>
      <c r="H264" s="228"/>
      <c r="I264" s="239"/>
      <c r="J264" s="240"/>
      <c r="K264" s="241"/>
      <c r="L264" s="241"/>
      <c r="M264" s="241"/>
      <c r="N264" s="199"/>
      <c r="O264" s="306"/>
      <c r="R264" s="222"/>
      <c r="S264" s="243"/>
      <c r="U264" s="245"/>
      <c r="V264"/>
    </row>
    <row r="265" spans="1:22" ht="19.5" thickTop="1" x14ac:dyDescent="0.25">
      <c r="A265" s="206"/>
      <c r="I265" s="246" t="s">
        <v>21</v>
      </c>
      <c r="J265" s="247"/>
      <c r="K265" s="247"/>
      <c r="L265" s="248"/>
      <c r="M265" s="248"/>
      <c r="N265" s="249">
        <f>V262+S262+Q262+N262+L262</f>
        <v>18222457.565000001</v>
      </c>
      <c r="O265" s="307"/>
      <c r="R265" s="222"/>
      <c r="S265" s="243"/>
      <c r="U265" s="245"/>
      <c r="V265"/>
    </row>
    <row r="266" spans="1:22" ht="19.5" thickBot="1" x14ac:dyDescent="0.3">
      <c r="A266" s="250"/>
      <c r="I266" s="251"/>
      <c r="J266" s="252"/>
      <c r="K266" s="252"/>
      <c r="L266" s="253"/>
      <c r="M266" s="253"/>
      <c r="N266" s="254"/>
      <c r="O266" s="308"/>
      <c r="R266" s="222"/>
      <c r="S266" s="243"/>
      <c r="U266" s="245"/>
      <c r="V266"/>
    </row>
    <row r="267" spans="1:22" ht="16.5" thickTop="1" x14ac:dyDescent="0.25">
      <c r="A267" s="250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x14ac:dyDescent="0.25">
      <c r="A268" s="206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x14ac:dyDescent="0.25">
      <c r="A269" s="206"/>
      <c r="I269" s="239"/>
      <c r="J269" s="255"/>
      <c r="K269" s="241"/>
      <c r="L269" s="241"/>
      <c r="M269" s="241"/>
      <c r="N269" s="199"/>
      <c r="O269" s="309"/>
      <c r="R269" s="222"/>
      <c r="S269" s="243"/>
      <c r="U269" s="245"/>
      <c r="V269"/>
    </row>
    <row r="270" spans="1:22" x14ac:dyDescent="0.25">
      <c r="A270" s="250"/>
      <c r="N270" s="199"/>
      <c r="O270" s="310"/>
      <c r="R270" s="222"/>
      <c r="S270" s="243"/>
      <c r="U270" s="245"/>
      <c r="V270"/>
    </row>
    <row r="271" spans="1:22" x14ac:dyDescent="0.25">
      <c r="A271" s="250"/>
      <c r="O271" s="310"/>
      <c r="S271" s="243"/>
      <c r="U271" s="245"/>
      <c r="V271"/>
    </row>
    <row r="272" spans="1:22" x14ac:dyDescent="0.25">
      <c r="A272" s="206"/>
      <c r="B272" s="207"/>
      <c r="N272" s="199"/>
      <c r="O272" s="306"/>
      <c r="S272" s="243"/>
      <c r="U272" s="245"/>
      <c r="V272"/>
    </row>
    <row r="273" spans="1:22" x14ac:dyDescent="0.25">
      <c r="A273" s="250"/>
      <c r="B273" s="207"/>
      <c r="N273" s="199"/>
      <c r="O273" s="306"/>
      <c r="S273" s="243"/>
      <c r="U273" s="245"/>
      <c r="V273"/>
    </row>
    <row r="274" spans="1:22" x14ac:dyDescent="0.25">
      <c r="A274" s="206"/>
      <c r="B274" s="207"/>
      <c r="I274" s="239"/>
      <c r="J274" s="240"/>
      <c r="K274" s="241"/>
      <c r="L274" s="241"/>
      <c r="M274" s="241"/>
      <c r="N274" s="199"/>
      <c r="O274" s="306"/>
      <c r="S274" s="243"/>
      <c r="U274" s="245"/>
      <c r="V274"/>
    </row>
    <row r="275" spans="1:22" x14ac:dyDescent="0.25">
      <c r="A275" s="250"/>
      <c r="B275" s="207"/>
      <c r="I275" s="239"/>
      <c r="J275" s="240"/>
      <c r="K275" s="241"/>
      <c r="L275" s="241"/>
      <c r="M275" s="241"/>
      <c r="N275" s="199"/>
      <c r="O275" s="306"/>
      <c r="S275" s="243"/>
      <c r="U275" s="245"/>
      <c r="V275"/>
    </row>
    <row r="276" spans="1:22" x14ac:dyDescent="0.25">
      <c r="A276" s="206"/>
      <c r="B276" s="207"/>
      <c r="I276" s="258"/>
      <c r="J276" s="237"/>
      <c r="K276" s="237"/>
      <c r="N276" s="199"/>
      <c r="O276" s="306"/>
      <c r="S276" s="243"/>
      <c r="U276" s="245"/>
      <c r="V276"/>
    </row>
    <row r="277" spans="1:22" x14ac:dyDescent="0.25">
      <c r="A277" s="250"/>
      <c r="S277" s="243"/>
      <c r="U277" s="245"/>
      <c r="V277"/>
    </row>
    <row r="278" spans="1:22" x14ac:dyDescent="0.25">
      <c r="A278" s="206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50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50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64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2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</sheetData>
  <sortState ref="A68:R69">
    <sortCondition ref="G68:G69"/>
  </sortState>
  <mergeCells count="9">
    <mergeCell ref="L87:M88"/>
    <mergeCell ref="F258:H258"/>
    <mergeCell ref="A1:J2"/>
    <mergeCell ref="W1:X1"/>
    <mergeCell ref="A55:A56"/>
    <mergeCell ref="C55:C56"/>
    <mergeCell ref="H55:H56"/>
    <mergeCell ref="O55:O56"/>
    <mergeCell ref="P55:P56"/>
  </mergeCells>
  <pageMargins left="0.7" right="0.16" top="0.4" bottom="0.38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CANALES  SEPTIEMBRE  2021     </vt:lpstr>
      <vt:lpstr>CANALES  OCTUBRE      2 0 2 1  </vt:lpstr>
      <vt:lpstr>CANALES   NOVIEMBRE   2021     </vt:lpstr>
      <vt:lpstr>CANALES   DICIEMBRE    2 0 2 1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2021-12-16T17:47:35Z</cp:lastPrinted>
  <dcterms:created xsi:type="dcterms:W3CDTF">2021-01-11T16:09:23Z</dcterms:created>
  <dcterms:modified xsi:type="dcterms:W3CDTF">2021-12-23T19:04:32Z</dcterms:modified>
</cp:coreProperties>
</file>