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1" i="32"/>
  <c r="P5" i="32"/>
  <c r="Q5" i="32" s="1"/>
  <c r="M45" i="32" l="1"/>
  <c r="G67" i="33"/>
  <c r="K69" i="32"/>
  <c r="F70" i="32" s="1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<sst xmlns="http://schemas.openxmlformats.org/spreadsheetml/2006/main" count="3016" uniqueCount="1631">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</sst>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99"/>
      <color rgb="FF0000FF"/>
      <color rgb="FFFF00FF"/>
      <color rgb="FF99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92"/>
      <c r="C1" s="894" t="s">
        <v>25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9" ht="16.5" thickBot="1" x14ac:dyDescent="0.3">
      <c r="B2" s="89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08" t="s">
        <v>6</v>
      </c>
      <c r="Q4" s="90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10">
        <f>SUM(M5:M38)</f>
        <v>247061</v>
      </c>
      <c r="N39" s="91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11"/>
      <c r="N40" s="91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14" t="s">
        <v>11</v>
      </c>
      <c r="I52" s="915"/>
      <c r="J52" s="100"/>
      <c r="K52" s="916">
        <f>I50+L50</f>
        <v>53873.49</v>
      </c>
      <c r="L52" s="917"/>
      <c r="M52" s="918">
        <f>N39+M39</f>
        <v>419924</v>
      </c>
      <c r="N52" s="919"/>
      <c r="P52" s="34"/>
      <c r="Q52" s="9"/>
    </row>
    <row r="53" spans="1:17" ht="15.75" x14ac:dyDescent="0.25">
      <c r="D53" s="920" t="s">
        <v>12</v>
      </c>
      <c r="E53" s="92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20" t="s">
        <v>95</v>
      </c>
      <c r="E54" s="920"/>
      <c r="F54" s="96">
        <v>-549976.4</v>
      </c>
      <c r="I54" s="921" t="s">
        <v>13</v>
      </c>
      <c r="J54" s="922"/>
      <c r="K54" s="923">
        <f>F56+F57+F58</f>
        <v>-24577.400000000023</v>
      </c>
      <c r="L54" s="92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25">
        <f>-C4</f>
        <v>0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03" t="s">
        <v>18</v>
      </c>
      <c r="E58" s="904"/>
      <c r="F58" s="113">
        <v>567389.35</v>
      </c>
      <c r="I58" s="905" t="s">
        <v>97</v>
      </c>
      <c r="J58" s="906"/>
      <c r="K58" s="907">
        <f>K54+K56</f>
        <v>-24577.400000000023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8" t="s">
        <v>597</v>
      </c>
      <c r="J76" s="98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90"/>
      <c r="J77" s="99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5"/>
      <c r="K81" s="1"/>
      <c r="L81" s="97"/>
      <c r="M81" s="3"/>
      <c r="N81" s="1"/>
    </row>
    <row r="82" spans="1:14" ht="18.75" x14ac:dyDescent="0.3">
      <c r="A82" s="435"/>
      <c r="B82" s="987" t="s">
        <v>595</v>
      </c>
      <c r="C82" s="98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58" t="s">
        <v>451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322" t="s">
        <v>217</v>
      </c>
      <c r="R4" s="957"/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45"/>
      <c r="X5" s="94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4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5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53"/>
      <c r="X25" s="95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53"/>
      <c r="X26" s="95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6"/>
      <c r="X27" s="947"/>
      <c r="Y27" s="94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7"/>
      <c r="X28" s="947"/>
      <c r="Y28" s="94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37">
        <f>SUM(M5:M35)</f>
        <v>2220612.02</v>
      </c>
      <c r="N36" s="939">
        <f>SUM(N5:N35)</f>
        <v>833865</v>
      </c>
      <c r="O36" s="276"/>
      <c r="P36" s="277">
        <v>0</v>
      </c>
      <c r="Q36" s="98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38"/>
      <c r="N37" s="940"/>
      <c r="O37" s="276"/>
      <c r="P37" s="277">
        <v>0</v>
      </c>
      <c r="Q37" s="98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5">
        <f>M36+N36</f>
        <v>3054477.02</v>
      </c>
      <c r="N39" s="98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14" t="s">
        <v>11</v>
      </c>
      <c r="I68" s="915"/>
      <c r="J68" s="100"/>
      <c r="K68" s="916">
        <f>I66+L66</f>
        <v>314868.39999999997</v>
      </c>
      <c r="L68" s="943"/>
      <c r="M68" s="272"/>
      <c r="N68" s="272"/>
      <c r="P68" s="34"/>
      <c r="Q68" s="13"/>
    </row>
    <row r="69" spans="1:17" x14ac:dyDescent="0.25">
      <c r="D69" s="920" t="s">
        <v>12</v>
      </c>
      <c r="E69" s="920"/>
      <c r="F69" s="312">
        <f>F66-K68-C66</f>
        <v>1594593.8500000003</v>
      </c>
      <c r="I69" s="102"/>
      <c r="J69" s="103"/>
    </row>
    <row r="70" spans="1:17" ht="18.75" x14ac:dyDescent="0.3">
      <c r="D70" s="944" t="s">
        <v>95</v>
      </c>
      <c r="E70" s="944"/>
      <c r="F70" s="111">
        <v>-1360260.32</v>
      </c>
      <c r="I70" s="921" t="s">
        <v>13</v>
      </c>
      <c r="J70" s="922"/>
      <c r="K70" s="923">
        <f>F72+F73+F74</f>
        <v>1938640.11</v>
      </c>
      <c r="L70" s="92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25">
        <f>-C4</f>
        <v>-1266568.45</v>
      </c>
      <c r="L72" s="92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03" t="s">
        <v>18</v>
      </c>
      <c r="E74" s="904"/>
      <c r="F74" s="113">
        <v>1792817.68</v>
      </c>
      <c r="I74" s="905" t="s">
        <v>198</v>
      </c>
      <c r="J74" s="906"/>
      <c r="K74" s="907">
        <f>K70+K72</f>
        <v>672071.66000000015</v>
      </c>
      <c r="L74" s="90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6" t="s">
        <v>594</v>
      </c>
      <c r="J44" s="99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8"/>
      <c r="J45" s="99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00"/>
      <c r="J46" s="100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2" t="s">
        <v>594</v>
      </c>
      <c r="J83" s="993"/>
    </row>
    <row r="84" spans="1:14" ht="19.5" thickBot="1" x14ac:dyDescent="0.35">
      <c r="A84" s="513" t="s">
        <v>598</v>
      </c>
      <c r="B84" s="514"/>
      <c r="C84" s="515"/>
      <c r="D84" s="491"/>
      <c r="I84" s="994"/>
      <c r="J84" s="99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58" t="s">
        <v>620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322" t="s">
        <v>217</v>
      </c>
      <c r="R4" s="957"/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45"/>
      <c r="X5" s="94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4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5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53"/>
      <c r="X25" s="95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53"/>
      <c r="X26" s="95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6"/>
      <c r="X27" s="947"/>
      <c r="Y27" s="94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7"/>
      <c r="X28" s="947"/>
      <c r="Y28" s="94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37">
        <f>SUM(M5:M40)</f>
        <v>2479367.6100000003</v>
      </c>
      <c r="N41" s="937">
        <f>SUM(N5:N40)</f>
        <v>1195667</v>
      </c>
      <c r="P41" s="505">
        <f>SUM(P5:P40)</f>
        <v>4355326.74</v>
      </c>
      <c r="Q41" s="100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38"/>
      <c r="N42" s="938"/>
      <c r="P42" s="34"/>
      <c r="Q42" s="100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4">
        <f>M41+N41</f>
        <v>3675034.6100000003</v>
      </c>
      <c r="N45" s="100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14" t="s">
        <v>11</v>
      </c>
      <c r="I70" s="915"/>
      <c r="J70" s="100"/>
      <c r="K70" s="916">
        <f>I68+L68</f>
        <v>428155.54000000004</v>
      </c>
      <c r="L70" s="943"/>
      <c r="M70" s="272"/>
      <c r="N70" s="272"/>
      <c r="P70" s="34"/>
      <c r="Q70" s="13"/>
    </row>
    <row r="71" spans="1:17" x14ac:dyDescent="0.25">
      <c r="D71" s="920" t="s">
        <v>12</v>
      </c>
      <c r="E71" s="920"/>
      <c r="F71" s="312">
        <f>F68-K70-C68</f>
        <v>1631087.67</v>
      </c>
      <c r="I71" s="102"/>
      <c r="J71" s="103"/>
      <c r="P71" s="34"/>
    </row>
    <row r="72" spans="1:17" ht="18.75" x14ac:dyDescent="0.3">
      <c r="D72" s="944" t="s">
        <v>95</v>
      </c>
      <c r="E72" s="944"/>
      <c r="F72" s="111">
        <v>-1884975.46</v>
      </c>
      <c r="I72" s="921" t="s">
        <v>13</v>
      </c>
      <c r="J72" s="922"/>
      <c r="K72" s="923">
        <f>F74+F75+F76</f>
        <v>1777829.89</v>
      </c>
      <c r="L72" s="92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25">
        <f>-C4</f>
        <v>-1792817.68</v>
      </c>
      <c r="L74" s="92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03" t="s">
        <v>18</v>
      </c>
      <c r="E76" s="904"/>
      <c r="F76" s="113">
        <v>2112071.92</v>
      </c>
      <c r="I76" s="905" t="s">
        <v>852</v>
      </c>
      <c r="J76" s="906"/>
      <c r="K76" s="907">
        <f>K72+K74</f>
        <v>-14987.790000000037</v>
      </c>
      <c r="L76" s="90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6" t="s">
        <v>594</v>
      </c>
      <c r="J54" s="99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8"/>
      <c r="J55" s="99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00"/>
      <c r="J56" s="100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2" t="s">
        <v>594</v>
      </c>
      <c r="J93" s="99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4"/>
      <c r="J94" s="99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6">
        <f>SUM(D106:D129)</f>
        <v>759581.99999999988</v>
      </c>
      <c r="D130" s="100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1" t="s">
        <v>1242</v>
      </c>
      <c r="C2" s="1022"/>
      <c r="D2" s="1023"/>
      <c r="F2" s="1009" t="s">
        <v>1241</v>
      </c>
      <c r="G2" s="1010"/>
      <c r="H2" s="1011"/>
    </row>
    <row r="3" spans="2:8" ht="27.75" customHeight="1" thickBot="1" x14ac:dyDescent="0.3">
      <c r="B3" s="1024"/>
      <c r="C3" s="1025"/>
      <c r="D3" s="1026"/>
      <c r="F3" s="1012"/>
      <c r="G3" s="1013"/>
      <c r="H3" s="101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5">
        <f>SUM(H5:H10)</f>
        <v>334337</v>
      </c>
      <c r="H11" s="101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9" t="s">
        <v>749</v>
      </c>
      <c r="D15" s="1017">
        <f>D11-D13</f>
        <v>-69877</v>
      </c>
      <c r="E15" s="1027" t="s">
        <v>1243</v>
      </c>
      <c r="F15" s="1028"/>
      <c r="G15" s="1028"/>
      <c r="H15" s="1029"/>
    </row>
    <row r="16" spans="2:8" ht="18.75" customHeight="1" thickBot="1" x14ac:dyDescent="0.3">
      <c r="C16" s="1020"/>
      <c r="D16" s="1018"/>
      <c r="E16" s="1030"/>
      <c r="F16" s="1031"/>
      <c r="G16" s="1031"/>
      <c r="H16" s="1032"/>
    </row>
    <row r="17" spans="3:4" ht="18.75" x14ac:dyDescent="0.3">
      <c r="C17" s="1008" t="s">
        <v>751</v>
      </c>
      <c r="D17" s="100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58" t="s">
        <v>752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  <c r="U4" s="34"/>
      <c r="V4" s="128"/>
      <c r="W4" s="1033"/>
      <c r="X4" s="103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3"/>
      <c r="X5" s="103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51"/>
      <c r="X21" s="95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52"/>
      <c r="X23" s="95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52"/>
      <c r="X24" s="95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53"/>
      <c r="X25" s="95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53"/>
      <c r="X26" s="95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6"/>
      <c r="X27" s="947"/>
      <c r="Y27" s="94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7"/>
      <c r="X28" s="947"/>
      <c r="Y28" s="94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37">
        <f>SUM(M5:M40)</f>
        <v>1509924.1</v>
      </c>
      <c r="N41" s="937">
        <f>SUM(N5:N40)</f>
        <v>1012291</v>
      </c>
      <c r="P41" s="505">
        <f>SUM(P5:P40)</f>
        <v>3152648.1</v>
      </c>
      <c r="Q41" s="100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38"/>
      <c r="N42" s="938"/>
      <c r="P42" s="34"/>
      <c r="Q42" s="100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4">
        <f>M41+N41</f>
        <v>2522215.1</v>
      </c>
      <c r="N45" s="100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14" t="s">
        <v>11</v>
      </c>
      <c r="I63" s="915"/>
      <c r="J63" s="559"/>
      <c r="K63" s="1039">
        <f>I61+L61</f>
        <v>340912.75</v>
      </c>
      <c r="L63" s="1040"/>
      <c r="M63" s="272"/>
      <c r="N63" s="272"/>
      <c r="P63" s="34"/>
      <c r="Q63" s="13"/>
    </row>
    <row r="64" spans="1:17" x14ac:dyDescent="0.25">
      <c r="D64" s="920" t="s">
        <v>12</v>
      </c>
      <c r="E64" s="920"/>
      <c r="F64" s="312">
        <f>F61-K63-C61</f>
        <v>1458827.53</v>
      </c>
      <c r="I64" s="102"/>
      <c r="J64" s="560"/>
    </row>
    <row r="65" spans="2:17" ht="18.75" x14ac:dyDescent="0.3">
      <c r="D65" s="944" t="s">
        <v>95</v>
      </c>
      <c r="E65" s="944"/>
      <c r="F65" s="111">
        <v>-1572197.3</v>
      </c>
      <c r="I65" s="921" t="s">
        <v>13</v>
      </c>
      <c r="J65" s="922"/>
      <c r="K65" s="923">
        <f>F67+F68+F69</f>
        <v>2392765.5300000003</v>
      </c>
      <c r="L65" s="92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5">
        <f>-C4</f>
        <v>-2112071.92</v>
      </c>
      <c r="L67" s="92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03" t="s">
        <v>18</v>
      </c>
      <c r="E69" s="904"/>
      <c r="F69" s="113">
        <v>2546982.16</v>
      </c>
      <c r="I69" s="1036" t="s">
        <v>198</v>
      </c>
      <c r="J69" s="1037"/>
      <c r="K69" s="1038">
        <f>K65+K67</f>
        <v>280693.61000000034</v>
      </c>
      <c r="L69" s="103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6" t="s">
        <v>594</v>
      </c>
      <c r="J38" s="99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8"/>
      <c r="J39" s="99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00"/>
      <c r="J40" s="100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2" t="s">
        <v>594</v>
      </c>
      <c r="J74" s="993"/>
    </row>
    <row r="75" spans="1:14" ht="19.5" thickBot="1" x14ac:dyDescent="0.35">
      <c r="A75" s="456"/>
      <c r="B75" s="649"/>
      <c r="C75" s="233"/>
      <c r="D75" s="650"/>
      <c r="E75" s="519"/>
      <c r="F75" s="111"/>
      <c r="I75" s="994"/>
      <c r="J75" s="99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3" t="s">
        <v>804</v>
      </c>
      <c r="B89" s="1044"/>
      <c r="C89" s="1044"/>
      <c r="E89"/>
      <c r="F89" s="111"/>
      <c r="I89"/>
      <c r="J89" s="194"/>
      <c r="M89"/>
      <c r="N89"/>
    </row>
    <row r="90" spans="1:14" ht="18.75" x14ac:dyDescent="0.3">
      <c r="A90" s="454"/>
      <c r="B90" s="1045" t="s">
        <v>805</v>
      </c>
      <c r="C90" s="104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58" t="s">
        <v>882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37">
        <f>SUM(M5:M40)</f>
        <v>1737024</v>
      </c>
      <c r="N41" s="937">
        <f>SUM(N5:N40)</f>
        <v>1314313</v>
      </c>
      <c r="P41" s="505">
        <f>SUM(P5:P40)</f>
        <v>3810957.55</v>
      </c>
      <c r="Q41" s="100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38"/>
      <c r="N42" s="938"/>
      <c r="P42" s="34"/>
      <c r="Q42" s="100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4">
        <f>M41+N41</f>
        <v>3051337</v>
      </c>
      <c r="N45" s="100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534683.29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1883028.8699999999</v>
      </c>
      <c r="I70" s="102"/>
      <c r="J70" s="560"/>
    </row>
    <row r="71" spans="1:17" ht="18.75" x14ac:dyDescent="0.3">
      <c r="D71" s="944" t="s">
        <v>95</v>
      </c>
      <c r="E71" s="944"/>
      <c r="F71" s="111">
        <v>-2122394.9</v>
      </c>
      <c r="I71" s="921" t="s">
        <v>13</v>
      </c>
      <c r="J71" s="922"/>
      <c r="K71" s="923">
        <f>F73+F74+F75</f>
        <v>2367293.46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5">
        <f>-C4</f>
        <v>-2546982.16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03" t="s">
        <v>18</v>
      </c>
      <c r="E75" s="904"/>
      <c r="F75" s="113">
        <v>2355426.54</v>
      </c>
      <c r="I75" s="905" t="s">
        <v>97</v>
      </c>
      <c r="J75" s="906"/>
      <c r="K75" s="907">
        <f>K71+K73</f>
        <v>-179688.70000000019</v>
      </c>
      <c r="L75" s="9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6" t="s">
        <v>594</v>
      </c>
      <c r="I43" s="99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8"/>
      <c r="I44" s="99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00"/>
      <c r="I45" s="100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2" t="s">
        <v>594</v>
      </c>
      <c r="I67" s="99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58" t="s">
        <v>1025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37">
        <f>SUM(M5:M40)</f>
        <v>2180659.5</v>
      </c>
      <c r="N41" s="937">
        <f>SUM(N5:N40)</f>
        <v>1072718</v>
      </c>
      <c r="P41" s="505">
        <f>SUM(P5:P40)</f>
        <v>4807723.83</v>
      </c>
      <c r="Q41" s="100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38"/>
      <c r="N42" s="938"/>
      <c r="P42" s="34"/>
      <c r="Q42" s="100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4">
        <f>M41+N41</f>
        <v>3253377.5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515778.65000000026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1573910.5599999998</v>
      </c>
      <c r="I70" s="102"/>
      <c r="J70" s="560"/>
    </row>
    <row r="71" spans="1:17" ht="18.75" x14ac:dyDescent="0.3">
      <c r="D71" s="944" t="s">
        <v>95</v>
      </c>
      <c r="E71" s="944"/>
      <c r="F71" s="111">
        <v>-1727771.26</v>
      </c>
      <c r="I71" s="921" t="s">
        <v>13</v>
      </c>
      <c r="J71" s="922"/>
      <c r="K71" s="923">
        <f>F73+F74+F75</f>
        <v>2141254.8899999997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5">
        <f>-C4</f>
        <v>-2355426.54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03" t="s">
        <v>18</v>
      </c>
      <c r="E75" s="904"/>
      <c r="F75" s="113">
        <v>2274653.09</v>
      </c>
      <c r="I75" s="1036" t="s">
        <v>97</v>
      </c>
      <c r="J75" s="1037"/>
      <c r="K75" s="1038">
        <f>K71+K73</f>
        <v>-214171.65000000037</v>
      </c>
      <c r="L75" s="103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7" t="s">
        <v>1450</v>
      </c>
      <c r="I33" s="1048"/>
      <c r="J33" s="1048"/>
      <c r="K33" s="1049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7"/>
      <c r="I34" s="1048"/>
      <c r="J34" s="1048"/>
      <c r="K34" s="1049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6" t="s">
        <v>594</v>
      </c>
      <c r="I40" s="99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8"/>
      <c r="I41" s="99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0"/>
      <c r="I42" s="100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2" t="s">
        <v>594</v>
      </c>
      <c r="I67" s="993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92"/>
      <c r="C1" s="958" t="s">
        <v>1142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9" ht="16.5" thickBot="1" x14ac:dyDescent="0.3">
      <c r="B2" s="89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37">
        <f>SUM(M5:M40)</f>
        <v>1553743.1800000002</v>
      </c>
      <c r="N41" s="937">
        <f>SUM(N5:N40)</f>
        <v>1198132</v>
      </c>
      <c r="P41" s="505">
        <f>SUM(P5:P40)</f>
        <v>3384938.6799999997</v>
      </c>
      <c r="Q41" s="100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38"/>
      <c r="N42" s="938"/>
      <c r="P42" s="34"/>
      <c r="Q42" s="100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4">
        <f>M41+N41</f>
        <v>2751875.18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573073.52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1262114.75</v>
      </c>
      <c r="I70" s="102"/>
      <c r="J70" s="560"/>
    </row>
    <row r="71" spans="1:17" ht="18.75" x14ac:dyDescent="0.3">
      <c r="D71" s="944" t="s">
        <v>95</v>
      </c>
      <c r="E71" s="944"/>
      <c r="F71" s="111">
        <v>-1715125.23</v>
      </c>
      <c r="I71" s="921" t="s">
        <v>13</v>
      </c>
      <c r="J71" s="922"/>
      <c r="K71" s="923">
        <f>F73+F74+F75</f>
        <v>2249865.5500000003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5">
        <f>-C4</f>
        <v>-2274653.09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03" t="s">
        <v>18</v>
      </c>
      <c r="E75" s="904"/>
      <c r="F75" s="113">
        <v>2672555.9900000002</v>
      </c>
      <c r="I75" s="905" t="s">
        <v>97</v>
      </c>
      <c r="J75" s="906"/>
      <c r="K75" s="907">
        <f>K71+K73</f>
        <v>-24787.539999999572</v>
      </c>
      <c r="L75" s="9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7" t="s">
        <v>1450</v>
      </c>
      <c r="I37" s="1048"/>
      <c r="J37" s="1048"/>
      <c r="K37" s="1049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7"/>
      <c r="I38" s="1048"/>
      <c r="J38" s="1048"/>
      <c r="K38" s="1049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6" t="s">
        <v>594</v>
      </c>
      <c r="I40" s="99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8"/>
      <c r="I41" s="99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0"/>
      <c r="I42" s="100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2" t="s">
        <v>594</v>
      </c>
      <c r="I67" s="993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6" t="s">
        <v>1376</v>
      </c>
      <c r="I73" s="1057"/>
      <c r="J73" s="1058"/>
      <c r="L73"/>
      <c r="M73"/>
    </row>
    <row r="74" spans="1:13" ht="18.75" customHeight="1" thickBot="1" x14ac:dyDescent="0.3">
      <c r="A74" s="98"/>
      <c r="B74" s="799"/>
      <c r="C74" s="129"/>
      <c r="D74" s="800"/>
      <c r="E74" s="1062" t="s">
        <v>1375</v>
      </c>
      <c r="F74" s="1063"/>
      <c r="H74" s="1059"/>
      <c r="I74" s="1060"/>
      <c r="J74" s="1061"/>
      <c r="L74"/>
      <c r="M74"/>
    </row>
    <row r="75" spans="1:13" ht="17.25" thickTop="1" thickBot="1" x14ac:dyDescent="0.3">
      <c r="A75" s="98"/>
      <c r="B75" s="799"/>
      <c r="C75" s="233"/>
      <c r="D75" s="800"/>
      <c r="E75" s="1064"/>
      <c r="F75" s="1065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1">
        <v>642271.04</v>
      </c>
      <c r="F77" s="1052"/>
      <c r="H77" s="1053">
        <v>584997.29</v>
      </c>
      <c r="I77" s="1054"/>
      <c r="J77" s="1055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50" t="s">
        <v>1377</v>
      </c>
      <c r="G80" s="1050"/>
      <c r="H80" s="1050"/>
      <c r="I80" s="1050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50"/>
      <c r="G81" s="1050"/>
      <c r="H81" s="1050"/>
      <c r="I81" s="1050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92"/>
      <c r="C1" s="958" t="s">
        <v>1244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2" ht="16.5" thickBot="1" x14ac:dyDescent="0.3">
      <c r="B2" s="893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37">
        <f>SUM(M5:M40)</f>
        <v>2172487.6799999997</v>
      </c>
      <c r="N41" s="937">
        <f>SUM(N5:N40)</f>
        <v>1625219</v>
      </c>
      <c r="P41" s="505">
        <f>SUM(P5:P40)</f>
        <v>4566318.68</v>
      </c>
      <c r="Q41" s="1002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38"/>
      <c r="N42" s="938"/>
      <c r="P42" s="34"/>
      <c r="Q42" s="1003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4">
        <f>M41+N41</f>
        <v>3797706.6799999997</v>
      </c>
      <c r="N45" s="1005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401450.39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1484547.7999999998</v>
      </c>
      <c r="I70" s="102"/>
      <c r="J70" s="560"/>
    </row>
    <row r="71" spans="1:17" ht="18.75" x14ac:dyDescent="0.3">
      <c r="D71" s="944" t="s">
        <v>95</v>
      </c>
      <c r="E71" s="944"/>
      <c r="F71" s="111">
        <v>-2600214.79</v>
      </c>
      <c r="I71" s="921" t="s">
        <v>13</v>
      </c>
      <c r="J71" s="922"/>
      <c r="K71" s="923">
        <f>F73+F74+F75</f>
        <v>2724761.13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5">
        <f>-C4</f>
        <v>-2672555.9900000002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03" t="s">
        <v>18</v>
      </c>
      <c r="E75" s="904"/>
      <c r="F75" s="113">
        <v>3773503.4</v>
      </c>
      <c r="I75" s="1066" t="s">
        <v>198</v>
      </c>
      <c r="J75" s="1067"/>
      <c r="K75" s="1068">
        <f>K71+K73</f>
        <v>52205.139999999665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7" t="s">
        <v>1450</v>
      </c>
      <c r="J45" s="1048"/>
      <c r="K45" s="1048"/>
      <c r="L45" s="1049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7"/>
      <c r="J46" s="1048"/>
      <c r="K46" s="1048"/>
      <c r="L46" s="1049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2" t="s">
        <v>594</v>
      </c>
      <c r="J67" s="993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58" t="s">
        <v>1378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37">
        <f>SUM(M5:M40)</f>
        <v>2247959.2000000002</v>
      </c>
      <c r="N41" s="937">
        <f>SUM(N5:N40)</f>
        <v>1207891</v>
      </c>
      <c r="P41" s="505">
        <f>SUM(P5:P40)</f>
        <v>4224165.1999999993</v>
      </c>
      <c r="Q41" s="1069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38"/>
      <c r="N42" s="938"/>
      <c r="P42" s="34"/>
      <c r="Q42" s="1070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4">
        <f>M41+N41</f>
        <v>3455850.2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436784.42000000004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3197994.58</v>
      </c>
      <c r="I70" s="102"/>
      <c r="J70" s="560"/>
    </row>
    <row r="71" spans="1:17" ht="18.75" x14ac:dyDescent="0.3">
      <c r="D71" s="944" t="s">
        <v>95</v>
      </c>
      <c r="E71" s="944"/>
      <c r="F71" s="111">
        <v>-2010648.49</v>
      </c>
      <c r="I71" s="921" t="s">
        <v>13</v>
      </c>
      <c r="J71" s="922"/>
      <c r="K71" s="923">
        <f>F73+F74+F75</f>
        <v>4262125.54</v>
      </c>
      <c r="L71" s="92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35">
        <f>-C4</f>
        <v>-3773503.4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03" t="s">
        <v>18</v>
      </c>
      <c r="E75" s="904"/>
      <c r="F75" s="113">
        <v>3176585.65</v>
      </c>
      <c r="I75" s="1066" t="s">
        <v>198</v>
      </c>
      <c r="J75" s="1067"/>
      <c r="K75" s="1068">
        <f>K71+K73</f>
        <v>488622.14000000013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7" t="s">
        <v>1474</v>
      </c>
      <c r="J36" s="1048"/>
      <c r="K36" s="1048"/>
      <c r="L36" s="1049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7"/>
      <c r="J37" s="1048"/>
      <c r="K37" s="1048"/>
      <c r="L37" s="1049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2" t="s">
        <v>594</v>
      </c>
      <c r="J67" s="993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58" t="s">
        <v>1475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37">
        <f>SUM(M5:M40)</f>
        <v>1976342.9200000002</v>
      </c>
      <c r="N41" s="937">
        <f>SUM(N5:N40)</f>
        <v>1174373</v>
      </c>
      <c r="P41" s="505">
        <f>SUM(P5:P40)</f>
        <v>3702973.3</v>
      </c>
      <c r="Q41" s="1069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38"/>
      <c r="N42" s="938"/>
      <c r="P42" s="34"/>
      <c r="Q42" s="1070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4">
        <f>M41+N41</f>
        <v>3150715.92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279093.21999999997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2410905.75</v>
      </c>
      <c r="I70" s="102"/>
      <c r="J70" s="560"/>
    </row>
    <row r="71" spans="1:17" ht="18.75" x14ac:dyDescent="0.3">
      <c r="D71" s="944" t="s">
        <v>95</v>
      </c>
      <c r="E71" s="944"/>
      <c r="F71" s="111">
        <v>-1884182.28</v>
      </c>
      <c r="I71" s="921" t="s">
        <v>13</v>
      </c>
      <c r="J71" s="922"/>
      <c r="K71" s="923">
        <f>F73+F74+F75</f>
        <v>4251710.88</v>
      </c>
      <c r="L71" s="92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35">
        <f>-C4</f>
        <v>-3176585.65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03" t="s">
        <v>18</v>
      </c>
      <c r="E75" s="904"/>
      <c r="F75" s="113">
        <v>3445405.07</v>
      </c>
      <c r="I75" s="1066" t="s">
        <v>198</v>
      </c>
      <c r="J75" s="1067"/>
      <c r="K75" s="1068">
        <f>K71+K73</f>
        <v>1075125.23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1"/>
      <c r="J36" s="1072"/>
      <c r="K36" s="1072"/>
      <c r="L36" s="1073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1"/>
      <c r="J37" s="1072"/>
      <c r="K37" s="1072"/>
      <c r="L37" s="1073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2" t="s">
        <v>594</v>
      </c>
      <c r="J67" s="993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894" t="s">
        <v>208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286" t="s">
        <v>209</v>
      </c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45"/>
      <c r="X5" s="94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4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5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53"/>
      <c r="X25" s="95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53"/>
      <c r="X26" s="95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6"/>
      <c r="X27" s="947"/>
      <c r="Y27" s="94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7"/>
      <c r="X28" s="947"/>
      <c r="Y28" s="94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37">
        <f>SUM(M5:M35)</f>
        <v>321168.83</v>
      </c>
      <c r="N36" s="939">
        <f>SUM(N5:N35)</f>
        <v>467016</v>
      </c>
      <c r="O36" s="276"/>
      <c r="P36" s="277">
        <v>0</v>
      </c>
      <c r="Q36" s="94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38"/>
      <c r="N37" s="940"/>
      <c r="O37" s="276"/>
      <c r="P37" s="277">
        <v>0</v>
      </c>
      <c r="Q37" s="94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71911.59</v>
      </c>
      <c r="L52" s="943"/>
      <c r="M52" s="272"/>
      <c r="N52" s="272"/>
      <c r="P52" s="34"/>
      <c r="Q52" s="13"/>
    </row>
    <row r="53" spans="1:17" ht="16.5" thickBot="1" x14ac:dyDescent="0.3">
      <c r="D53" s="920" t="s">
        <v>12</v>
      </c>
      <c r="E53" s="920"/>
      <c r="F53" s="312">
        <f>F50-K52-C50</f>
        <v>-25952.549999999814</v>
      </c>
      <c r="I53" s="102"/>
      <c r="J53" s="103"/>
    </row>
    <row r="54" spans="1:17" ht="18.75" x14ac:dyDescent="0.3">
      <c r="D54" s="944" t="s">
        <v>95</v>
      </c>
      <c r="E54" s="944"/>
      <c r="F54" s="111">
        <v>-706888.38</v>
      </c>
      <c r="I54" s="921" t="s">
        <v>13</v>
      </c>
      <c r="J54" s="922"/>
      <c r="K54" s="923">
        <f>F56+F57+F58</f>
        <v>1308778.3500000003</v>
      </c>
      <c r="L54" s="923"/>
      <c r="M54" s="929" t="s">
        <v>211</v>
      </c>
      <c r="N54" s="930"/>
      <c r="O54" s="930"/>
      <c r="P54" s="930"/>
      <c r="Q54" s="93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32"/>
      <c r="N55" s="933"/>
      <c r="O55" s="933"/>
      <c r="P55" s="933"/>
      <c r="Q55" s="93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25">
        <f>-C4</f>
        <v>-567389.35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03" t="s">
        <v>18</v>
      </c>
      <c r="E58" s="904"/>
      <c r="F58" s="113">
        <v>2142307.62</v>
      </c>
      <c r="I58" s="905" t="s">
        <v>198</v>
      </c>
      <c r="J58" s="906"/>
      <c r="K58" s="907">
        <f>K54+K56</f>
        <v>741389.00000000035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F1" workbookViewId="0">
      <pane ySplit="4" topLeftCell="A8" activePane="bottomLeft" state="frozen"/>
      <selection pane="bottomLeft" activeCell="Q20" sqref="Q2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58" t="s">
        <v>1570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36"/>
      <c r="Q4" s="322" t="s">
        <v>217</v>
      </c>
      <c r="R4" s="957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33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1075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1074" t="s">
        <v>1620</v>
      </c>
      <c r="L13" s="181">
        <v>12500</v>
      </c>
      <c r="M13" s="32">
        <f>9078+49829.5</f>
        <v>58907.5</v>
      </c>
      <c r="N13" s="33">
        <v>39097</v>
      </c>
      <c r="O13" s="1075" t="s">
        <v>1621</v>
      </c>
      <c r="P13" s="39">
        <f>N13+M13+L13+I13+C13</f>
        <v>134000</v>
      </c>
      <c r="Q13" s="325">
        <v>0</v>
      </c>
      <c r="R13" s="891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1077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1076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8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8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2"/>
        <v>0</v>
      </c>
      <c r="Q21" s="325">
        <f t="shared" si="1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2"/>
        <v>0</v>
      </c>
      <c r="Q22" s="325">
        <f t="shared" si="1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2"/>
        <v>0</v>
      </c>
      <c r="Q23" s="325">
        <f t="shared" si="1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1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2"/>
        <v>0</v>
      </c>
      <c r="Q25" s="325">
        <f t="shared" si="1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2"/>
        <v>0</v>
      </c>
      <c r="Q26" s="325">
        <f t="shared" si="1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2"/>
        <v>0</v>
      </c>
      <c r="Q27" s="325">
        <f t="shared" si="1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2"/>
        <v>0</v>
      </c>
      <c r="Q28" s="325">
        <f t="shared" si="1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2"/>
        <v>0</v>
      </c>
      <c r="Q29" s="325">
        <f t="shared" si="1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2"/>
        <v>0</v>
      </c>
      <c r="Q30" s="325">
        <f t="shared" si="1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2"/>
        <v>0</v>
      </c>
      <c r="Q31" s="325">
        <f t="shared" si="1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2"/>
        <v>0</v>
      </c>
      <c r="Q32" s="325">
        <f t="shared" si="1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2"/>
        <v>0</v>
      </c>
      <c r="Q33" s="325">
        <f t="shared" si="1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1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1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1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1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1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1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ref="Q40" si="3">P40-F40</f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37">
        <f>SUM(M5:M40)</f>
        <v>1026326.99</v>
      </c>
      <c r="N41" s="937">
        <f>SUM(N5:N40)</f>
        <v>742508</v>
      </c>
      <c r="P41" s="505">
        <f>SUM(P5:P40)</f>
        <v>2227158.4900000002</v>
      </c>
      <c r="Q41" s="1069">
        <f>SUM(Q5:Q40)</f>
        <v>1.4899999999906868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44898</v>
      </c>
      <c r="K42" s="752" t="s">
        <v>1614</v>
      </c>
      <c r="L42" s="702">
        <v>23113</v>
      </c>
      <c r="M42" s="938"/>
      <c r="N42" s="938"/>
      <c r="P42" s="34"/>
      <c r="Q42" s="1070"/>
      <c r="R42" s="788">
        <f>SUM(R5:R41)</f>
        <v>49376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44905</v>
      </c>
      <c r="K43" s="751" t="s">
        <v>1626</v>
      </c>
      <c r="L43" s="39">
        <v>24960</v>
      </c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4">
        <f>M41+N41</f>
        <v>1768834.99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346313</v>
      </c>
      <c r="D67" s="88"/>
      <c r="E67" s="91" t="s">
        <v>8</v>
      </c>
      <c r="F67" s="90">
        <f>SUM(F5:F60)</f>
        <v>2177781</v>
      </c>
      <c r="G67" s="573"/>
      <c r="H67" s="91" t="s">
        <v>9</v>
      </c>
      <c r="I67" s="92">
        <f>SUM(I5:I60)</f>
        <v>63489.5</v>
      </c>
      <c r="J67" s="93"/>
      <c r="K67" s="94" t="s">
        <v>10</v>
      </c>
      <c r="L67" s="95">
        <f>SUM(L5:L65)-L26</f>
        <v>96594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39">
        <f>I67+L67</f>
        <v>160083.5</v>
      </c>
      <c r="L69" s="1040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1671384.5</v>
      </c>
      <c r="I70" s="102"/>
      <c r="J70" s="560"/>
    </row>
    <row r="71" spans="1:17" ht="18.75" x14ac:dyDescent="0.3">
      <c r="D71" s="944" t="s">
        <v>95</v>
      </c>
      <c r="E71" s="944"/>
      <c r="F71" s="111">
        <v>0</v>
      </c>
      <c r="I71" s="921" t="s">
        <v>13</v>
      </c>
      <c r="J71" s="922"/>
      <c r="K71" s="923">
        <f>F73+F74+F75</f>
        <v>1671384.5</v>
      </c>
      <c r="L71" s="92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1671384.5</v>
      </c>
      <c r="H73" s="555"/>
      <c r="I73" s="108" t="s">
        <v>15</v>
      </c>
      <c r="J73" s="109"/>
      <c r="K73" s="1035">
        <f>-C4</f>
        <v>-3445405.07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903" t="s">
        <v>18</v>
      </c>
      <c r="E75" s="904"/>
      <c r="F75" s="113">
        <v>0</v>
      </c>
      <c r="I75" s="1066" t="s">
        <v>198</v>
      </c>
      <c r="J75" s="1067"/>
      <c r="K75" s="1068">
        <f>K71+K73</f>
        <v>-1774020.5699999998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1"/>
      <c r="J36" s="1072"/>
      <c r="K36" s="1072"/>
      <c r="L36" s="1073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1"/>
      <c r="J37" s="1072"/>
      <c r="K37" s="1072"/>
      <c r="L37" s="1073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996" t="s">
        <v>594</v>
      </c>
      <c r="J40" s="997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2" t="s">
        <v>594</v>
      </c>
      <c r="J67" s="993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894" t="s">
        <v>208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322" t="s">
        <v>217</v>
      </c>
      <c r="R4" s="957"/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45"/>
      <c r="X5" s="94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4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5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53"/>
      <c r="X25" s="95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53"/>
      <c r="X26" s="95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6"/>
      <c r="X27" s="947"/>
      <c r="Y27" s="94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7"/>
      <c r="X28" s="947"/>
      <c r="Y28" s="94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37">
        <f>SUM(M5:M35)</f>
        <v>1077791.3</v>
      </c>
      <c r="N36" s="939">
        <f>SUM(N5:N35)</f>
        <v>936398</v>
      </c>
      <c r="O36" s="276"/>
      <c r="P36" s="277">
        <v>0</v>
      </c>
      <c r="Q36" s="94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38"/>
      <c r="N37" s="940"/>
      <c r="O37" s="276"/>
      <c r="P37" s="277">
        <v>0</v>
      </c>
      <c r="Q37" s="94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90750.75</v>
      </c>
      <c r="L52" s="943"/>
      <c r="M52" s="272"/>
      <c r="N52" s="272"/>
      <c r="P52" s="34"/>
      <c r="Q52" s="13"/>
    </row>
    <row r="53" spans="1:17" ht="16.5" thickBot="1" x14ac:dyDescent="0.3">
      <c r="D53" s="920" t="s">
        <v>12</v>
      </c>
      <c r="E53" s="920"/>
      <c r="F53" s="312">
        <f>F50-K52-C50</f>
        <v>1739855.03</v>
      </c>
      <c r="I53" s="102"/>
      <c r="J53" s="103"/>
    </row>
    <row r="54" spans="1:17" ht="18.75" x14ac:dyDescent="0.3">
      <c r="D54" s="944" t="s">
        <v>95</v>
      </c>
      <c r="E54" s="944"/>
      <c r="F54" s="111">
        <v>-1567070.66</v>
      </c>
      <c r="I54" s="921" t="s">
        <v>13</v>
      </c>
      <c r="J54" s="922"/>
      <c r="K54" s="923">
        <f>F56+F57+F58</f>
        <v>703192.8600000001</v>
      </c>
      <c r="L54" s="923"/>
      <c r="M54" s="929" t="s">
        <v>211</v>
      </c>
      <c r="N54" s="930"/>
      <c r="O54" s="930"/>
      <c r="P54" s="930"/>
      <c r="Q54" s="93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32"/>
      <c r="N55" s="933"/>
      <c r="O55" s="933"/>
      <c r="P55" s="933"/>
      <c r="Q55" s="93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25">
        <f>-C4</f>
        <v>-567389.35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03" t="s">
        <v>18</v>
      </c>
      <c r="E58" s="904"/>
      <c r="F58" s="113">
        <v>754143.23</v>
      </c>
      <c r="I58" s="905" t="s">
        <v>198</v>
      </c>
      <c r="J58" s="906"/>
      <c r="K58" s="907">
        <f>K54+K56</f>
        <v>135803.51000000013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58" t="s">
        <v>316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322" t="s">
        <v>217</v>
      </c>
      <c r="R4" s="957"/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45"/>
      <c r="X5" s="94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4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5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53"/>
      <c r="X25" s="95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53"/>
      <c r="X26" s="95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6"/>
      <c r="X27" s="947"/>
      <c r="Y27" s="94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7"/>
      <c r="X28" s="947"/>
      <c r="Y28" s="94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37">
        <f>SUM(M5:M35)</f>
        <v>1818445.73</v>
      </c>
      <c r="N36" s="939">
        <f>SUM(N5:N35)</f>
        <v>739014</v>
      </c>
      <c r="O36" s="276"/>
      <c r="P36" s="277">
        <v>0</v>
      </c>
      <c r="Q36" s="94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38"/>
      <c r="N37" s="940"/>
      <c r="O37" s="276"/>
      <c r="P37" s="277">
        <v>0</v>
      </c>
      <c r="Q37" s="94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158798.12</v>
      </c>
      <c r="L52" s="943"/>
      <c r="M52" s="272"/>
      <c r="N52" s="272"/>
      <c r="P52" s="34"/>
      <c r="Q52" s="13"/>
    </row>
    <row r="53" spans="1:17" x14ac:dyDescent="0.25">
      <c r="D53" s="920" t="s">
        <v>12</v>
      </c>
      <c r="E53" s="920"/>
      <c r="F53" s="312">
        <f>F50-K52-C50</f>
        <v>2078470.75</v>
      </c>
      <c r="I53" s="102"/>
      <c r="J53" s="103"/>
    </row>
    <row r="54" spans="1:17" ht="18.75" x14ac:dyDescent="0.3">
      <c r="D54" s="944" t="s">
        <v>95</v>
      </c>
      <c r="E54" s="944"/>
      <c r="F54" s="111">
        <v>-1448401.2</v>
      </c>
      <c r="I54" s="921" t="s">
        <v>13</v>
      </c>
      <c r="J54" s="922"/>
      <c r="K54" s="923">
        <f>F56+F57+F58</f>
        <v>1025960.7</v>
      </c>
      <c r="L54" s="92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25">
        <f>-C4</f>
        <v>-754143.23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03" t="s">
        <v>18</v>
      </c>
      <c r="E58" s="904"/>
      <c r="F58" s="113">
        <v>1149740.4099999999</v>
      </c>
      <c r="I58" s="905" t="s">
        <v>198</v>
      </c>
      <c r="J58" s="906"/>
      <c r="K58" s="907">
        <f>K54+K56</f>
        <v>271817.46999999997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60" t="s">
        <v>413</v>
      </c>
      <c r="C43" s="961"/>
      <c r="D43" s="961"/>
      <c r="E43" s="96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3"/>
      <c r="C44" s="964"/>
      <c r="D44" s="964"/>
      <c r="E44" s="96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6"/>
      <c r="C45" s="967"/>
      <c r="D45" s="967"/>
      <c r="E45" s="96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5" t="s">
        <v>593</v>
      </c>
      <c r="C47" s="97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7"/>
      <c r="C48" s="978"/>
      <c r="D48" s="253"/>
      <c r="E48" s="69"/>
      <c r="F48" s="137">
        <f t="shared" si="2"/>
        <v>0</v>
      </c>
      <c r="I48" s="348"/>
      <c r="J48" s="969" t="s">
        <v>414</v>
      </c>
      <c r="K48" s="970"/>
      <c r="L48" s="97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2"/>
      <c r="K49" s="973"/>
      <c r="L49" s="97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9" t="s">
        <v>594</v>
      </c>
      <c r="J50" s="98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9"/>
      <c r="J51" s="98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9"/>
      <c r="J52" s="98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9"/>
      <c r="J53" s="98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9"/>
      <c r="J54" s="98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9"/>
      <c r="J55" s="98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9"/>
      <c r="J56" s="98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9"/>
      <c r="J57" s="98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9"/>
      <c r="J58" s="98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9"/>
      <c r="J59" s="98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9"/>
      <c r="J60" s="98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9"/>
      <c r="J61" s="98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9"/>
      <c r="J62" s="98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9"/>
      <c r="J63" s="98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9"/>
      <c r="J64" s="98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9"/>
      <c r="J65" s="98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9"/>
      <c r="J66" s="98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9"/>
      <c r="J67" s="98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9"/>
      <c r="J68" s="98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9"/>
      <c r="J69" s="98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9"/>
      <c r="J70" s="98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9"/>
      <c r="J71" s="98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9"/>
      <c r="J72" s="98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9"/>
      <c r="J73" s="98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9"/>
      <c r="J74" s="98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9"/>
      <c r="J75" s="98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9"/>
      <c r="J76" s="98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9"/>
      <c r="J77" s="98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1"/>
      <c r="J78" s="98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58" t="s">
        <v>646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35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36"/>
      <c r="Q4" s="322" t="s">
        <v>217</v>
      </c>
      <c r="R4" s="957"/>
      <c r="W4" s="945" t="s">
        <v>124</v>
      </c>
      <c r="X4" s="94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45"/>
      <c r="X5" s="94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4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5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51"/>
      <c r="X21" s="95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52"/>
      <c r="X23" s="95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52"/>
      <c r="X24" s="95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53"/>
      <c r="X25" s="95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53"/>
      <c r="X26" s="95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6"/>
      <c r="X27" s="947"/>
      <c r="Y27" s="94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7"/>
      <c r="X28" s="947"/>
      <c r="Y28" s="94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37">
        <f>SUM(M5:M35)</f>
        <v>2143864.4900000002</v>
      </c>
      <c r="N36" s="939">
        <f>SUM(N5:N35)</f>
        <v>791108</v>
      </c>
      <c r="O36" s="276"/>
      <c r="P36" s="277">
        <v>0</v>
      </c>
      <c r="Q36" s="98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38"/>
      <c r="N37" s="940"/>
      <c r="O37" s="276"/>
      <c r="P37" s="277">
        <v>0</v>
      </c>
      <c r="Q37" s="98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5">
        <f>M36+N36</f>
        <v>2934972.49</v>
      </c>
      <c r="N39" s="98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197471.8</v>
      </c>
      <c r="L52" s="943"/>
      <c r="M52" s="272"/>
      <c r="N52" s="272"/>
      <c r="P52" s="34"/>
      <c r="Q52" s="13"/>
    </row>
    <row r="53" spans="1:17" x14ac:dyDescent="0.25">
      <c r="D53" s="920" t="s">
        <v>12</v>
      </c>
      <c r="E53" s="920"/>
      <c r="F53" s="312">
        <f>F50-K52-C50</f>
        <v>2057786.11</v>
      </c>
      <c r="I53" s="102"/>
      <c r="J53" s="103"/>
    </row>
    <row r="54" spans="1:17" ht="18.75" x14ac:dyDescent="0.3">
      <c r="D54" s="944" t="s">
        <v>95</v>
      </c>
      <c r="E54" s="944"/>
      <c r="F54" s="111">
        <v>-1702928.14</v>
      </c>
      <c r="I54" s="921" t="s">
        <v>13</v>
      </c>
      <c r="J54" s="922"/>
      <c r="K54" s="923">
        <f>F56+F57+F58</f>
        <v>1147965.3400000003</v>
      </c>
      <c r="L54" s="92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25">
        <f>-C4</f>
        <v>-1149740.4099999999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03" t="s">
        <v>18</v>
      </c>
      <c r="E58" s="904"/>
      <c r="F58" s="113">
        <v>1266568.45</v>
      </c>
      <c r="I58" s="905" t="s">
        <v>97</v>
      </c>
      <c r="J58" s="906"/>
      <c r="K58" s="907">
        <f>K54+K56</f>
        <v>-1775.0699999995995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2023-01-13T21:43:12Z</dcterms:modified>
</cp:coreProperties>
</file>