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-120" yWindow="-120" windowWidth="20730" windowHeight="11160" firstSheet="7" activeTab="8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   CANALES   DE  JUNIO   2022  " sheetId="6" r:id="rId6"/>
    <sheet name=" CANALES DE    JULIO   2022   " sheetId="7" r:id="rId7"/>
    <sheet name="CANALES   DE  AGOSTO  2022  " sheetId="8" r:id="rId8"/>
    <sheet name="CANALES  DE SEPTIEMBRE  2022   " sheetId="9" r:id="rId9"/>
    <sheet name="CANALES  OCTUBRE  2022   " sheetId="14" r:id="rId10"/>
    <sheet name="Hoja2" sheetId="13" r:id="rId11"/>
    <sheet name="Hoja1" sheetId="11" r:id="rId12"/>
    <sheet name="Hoja3" sheetId="12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2" i="14" l="1"/>
  <c r="E12" i="14"/>
  <c r="J12" i="14"/>
  <c r="J13" i="14"/>
  <c r="J15" i="14"/>
  <c r="V265" i="14" l="1"/>
  <c r="S265" i="14"/>
  <c r="Q265" i="14"/>
  <c r="L265" i="14"/>
  <c r="N264" i="14"/>
  <c r="E264" i="14"/>
  <c r="N263" i="14"/>
  <c r="E263" i="14"/>
  <c r="N262" i="14"/>
  <c r="E262" i="14"/>
  <c r="I261" i="14"/>
  <c r="N261" i="14" s="1"/>
  <c r="E261" i="14"/>
  <c r="N260" i="14"/>
  <c r="J260" i="14"/>
  <c r="E260" i="14"/>
  <c r="N259" i="14"/>
  <c r="J259" i="14"/>
  <c r="E259" i="14"/>
  <c r="N258" i="14"/>
  <c r="J258" i="14"/>
  <c r="E258" i="14"/>
  <c r="N257" i="14"/>
  <c r="J257" i="14"/>
  <c r="E257" i="14"/>
  <c r="N256" i="14"/>
  <c r="J256" i="14"/>
  <c r="E256" i="14"/>
  <c r="N255" i="14"/>
  <c r="J255" i="14"/>
  <c r="E255" i="14"/>
  <c r="N254" i="14"/>
  <c r="J254" i="14"/>
  <c r="E254" i="14"/>
  <c r="N253" i="14"/>
  <c r="J253" i="14"/>
  <c r="E253" i="14"/>
  <c r="N252" i="14"/>
  <c r="J252" i="14"/>
  <c r="E252" i="14"/>
  <c r="N251" i="14"/>
  <c r="J251" i="14"/>
  <c r="E251" i="14"/>
  <c r="N250" i="14"/>
  <c r="J250" i="14"/>
  <c r="E250" i="14"/>
  <c r="N249" i="14"/>
  <c r="J249" i="14"/>
  <c r="E249" i="14"/>
  <c r="N248" i="14"/>
  <c r="J248" i="14"/>
  <c r="E248" i="14"/>
  <c r="N247" i="14"/>
  <c r="J247" i="14"/>
  <c r="E247" i="14"/>
  <c r="N246" i="14"/>
  <c r="J246" i="14"/>
  <c r="E246" i="14"/>
  <c r="N245" i="14"/>
  <c r="J245" i="14"/>
  <c r="E245" i="14"/>
  <c r="N244" i="14"/>
  <c r="J244" i="14"/>
  <c r="E244" i="14"/>
  <c r="N243" i="14"/>
  <c r="J243" i="14"/>
  <c r="E243" i="14"/>
  <c r="N242" i="14"/>
  <c r="J242" i="14"/>
  <c r="E242" i="14"/>
  <c r="N241" i="14"/>
  <c r="J241" i="14"/>
  <c r="E241" i="14"/>
  <c r="N240" i="14"/>
  <c r="J240" i="14"/>
  <c r="E240" i="14"/>
  <c r="N239" i="14"/>
  <c r="J239" i="14"/>
  <c r="E239" i="14"/>
  <c r="N238" i="14"/>
  <c r="J238" i="14"/>
  <c r="E238" i="14"/>
  <c r="N237" i="14"/>
  <c r="J237" i="14"/>
  <c r="E237" i="14"/>
  <c r="N236" i="14"/>
  <c r="J236" i="14"/>
  <c r="E236" i="14"/>
  <c r="N235" i="14"/>
  <c r="J235" i="14"/>
  <c r="E235" i="14"/>
  <c r="N234" i="14"/>
  <c r="J234" i="14"/>
  <c r="E234" i="14"/>
  <c r="N233" i="14"/>
  <c r="J233" i="14"/>
  <c r="E233" i="14"/>
  <c r="N232" i="14"/>
  <c r="J232" i="14"/>
  <c r="E232" i="14"/>
  <c r="N231" i="14"/>
  <c r="J231" i="14"/>
  <c r="E231" i="14"/>
  <c r="N230" i="14"/>
  <c r="J230" i="14"/>
  <c r="E230" i="14"/>
  <c r="N229" i="14"/>
  <c r="J229" i="14"/>
  <c r="E229" i="14"/>
  <c r="N228" i="14"/>
  <c r="J228" i="14"/>
  <c r="E228" i="14"/>
  <c r="N227" i="14"/>
  <c r="J227" i="14"/>
  <c r="E227" i="14"/>
  <c r="N226" i="14"/>
  <c r="J226" i="14"/>
  <c r="E226" i="14"/>
  <c r="N225" i="14"/>
  <c r="J225" i="14"/>
  <c r="E225" i="14"/>
  <c r="N224" i="14"/>
  <c r="J224" i="14"/>
  <c r="E224" i="14"/>
  <c r="N223" i="14"/>
  <c r="J223" i="14"/>
  <c r="E223" i="14"/>
  <c r="N222" i="14"/>
  <c r="J222" i="14"/>
  <c r="E222" i="14"/>
  <c r="N221" i="14"/>
  <c r="J221" i="14"/>
  <c r="E221" i="14"/>
  <c r="N220" i="14"/>
  <c r="J220" i="14"/>
  <c r="E220" i="14"/>
  <c r="N219" i="14"/>
  <c r="J219" i="14"/>
  <c r="E219" i="14"/>
  <c r="N218" i="14"/>
  <c r="J218" i="14"/>
  <c r="E218" i="14"/>
  <c r="N217" i="14"/>
  <c r="J217" i="14"/>
  <c r="E217" i="14"/>
  <c r="N216" i="14"/>
  <c r="J216" i="14"/>
  <c r="E216" i="14"/>
  <c r="N215" i="14"/>
  <c r="J215" i="14"/>
  <c r="E215" i="14"/>
  <c r="N214" i="14"/>
  <c r="J214" i="14"/>
  <c r="E214" i="14"/>
  <c r="N213" i="14"/>
  <c r="J213" i="14"/>
  <c r="E213" i="14"/>
  <c r="N212" i="14"/>
  <c r="J212" i="14"/>
  <c r="E212" i="14"/>
  <c r="N211" i="14"/>
  <c r="J211" i="14"/>
  <c r="E211" i="14"/>
  <c r="N210" i="14"/>
  <c r="J210" i="14"/>
  <c r="E210" i="14"/>
  <c r="N209" i="14"/>
  <c r="J209" i="14"/>
  <c r="E209" i="14"/>
  <c r="N208" i="14"/>
  <c r="J208" i="14"/>
  <c r="E208" i="14"/>
  <c r="N207" i="14"/>
  <c r="J207" i="14"/>
  <c r="E207" i="14"/>
  <c r="N206" i="14"/>
  <c r="J206" i="14"/>
  <c r="E206" i="14"/>
  <c r="N205" i="14"/>
  <c r="J205" i="14"/>
  <c r="E205" i="14"/>
  <c r="N204" i="14"/>
  <c r="J204" i="14"/>
  <c r="E204" i="14"/>
  <c r="N203" i="14"/>
  <c r="J203" i="14"/>
  <c r="E203" i="14"/>
  <c r="N202" i="14"/>
  <c r="J202" i="14"/>
  <c r="E202" i="14"/>
  <c r="N201" i="14"/>
  <c r="J201" i="14"/>
  <c r="E201" i="14"/>
  <c r="N200" i="14"/>
  <c r="J200" i="14"/>
  <c r="E200" i="14"/>
  <c r="N199" i="14"/>
  <c r="J199" i="14"/>
  <c r="E199" i="14"/>
  <c r="N198" i="14"/>
  <c r="J198" i="14"/>
  <c r="E198" i="14"/>
  <c r="N197" i="14"/>
  <c r="J197" i="14"/>
  <c r="E197" i="14"/>
  <c r="N196" i="14"/>
  <c r="J196" i="14"/>
  <c r="E196" i="14"/>
  <c r="N195" i="14"/>
  <c r="J195" i="14"/>
  <c r="E195" i="14"/>
  <c r="N194" i="14"/>
  <c r="J194" i="14"/>
  <c r="E194" i="14"/>
  <c r="N193" i="14"/>
  <c r="J193" i="14"/>
  <c r="E193" i="14"/>
  <c r="N192" i="14"/>
  <c r="J192" i="14"/>
  <c r="E192" i="14"/>
  <c r="N191" i="14"/>
  <c r="J191" i="14"/>
  <c r="E191" i="14"/>
  <c r="N190" i="14"/>
  <c r="J190" i="14"/>
  <c r="E190" i="14"/>
  <c r="N189" i="14"/>
  <c r="J189" i="14"/>
  <c r="E189" i="14"/>
  <c r="N188" i="14"/>
  <c r="J188" i="14"/>
  <c r="E188" i="14"/>
  <c r="N187" i="14"/>
  <c r="J187" i="14"/>
  <c r="E187" i="14"/>
  <c r="N186" i="14"/>
  <c r="J186" i="14"/>
  <c r="E186" i="14"/>
  <c r="N185" i="14"/>
  <c r="J185" i="14"/>
  <c r="E185" i="14"/>
  <c r="N184" i="14"/>
  <c r="J184" i="14"/>
  <c r="E184" i="14"/>
  <c r="N183" i="14"/>
  <c r="J183" i="14"/>
  <c r="E183" i="14"/>
  <c r="N182" i="14"/>
  <c r="J182" i="14"/>
  <c r="E182" i="14"/>
  <c r="N181" i="14"/>
  <c r="J181" i="14"/>
  <c r="E181" i="14"/>
  <c r="N180" i="14"/>
  <c r="J180" i="14"/>
  <c r="E180" i="14"/>
  <c r="N179" i="14"/>
  <c r="J179" i="14"/>
  <c r="E179" i="14"/>
  <c r="N178" i="14"/>
  <c r="J178" i="14"/>
  <c r="E178" i="14"/>
  <c r="N177" i="14"/>
  <c r="J177" i="14"/>
  <c r="E177" i="14"/>
  <c r="N176" i="14"/>
  <c r="J176" i="14"/>
  <c r="E176" i="14"/>
  <c r="N175" i="14"/>
  <c r="J175" i="14"/>
  <c r="E175" i="14"/>
  <c r="N174" i="14"/>
  <c r="J174" i="14"/>
  <c r="E174" i="14"/>
  <c r="N173" i="14"/>
  <c r="J173" i="14"/>
  <c r="E173" i="14"/>
  <c r="N172" i="14"/>
  <c r="J172" i="14"/>
  <c r="E172" i="14"/>
  <c r="N171" i="14"/>
  <c r="J171" i="14"/>
  <c r="E171" i="14"/>
  <c r="N170" i="14"/>
  <c r="J170" i="14"/>
  <c r="E170" i="14"/>
  <c r="N169" i="14"/>
  <c r="J169" i="14"/>
  <c r="E169" i="14"/>
  <c r="N168" i="14"/>
  <c r="J168" i="14"/>
  <c r="E168" i="14"/>
  <c r="N167" i="14"/>
  <c r="J167" i="14"/>
  <c r="E167" i="14"/>
  <c r="N166" i="14"/>
  <c r="J166" i="14"/>
  <c r="E166" i="14"/>
  <c r="N165" i="14"/>
  <c r="J165" i="14"/>
  <c r="E165" i="14"/>
  <c r="N164" i="14"/>
  <c r="J164" i="14"/>
  <c r="E164" i="14"/>
  <c r="N163" i="14"/>
  <c r="J163" i="14"/>
  <c r="E163" i="14"/>
  <c r="N162" i="14"/>
  <c r="J162" i="14"/>
  <c r="E162" i="14"/>
  <c r="N161" i="14"/>
  <c r="J161" i="14"/>
  <c r="E161" i="14"/>
  <c r="N160" i="14"/>
  <c r="J160" i="14"/>
  <c r="E160" i="14"/>
  <c r="N159" i="14"/>
  <c r="J159" i="14"/>
  <c r="E159" i="14"/>
  <c r="N158" i="14"/>
  <c r="J158" i="14"/>
  <c r="E158" i="14"/>
  <c r="N157" i="14"/>
  <c r="J157" i="14"/>
  <c r="E157" i="14"/>
  <c r="N156" i="14"/>
  <c r="J156" i="14"/>
  <c r="E156" i="14"/>
  <c r="N155" i="14"/>
  <c r="J155" i="14"/>
  <c r="E155" i="14"/>
  <c r="N154" i="14"/>
  <c r="J154" i="14"/>
  <c r="E154" i="14"/>
  <c r="N153" i="14"/>
  <c r="J153" i="14"/>
  <c r="E153" i="14"/>
  <c r="N152" i="14"/>
  <c r="J152" i="14"/>
  <c r="E152" i="14"/>
  <c r="N151" i="14"/>
  <c r="J151" i="14"/>
  <c r="E151" i="14"/>
  <c r="N150" i="14"/>
  <c r="J150" i="14"/>
  <c r="E150" i="14"/>
  <c r="N149" i="14"/>
  <c r="J149" i="14"/>
  <c r="E149" i="14"/>
  <c r="N148" i="14"/>
  <c r="J148" i="14"/>
  <c r="E148" i="14"/>
  <c r="N147" i="14"/>
  <c r="J147" i="14"/>
  <c r="E147" i="14"/>
  <c r="N146" i="14"/>
  <c r="J146" i="14"/>
  <c r="E146" i="14"/>
  <c r="N145" i="14"/>
  <c r="J145" i="14"/>
  <c r="E145" i="14"/>
  <c r="N144" i="14"/>
  <c r="J144" i="14"/>
  <c r="E144" i="14"/>
  <c r="N143" i="14"/>
  <c r="J143" i="14"/>
  <c r="E143" i="14"/>
  <c r="N142" i="14"/>
  <c r="J142" i="14"/>
  <c r="E142" i="14"/>
  <c r="N141" i="14"/>
  <c r="J141" i="14"/>
  <c r="E141" i="14"/>
  <c r="N140" i="14"/>
  <c r="J140" i="14"/>
  <c r="E140" i="14"/>
  <c r="N139" i="14"/>
  <c r="J139" i="14"/>
  <c r="E139" i="14"/>
  <c r="N138" i="14"/>
  <c r="J138" i="14"/>
  <c r="E138" i="14"/>
  <c r="N137" i="14"/>
  <c r="J137" i="14"/>
  <c r="E137" i="14"/>
  <c r="N136" i="14"/>
  <c r="J136" i="14"/>
  <c r="E136" i="14"/>
  <c r="N135" i="14"/>
  <c r="J135" i="14"/>
  <c r="E135" i="14"/>
  <c r="N134" i="14"/>
  <c r="J134" i="14"/>
  <c r="E134" i="14"/>
  <c r="N133" i="14"/>
  <c r="J133" i="14"/>
  <c r="E133" i="14"/>
  <c r="N132" i="14"/>
  <c r="J132" i="14"/>
  <c r="E132" i="14"/>
  <c r="N131" i="14"/>
  <c r="J131" i="14"/>
  <c r="E131" i="14"/>
  <c r="N130" i="14"/>
  <c r="J130" i="14"/>
  <c r="E130" i="14"/>
  <c r="N129" i="14"/>
  <c r="J129" i="14"/>
  <c r="E129" i="14"/>
  <c r="N128" i="14"/>
  <c r="J128" i="14"/>
  <c r="E128" i="14"/>
  <c r="N127" i="14"/>
  <c r="J127" i="14"/>
  <c r="E127" i="14"/>
  <c r="N126" i="14"/>
  <c r="J126" i="14"/>
  <c r="E126" i="14"/>
  <c r="N125" i="14"/>
  <c r="J125" i="14"/>
  <c r="E125" i="14"/>
  <c r="N124" i="14"/>
  <c r="J124" i="14"/>
  <c r="E124" i="14"/>
  <c r="N123" i="14"/>
  <c r="J123" i="14"/>
  <c r="E123" i="14"/>
  <c r="N122" i="14"/>
  <c r="J122" i="14"/>
  <c r="E122" i="14"/>
  <c r="N121" i="14"/>
  <c r="J121" i="14"/>
  <c r="E121" i="14"/>
  <c r="N120" i="14"/>
  <c r="J120" i="14"/>
  <c r="E120" i="14"/>
  <c r="N119" i="14"/>
  <c r="J119" i="14"/>
  <c r="E119" i="14"/>
  <c r="N118" i="14"/>
  <c r="J118" i="14"/>
  <c r="E118" i="14"/>
  <c r="N117" i="14"/>
  <c r="J117" i="14"/>
  <c r="E117" i="14"/>
  <c r="N116" i="14"/>
  <c r="J116" i="14"/>
  <c r="E116" i="14"/>
  <c r="N115" i="14"/>
  <c r="J115" i="14"/>
  <c r="E115" i="14"/>
  <c r="N114" i="14"/>
  <c r="J114" i="14"/>
  <c r="E114" i="14"/>
  <c r="N113" i="14"/>
  <c r="J113" i="14"/>
  <c r="E113" i="14"/>
  <c r="N112" i="14"/>
  <c r="J112" i="14"/>
  <c r="E112" i="14"/>
  <c r="N111" i="14"/>
  <c r="J111" i="14"/>
  <c r="E111" i="14"/>
  <c r="N110" i="14"/>
  <c r="J110" i="14"/>
  <c r="E110" i="14"/>
  <c r="N109" i="14"/>
  <c r="J109" i="14"/>
  <c r="E109" i="14"/>
  <c r="N108" i="14"/>
  <c r="J108" i="14"/>
  <c r="E108" i="14"/>
  <c r="N107" i="14"/>
  <c r="J107" i="14"/>
  <c r="E107" i="14"/>
  <c r="N106" i="14"/>
  <c r="J106" i="14"/>
  <c r="E106" i="14"/>
  <c r="N105" i="14"/>
  <c r="J105" i="14"/>
  <c r="E105" i="14"/>
  <c r="N104" i="14"/>
  <c r="J104" i="14"/>
  <c r="E104" i="14"/>
  <c r="N103" i="14"/>
  <c r="J103" i="14"/>
  <c r="E103" i="14"/>
  <c r="N102" i="14"/>
  <c r="J102" i="14"/>
  <c r="E102" i="14"/>
  <c r="N101" i="14"/>
  <c r="J101" i="14"/>
  <c r="E101" i="14"/>
  <c r="N100" i="14"/>
  <c r="J100" i="14"/>
  <c r="E100" i="14"/>
  <c r="N99" i="14"/>
  <c r="J99" i="14"/>
  <c r="E99" i="14"/>
  <c r="N98" i="14"/>
  <c r="J98" i="14"/>
  <c r="E98" i="14"/>
  <c r="N97" i="14"/>
  <c r="J97" i="14"/>
  <c r="E97" i="14"/>
  <c r="N96" i="14"/>
  <c r="J96" i="14"/>
  <c r="E96" i="14"/>
  <c r="N95" i="14"/>
  <c r="J95" i="14"/>
  <c r="E95" i="14"/>
  <c r="N94" i="14"/>
  <c r="J94" i="14"/>
  <c r="E94" i="14"/>
  <c r="N93" i="14"/>
  <c r="J93" i="14"/>
  <c r="E93" i="14"/>
  <c r="N92" i="14"/>
  <c r="J92" i="14"/>
  <c r="E92" i="14"/>
  <c r="N91" i="14"/>
  <c r="J91" i="14"/>
  <c r="E91" i="14"/>
  <c r="N90" i="14"/>
  <c r="J90" i="14"/>
  <c r="E90" i="14"/>
  <c r="N89" i="14"/>
  <c r="J89" i="14"/>
  <c r="E89" i="14"/>
  <c r="N88" i="14"/>
  <c r="J88" i="14"/>
  <c r="E88" i="14"/>
  <c r="N87" i="14"/>
  <c r="J87" i="14"/>
  <c r="E87" i="14"/>
  <c r="N86" i="14"/>
  <c r="J86" i="14"/>
  <c r="E86" i="14"/>
  <c r="N85" i="14"/>
  <c r="J85" i="14"/>
  <c r="E85" i="14"/>
  <c r="N84" i="14"/>
  <c r="J84" i="14"/>
  <c r="E84" i="14"/>
  <c r="N83" i="14"/>
  <c r="J83" i="14"/>
  <c r="N82" i="14"/>
  <c r="J82" i="14"/>
  <c r="N81" i="14"/>
  <c r="J81" i="14"/>
  <c r="N80" i="14"/>
  <c r="J80" i="14"/>
  <c r="N79" i="14"/>
  <c r="J79" i="14"/>
  <c r="N78" i="14"/>
  <c r="J78" i="14"/>
  <c r="N77" i="14"/>
  <c r="J77" i="14"/>
  <c r="N76" i="14"/>
  <c r="J76" i="14"/>
  <c r="N75" i="14"/>
  <c r="J75" i="14"/>
  <c r="N74" i="14"/>
  <c r="J74" i="14"/>
  <c r="N73" i="14"/>
  <c r="J73" i="14"/>
  <c r="N72" i="14"/>
  <c r="J72" i="14"/>
  <c r="N71" i="14"/>
  <c r="J71" i="14"/>
  <c r="N70" i="14"/>
  <c r="J70" i="14"/>
  <c r="N69" i="14"/>
  <c r="J69" i="14"/>
  <c r="N68" i="14"/>
  <c r="J68" i="14"/>
  <c r="N67" i="14"/>
  <c r="J67" i="14"/>
  <c r="N66" i="14"/>
  <c r="J66" i="14"/>
  <c r="N65" i="14"/>
  <c r="J65" i="14"/>
  <c r="N64" i="14"/>
  <c r="J64" i="14"/>
  <c r="N63" i="14"/>
  <c r="J63" i="14"/>
  <c r="N62" i="14"/>
  <c r="J62" i="14"/>
  <c r="N61" i="14"/>
  <c r="J61" i="14"/>
  <c r="N60" i="14"/>
  <c r="J60" i="14"/>
  <c r="N59" i="14"/>
  <c r="J59" i="14"/>
  <c r="N58" i="14"/>
  <c r="J58" i="14"/>
  <c r="N57" i="14"/>
  <c r="J57" i="14"/>
  <c r="N56" i="14"/>
  <c r="J56" i="14"/>
  <c r="N55" i="14"/>
  <c r="J55" i="14"/>
  <c r="N54" i="14"/>
  <c r="J54" i="14"/>
  <c r="E54" i="14"/>
  <c r="N53" i="14"/>
  <c r="J53" i="14"/>
  <c r="E53" i="14"/>
  <c r="N52" i="14"/>
  <c r="J52" i="14"/>
  <c r="E52" i="14"/>
  <c r="N51" i="14"/>
  <c r="J51" i="14"/>
  <c r="E51" i="14"/>
  <c r="N50" i="14"/>
  <c r="J50" i="14"/>
  <c r="E50" i="14"/>
  <c r="N49" i="14"/>
  <c r="J49" i="14"/>
  <c r="E49" i="14"/>
  <c r="N48" i="14"/>
  <c r="J48" i="14"/>
  <c r="E48" i="14"/>
  <c r="N47" i="14"/>
  <c r="J47" i="14"/>
  <c r="E47" i="14"/>
  <c r="N46" i="14"/>
  <c r="J46" i="14"/>
  <c r="E46" i="14"/>
  <c r="N45" i="14"/>
  <c r="J45" i="14"/>
  <c r="E45" i="14"/>
  <c r="N44" i="14"/>
  <c r="J44" i="14"/>
  <c r="E44" i="14"/>
  <c r="N43" i="14"/>
  <c r="J43" i="14"/>
  <c r="E43" i="14"/>
  <c r="N42" i="14"/>
  <c r="J42" i="14"/>
  <c r="E42" i="14"/>
  <c r="N41" i="14"/>
  <c r="J41" i="14"/>
  <c r="E41" i="14"/>
  <c r="N40" i="14"/>
  <c r="J40" i="14"/>
  <c r="E40" i="14"/>
  <c r="N39" i="14"/>
  <c r="J39" i="14"/>
  <c r="E39" i="14"/>
  <c r="N38" i="14"/>
  <c r="J38" i="14"/>
  <c r="E38" i="14"/>
  <c r="N37" i="14"/>
  <c r="J37" i="14"/>
  <c r="E37" i="14"/>
  <c r="N36" i="14"/>
  <c r="J36" i="14"/>
  <c r="E36" i="14"/>
  <c r="N35" i="14"/>
  <c r="J35" i="14"/>
  <c r="E35" i="14"/>
  <c r="N34" i="14"/>
  <c r="J34" i="14"/>
  <c r="E34" i="14"/>
  <c r="N33" i="14"/>
  <c r="J33" i="14"/>
  <c r="E33" i="14"/>
  <c r="N32" i="14"/>
  <c r="J32" i="14"/>
  <c r="E32" i="14"/>
  <c r="N31" i="14"/>
  <c r="J31" i="14"/>
  <c r="E31" i="14"/>
  <c r="N30" i="14"/>
  <c r="J30" i="14"/>
  <c r="E30" i="14"/>
  <c r="N29" i="14"/>
  <c r="J29" i="14"/>
  <c r="E29" i="14"/>
  <c r="N28" i="14"/>
  <c r="J28" i="14"/>
  <c r="E28" i="14"/>
  <c r="N27" i="14"/>
  <c r="J27" i="14"/>
  <c r="E27" i="14"/>
  <c r="N26" i="14"/>
  <c r="J26" i="14"/>
  <c r="E26" i="14"/>
  <c r="N25" i="14"/>
  <c r="J25" i="14"/>
  <c r="E25" i="14"/>
  <c r="N24" i="14"/>
  <c r="J24" i="14"/>
  <c r="E24" i="14"/>
  <c r="N23" i="14"/>
  <c r="J23" i="14"/>
  <c r="E23" i="14"/>
  <c r="N22" i="14"/>
  <c r="J22" i="14"/>
  <c r="E22" i="14"/>
  <c r="N21" i="14"/>
  <c r="J21" i="14"/>
  <c r="E21" i="14"/>
  <c r="N20" i="14"/>
  <c r="J20" i="14"/>
  <c r="E20" i="14"/>
  <c r="N19" i="14"/>
  <c r="J19" i="14"/>
  <c r="E19" i="14"/>
  <c r="N18" i="14"/>
  <c r="J18" i="14"/>
  <c r="E18" i="14"/>
  <c r="N17" i="14"/>
  <c r="J17" i="14"/>
  <c r="E17" i="14"/>
  <c r="N16" i="14"/>
  <c r="J16" i="14"/>
  <c r="E16" i="14"/>
  <c r="N15" i="14"/>
  <c r="E15" i="14"/>
  <c r="N14" i="14"/>
  <c r="J14" i="14"/>
  <c r="E14" i="14"/>
  <c r="N13" i="14"/>
  <c r="E13" i="14"/>
  <c r="N11" i="14"/>
  <c r="J11" i="14"/>
  <c r="E11" i="14"/>
  <c r="N10" i="14"/>
  <c r="J10" i="14"/>
  <c r="E10" i="14"/>
  <c r="N9" i="14"/>
  <c r="J9" i="14"/>
  <c r="E9" i="14"/>
  <c r="N8" i="14"/>
  <c r="J8" i="14"/>
  <c r="E8" i="14"/>
  <c r="N7" i="14"/>
  <c r="J7" i="14"/>
  <c r="E7" i="14"/>
  <c r="N6" i="14"/>
  <c r="J6" i="14"/>
  <c r="E6" i="14"/>
  <c r="N5" i="14"/>
  <c r="J5" i="14"/>
  <c r="E5" i="14"/>
  <c r="N4" i="14"/>
  <c r="J4" i="14"/>
  <c r="E4" i="14"/>
  <c r="I16" i="9"/>
  <c r="N265" i="14" l="1"/>
  <c r="N268" i="14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" i="9" l="1"/>
  <c r="F63" i="9" l="1"/>
  <c r="I21" i="8" l="1"/>
  <c r="I20" i="8"/>
  <c r="N57" i="8" l="1"/>
  <c r="N58" i="8"/>
  <c r="N59" i="8"/>
  <c r="J57" i="8"/>
  <c r="J58" i="8"/>
  <c r="J59" i="8"/>
  <c r="V264" i="9" l="1"/>
  <c r="S264" i="9"/>
  <c r="Q264" i="9"/>
  <c r="L264" i="9"/>
  <c r="N263" i="9"/>
  <c r="E263" i="9"/>
  <c r="N262" i="9"/>
  <c r="E262" i="9"/>
  <c r="N261" i="9"/>
  <c r="E261" i="9"/>
  <c r="E260" i="9"/>
  <c r="N259" i="9"/>
  <c r="J259" i="9"/>
  <c r="E259" i="9"/>
  <c r="N258" i="9"/>
  <c r="J258" i="9"/>
  <c r="E258" i="9"/>
  <c r="N257" i="9"/>
  <c r="J257" i="9"/>
  <c r="E257" i="9"/>
  <c r="N256" i="9"/>
  <c r="J256" i="9"/>
  <c r="E256" i="9"/>
  <c r="N255" i="9"/>
  <c r="J255" i="9"/>
  <c r="E255" i="9"/>
  <c r="N254" i="9"/>
  <c r="J254" i="9"/>
  <c r="E254" i="9"/>
  <c r="N253" i="9"/>
  <c r="J253" i="9"/>
  <c r="E253" i="9"/>
  <c r="N252" i="9"/>
  <c r="J252" i="9"/>
  <c r="E252" i="9"/>
  <c r="N251" i="9"/>
  <c r="J251" i="9"/>
  <c r="E251" i="9"/>
  <c r="N250" i="9"/>
  <c r="J250" i="9"/>
  <c r="E250" i="9"/>
  <c r="N249" i="9"/>
  <c r="J249" i="9"/>
  <c r="E249" i="9"/>
  <c r="N248" i="9"/>
  <c r="J248" i="9"/>
  <c r="E248" i="9"/>
  <c r="N247" i="9"/>
  <c r="J247" i="9"/>
  <c r="E247" i="9"/>
  <c r="N246" i="9"/>
  <c r="J246" i="9"/>
  <c r="E246" i="9"/>
  <c r="N245" i="9"/>
  <c r="J245" i="9"/>
  <c r="E245" i="9"/>
  <c r="N244" i="9"/>
  <c r="J244" i="9"/>
  <c r="E244" i="9"/>
  <c r="N243" i="9"/>
  <c r="J243" i="9"/>
  <c r="E243" i="9"/>
  <c r="N242" i="9"/>
  <c r="J242" i="9"/>
  <c r="E242" i="9"/>
  <c r="N241" i="9"/>
  <c r="J241" i="9"/>
  <c r="E241" i="9"/>
  <c r="N240" i="9"/>
  <c r="J240" i="9"/>
  <c r="E240" i="9"/>
  <c r="N239" i="9"/>
  <c r="J239" i="9"/>
  <c r="E239" i="9"/>
  <c r="N238" i="9"/>
  <c r="J238" i="9"/>
  <c r="E238" i="9"/>
  <c r="N237" i="9"/>
  <c r="J237" i="9"/>
  <c r="E237" i="9"/>
  <c r="N236" i="9"/>
  <c r="J236" i="9"/>
  <c r="E236" i="9"/>
  <c r="N235" i="9"/>
  <c r="J235" i="9"/>
  <c r="E235" i="9"/>
  <c r="N234" i="9"/>
  <c r="J234" i="9"/>
  <c r="E234" i="9"/>
  <c r="N233" i="9"/>
  <c r="J233" i="9"/>
  <c r="E233" i="9"/>
  <c r="N232" i="9"/>
  <c r="J232" i="9"/>
  <c r="E232" i="9"/>
  <c r="N231" i="9"/>
  <c r="J231" i="9"/>
  <c r="E231" i="9"/>
  <c r="N230" i="9"/>
  <c r="J230" i="9"/>
  <c r="E230" i="9"/>
  <c r="N229" i="9"/>
  <c r="J229" i="9"/>
  <c r="E229" i="9"/>
  <c r="N228" i="9"/>
  <c r="J228" i="9"/>
  <c r="E228" i="9"/>
  <c r="N227" i="9"/>
  <c r="J227" i="9"/>
  <c r="E227" i="9"/>
  <c r="N226" i="9"/>
  <c r="J226" i="9"/>
  <c r="E226" i="9"/>
  <c r="N225" i="9"/>
  <c r="J225" i="9"/>
  <c r="E225" i="9"/>
  <c r="N224" i="9"/>
  <c r="J224" i="9"/>
  <c r="E224" i="9"/>
  <c r="N223" i="9"/>
  <c r="J223" i="9"/>
  <c r="E223" i="9"/>
  <c r="N222" i="9"/>
  <c r="J222" i="9"/>
  <c r="E222" i="9"/>
  <c r="N221" i="9"/>
  <c r="J221" i="9"/>
  <c r="E221" i="9"/>
  <c r="N220" i="9"/>
  <c r="J220" i="9"/>
  <c r="E220" i="9"/>
  <c r="N219" i="9"/>
  <c r="J219" i="9"/>
  <c r="E219" i="9"/>
  <c r="N218" i="9"/>
  <c r="J218" i="9"/>
  <c r="E218" i="9"/>
  <c r="N217" i="9"/>
  <c r="J217" i="9"/>
  <c r="E217" i="9"/>
  <c r="N216" i="9"/>
  <c r="J216" i="9"/>
  <c r="E216" i="9"/>
  <c r="N215" i="9"/>
  <c r="J215" i="9"/>
  <c r="E215" i="9"/>
  <c r="N214" i="9"/>
  <c r="J214" i="9"/>
  <c r="E214" i="9"/>
  <c r="N213" i="9"/>
  <c r="J213" i="9"/>
  <c r="E213" i="9"/>
  <c r="N212" i="9"/>
  <c r="J212" i="9"/>
  <c r="E212" i="9"/>
  <c r="N211" i="9"/>
  <c r="J211" i="9"/>
  <c r="E211" i="9"/>
  <c r="N210" i="9"/>
  <c r="J210" i="9"/>
  <c r="E210" i="9"/>
  <c r="N209" i="9"/>
  <c r="J209" i="9"/>
  <c r="E209" i="9"/>
  <c r="N208" i="9"/>
  <c r="J208" i="9"/>
  <c r="E208" i="9"/>
  <c r="N207" i="9"/>
  <c r="J207" i="9"/>
  <c r="E207" i="9"/>
  <c r="N206" i="9"/>
  <c r="J206" i="9"/>
  <c r="E206" i="9"/>
  <c r="N205" i="9"/>
  <c r="J205" i="9"/>
  <c r="E205" i="9"/>
  <c r="N204" i="9"/>
  <c r="J204" i="9"/>
  <c r="E204" i="9"/>
  <c r="N203" i="9"/>
  <c r="J203" i="9"/>
  <c r="E203" i="9"/>
  <c r="N202" i="9"/>
  <c r="J202" i="9"/>
  <c r="E202" i="9"/>
  <c r="N201" i="9"/>
  <c r="J201" i="9"/>
  <c r="E201" i="9"/>
  <c r="N200" i="9"/>
  <c r="J200" i="9"/>
  <c r="E200" i="9"/>
  <c r="N199" i="9"/>
  <c r="J199" i="9"/>
  <c r="E199" i="9"/>
  <c r="N198" i="9"/>
  <c r="J198" i="9"/>
  <c r="E198" i="9"/>
  <c r="N197" i="9"/>
  <c r="J197" i="9"/>
  <c r="E197" i="9"/>
  <c r="N196" i="9"/>
  <c r="J196" i="9"/>
  <c r="E196" i="9"/>
  <c r="N195" i="9"/>
  <c r="J195" i="9"/>
  <c r="E195" i="9"/>
  <c r="N194" i="9"/>
  <c r="J194" i="9"/>
  <c r="E194" i="9"/>
  <c r="N193" i="9"/>
  <c r="J193" i="9"/>
  <c r="E193" i="9"/>
  <c r="N192" i="9"/>
  <c r="J192" i="9"/>
  <c r="E192" i="9"/>
  <c r="N191" i="9"/>
  <c r="J191" i="9"/>
  <c r="E191" i="9"/>
  <c r="N190" i="9"/>
  <c r="J190" i="9"/>
  <c r="E190" i="9"/>
  <c r="N189" i="9"/>
  <c r="J189" i="9"/>
  <c r="E189" i="9"/>
  <c r="N188" i="9"/>
  <c r="J188" i="9"/>
  <c r="E188" i="9"/>
  <c r="N187" i="9"/>
  <c r="J187" i="9"/>
  <c r="E187" i="9"/>
  <c r="N186" i="9"/>
  <c r="J186" i="9"/>
  <c r="E186" i="9"/>
  <c r="N185" i="9"/>
  <c r="J185" i="9"/>
  <c r="E185" i="9"/>
  <c r="N184" i="9"/>
  <c r="J184" i="9"/>
  <c r="E184" i="9"/>
  <c r="N183" i="9"/>
  <c r="J183" i="9"/>
  <c r="E183" i="9"/>
  <c r="N182" i="9"/>
  <c r="J182" i="9"/>
  <c r="E182" i="9"/>
  <c r="N181" i="9"/>
  <c r="J181" i="9"/>
  <c r="E181" i="9"/>
  <c r="N180" i="9"/>
  <c r="J180" i="9"/>
  <c r="E180" i="9"/>
  <c r="N179" i="9"/>
  <c r="J179" i="9"/>
  <c r="E179" i="9"/>
  <c r="N178" i="9"/>
  <c r="J178" i="9"/>
  <c r="E178" i="9"/>
  <c r="N177" i="9"/>
  <c r="J177" i="9"/>
  <c r="E177" i="9"/>
  <c r="N176" i="9"/>
  <c r="J176" i="9"/>
  <c r="E176" i="9"/>
  <c r="N175" i="9"/>
  <c r="J175" i="9"/>
  <c r="E175" i="9"/>
  <c r="N174" i="9"/>
  <c r="J174" i="9"/>
  <c r="E174" i="9"/>
  <c r="N173" i="9"/>
  <c r="J173" i="9"/>
  <c r="E173" i="9"/>
  <c r="N172" i="9"/>
  <c r="J172" i="9"/>
  <c r="E172" i="9"/>
  <c r="N171" i="9"/>
  <c r="J171" i="9"/>
  <c r="E171" i="9"/>
  <c r="N170" i="9"/>
  <c r="J170" i="9"/>
  <c r="E170" i="9"/>
  <c r="N169" i="9"/>
  <c r="J169" i="9"/>
  <c r="E169" i="9"/>
  <c r="N168" i="9"/>
  <c r="J168" i="9"/>
  <c r="E168" i="9"/>
  <c r="N167" i="9"/>
  <c r="J167" i="9"/>
  <c r="E167" i="9"/>
  <c r="N166" i="9"/>
  <c r="J166" i="9"/>
  <c r="E166" i="9"/>
  <c r="N165" i="9"/>
  <c r="J165" i="9"/>
  <c r="E165" i="9"/>
  <c r="N164" i="9"/>
  <c r="J164" i="9"/>
  <c r="E164" i="9"/>
  <c r="N163" i="9"/>
  <c r="J163" i="9"/>
  <c r="E163" i="9"/>
  <c r="N162" i="9"/>
  <c r="J162" i="9"/>
  <c r="E162" i="9"/>
  <c r="N161" i="9"/>
  <c r="J161" i="9"/>
  <c r="E161" i="9"/>
  <c r="N160" i="9"/>
  <c r="J160" i="9"/>
  <c r="E160" i="9"/>
  <c r="N159" i="9"/>
  <c r="J159" i="9"/>
  <c r="E159" i="9"/>
  <c r="N158" i="9"/>
  <c r="J158" i="9"/>
  <c r="E158" i="9"/>
  <c r="N157" i="9"/>
  <c r="J157" i="9"/>
  <c r="E157" i="9"/>
  <c r="N156" i="9"/>
  <c r="J156" i="9"/>
  <c r="E156" i="9"/>
  <c r="N155" i="9"/>
  <c r="J155" i="9"/>
  <c r="E155" i="9"/>
  <c r="N154" i="9"/>
  <c r="J154" i="9"/>
  <c r="E154" i="9"/>
  <c r="N153" i="9"/>
  <c r="J153" i="9"/>
  <c r="E153" i="9"/>
  <c r="N152" i="9"/>
  <c r="J152" i="9"/>
  <c r="E152" i="9"/>
  <c r="N151" i="9"/>
  <c r="J151" i="9"/>
  <c r="E151" i="9"/>
  <c r="N150" i="9"/>
  <c r="J150" i="9"/>
  <c r="E150" i="9"/>
  <c r="N149" i="9"/>
  <c r="J149" i="9"/>
  <c r="E149" i="9"/>
  <c r="N148" i="9"/>
  <c r="J148" i="9"/>
  <c r="E148" i="9"/>
  <c r="N147" i="9"/>
  <c r="J147" i="9"/>
  <c r="E147" i="9"/>
  <c r="N146" i="9"/>
  <c r="J146" i="9"/>
  <c r="E146" i="9"/>
  <c r="N145" i="9"/>
  <c r="J145" i="9"/>
  <c r="E145" i="9"/>
  <c r="N144" i="9"/>
  <c r="J144" i="9"/>
  <c r="E144" i="9"/>
  <c r="N143" i="9"/>
  <c r="J143" i="9"/>
  <c r="E143" i="9"/>
  <c r="N142" i="9"/>
  <c r="J142" i="9"/>
  <c r="E142" i="9"/>
  <c r="N141" i="9"/>
  <c r="J141" i="9"/>
  <c r="E141" i="9"/>
  <c r="N140" i="9"/>
  <c r="J140" i="9"/>
  <c r="E140" i="9"/>
  <c r="N139" i="9"/>
  <c r="J139" i="9"/>
  <c r="E139" i="9"/>
  <c r="N138" i="9"/>
  <c r="J138" i="9"/>
  <c r="E138" i="9"/>
  <c r="N137" i="9"/>
  <c r="J137" i="9"/>
  <c r="E137" i="9"/>
  <c r="N136" i="9"/>
  <c r="J136" i="9"/>
  <c r="E136" i="9"/>
  <c r="N135" i="9"/>
  <c r="J135" i="9"/>
  <c r="E135" i="9"/>
  <c r="N134" i="9"/>
  <c r="J134" i="9"/>
  <c r="E134" i="9"/>
  <c r="N133" i="9"/>
  <c r="J133" i="9"/>
  <c r="E133" i="9"/>
  <c r="N132" i="9"/>
  <c r="J132" i="9"/>
  <c r="E132" i="9"/>
  <c r="N131" i="9"/>
  <c r="J131" i="9"/>
  <c r="E131" i="9"/>
  <c r="N130" i="9"/>
  <c r="J130" i="9"/>
  <c r="E130" i="9"/>
  <c r="N129" i="9"/>
  <c r="J129" i="9"/>
  <c r="E129" i="9"/>
  <c r="N128" i="9"/>
  <c r="J128" i="9"/>
  <c r="E128" i="9"/>
  <c r="N127" i="9"/>
  <c r="J127" i="9"/>
  <c r="E127" i="9"/>
  <c r="N126" i="9"/>
  <c r="J126" i="9"/>
  <c r="E126" i="9"/>
  <c r="N125" i="9"/>
  <c r="J125" i="9"/>
  <c r="E125" i="9"/>
  <c r="N124" i="9"/>
  <c r="J124" i="9"/>
  <c r="E124" i="9"/>
  <c r="N123" i="9"/>
  <c r="J123" i="9"/>
  <c r="E123" i="9"/>
  <c r="N122" i="9"/>
  <c r="J122" i="9"/>
  <c r="E122" i="9"/>
  <c r="N121" i="9"/>
  <c r="J121" i="9"/>
  <c r="E121" i="9"/>
  <c r="N120" i="9"/>
  <c r="J120" i="9"/>
  <c r="E120" i="9"/>
  <c r="N119" i="9"/>
  <c r="J119" i="9"/>
  <c r="E119" i="9"/>
  <c r="N118" i="9"/>
  <c r="J118" i="9"/>
  <c r="E118" i="9"/>
  <c r="N117" i="9"/>
  <c r="J117" i="9"/>
  <c r="E117" i="9"/>
  <c r="N116" i="9"/>
  <c r="J116" i="9"/>
  <c r="E116" i="9"/>
  <c r="N115" i="9"/>
  <c r="J115" i="9"/>
  <c r="E115" i="9"/>
  <c r="N114" i="9"/>
  <c r="J114" i="9"/>
  <c r="E114" i="9"/>
  <c r="N113" i="9"/>
  <c r="J113" i="9"/>
  <c r="E113" i="9"/>
  <c r="N112" i="9"/>
  <c r="J112" i="9"/>
  <c r="E112" i="9"/>
  <c r="N111" i="9"/>
  <c r="J111" i="9"/>
  <c r="E111" i="9"/>
  <c r="N110" i="9"/>
  <c r="J110" i="9"/>
  <c r="E110" i="9"/>
  <c r="N109" i="9"/>
  <c r="J109" i="9"/>
  <c r="E109" i="9"/>
  <c r="N108" i="9"/>
  <c r="J108" i="9"/>
  <c r="E108" i="9"/>
  <c r="N107" i="9"/>
  <c r="J107" i="9"/>
  <c r="E107" i="9"/>
  <c r="N106" i="9"/>
  <c r="J106" i="9"/>
  <c r="E106" i="9"/>
  <c r="N105" i="9"/>
  <c r="J105" i="9"/>
  <c r="E105" i="9"/>
  <c r="N104" i="9"/>
  <c r="J104" i="9"/>
  <c r="E104" i="9"/>
  <c r="N103" i="9"/>
  <c r="J103" i="9"/>
  <c r="E103" i="9"/>
  <c r="N102" i="9"/>
  <c r="J102" i="9"/>
  <c r="E102" i="9"/>
  <c r="N101" i="9"/>
  <c r="J101" i="9"/>
  <c r="E101" i="9"/>
  <c r="N100" i="9"/>
  <c r="J100" i="9"/>
  <c r="E100" i="9"/>
  <c r="N99" i="9"/>
  <c r="J99" i="9"/>
  <c r="E99" i="9"/>
  <c r="N98" i="9"/>
  <c r="J98" i="9"/>
  <c r="E98" i="9"/>
  <c r="N97" i="9"/>
  <c r="J97" i="9"/>
  <c r="E97" i="9"/>
  <c r="N96" i="9"/>
  <c r="J96" i="9"/>
  <c r="E96" i="9"/>
  <c r="N95" i="9"/>
  <c r="J95" i="9"/>
  <c r="E95" i="9"/>
  <c r="N94" i="9"/>
  <c r="J94" i="9"/>
  <c r="E94" i="9"/>
  <c r="N93" i="9"/>
  <c r="J93" i="9"/>
  <c r="E93" i="9"/>
  <c r="N92" i="9"/>
  <c r="J92" i="9"/>
  <c r="E92" i="9"/>
  <c r="N91" i="9"/>
  <c r="J91" i="9"/>
  <c r="E91" i="9"/>
  <c r="N90" i="9"/>
  <c r="J90" i="9"/>
  <c r="E90" i="9"/>
  <c r="N89" i="9"/>
  <c r="J89" i="9"/>
  <c r="E89" i="9"/>
  <c r="N88" i="9"/>
  <c r="J88" i="9"/>
  <c r="E88" i="9"/>
  <c r="N87" i="9"/>
  <c r="J87" i="9"/>
  <c r="E87" i="9"/>
  <c r="N86" i="9"/>
  <c r="J86" i="9"/>
  <c r="E86" i="9"/>
  <c r="N85" i="9"/>
  <c r="J85" i="9"/>
  <c r="E85" i="9"/>
  <c r="N84" i="9"/>
  <c r="J84" i="9"/>
  <c r="E84" i="9"/>
  <c r="N83" i="9"/>
  <c r="J83" i="9"/>
  <c r="E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9" i="9"/>
  <c r="J69" i="9"/>
  <c r="N68" i="9"/>
  <c r="J68" i="9"/>
  <c r="N67" i="9"/>
  <c r="J67" i="9"/>
  <c r="N66" i="9"/>
  <c r="J66" i="9"/>
  <c r="N65" i="9"/>
  <c r="J65" i="9"/>
  <c r="N64" i="9"/>
  <c r="J64" i="9"/>
  <c r="N63" i="9"/>
  <c r="J63" i="9"/>
  <c r="N62" i="9"/>
  <c r="J62" i="9"/>
  <c r="N61" i="9"/>
  <c r="J61" i="9"/>
  <c r="N60" i="9"/>
  <c r="J60" i="9"/>
  <c r="N59" i="9"/>
  <c r="J59" i="9"/>
  <c r="N58" i="9"/>
  <c r="J58" i="9"/>
  <c r="N57" i="9"/>
  <c r="J57" i="9"/>
  <c r="N56" i="9"/>
  <c r="J56" i="9"/>
  <c r="N55" i="9"/>
  <c r="J55" i="9"/>
  <c r="N54" i="9"/>
  <c r="J54" i="9"/>
  <c r="N53" i="9"/>
  <c r="J53" i="9"/>
  <c r="E53" i="9"/>
  <c r="N52" i="9"/>
  <c r="J52" i="9"/>
  <c r="E52" i="9"/>
  <c r="N51" i="9"/>
  <c r="J51" i="9"/>
  <c r="E51" i="9"/>
  <c r="N50" i="9"/>
  <c r="J50" i="9"/>
  <c r="E50" i="9"/>
  <c r="N49" i="9"/>
  <c r="J49" i="9"/>
  <c r="E49" i="9"/>
  <c r="N48" i="9"/>
  <c r="J48" i="9"/>
  <c r="E48" i="9"/>
  <c r="N47" i="9"/>
  <c r="J47" i="9"/>
  <c r="E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N40" i="9"/>
  <c r="J40" i="9"/>
  <c r="N39" i="9"/>
  <c r="J39" i="9"/>
  <c r="N38" i="9"/>
  <c r="J38" i="9"/>
  <c r="N37" i="9"/>
  <c r="J37" i="9"/>
  <c r="N36" i="9"/>
  <c r="J36" i="9"/>
  <c r="N35" i="9"/>
  <c r="J35" i="9"/>
  <c r="N34" i="9"/>
  <c r="J34" i="9"/>
  <c r="N33" i="9"/>
  <c r="J33" i="9"/>
  <c r="N32" i="9"/>
  <c r="J32" i="9"/>
  <c r="N31" i="9"/>
  <c r="J31" i="9"/>
  <c r="N30" i="9"/>
  <c r="J30" i="9"/>
  <c r="N29" i="9"/>
  <c r="J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N13" i="9"/>
  <c r="J13" i="9"/>
  <c r="N12" i="9"/>
  <c r="J12" i="9"/>
  <c r="N11" i="9"/>
  <c r="J11" i="9"/>
  <c r="N10" i="9"/>
  <c r="J10" i="9"/>
  <c r="N9" i="9"/>
  <c r="N8" i="9"/>
  <c r="J8" i="9"/>
  <c r="N7" i="9"/>
  <c r="J7" i="9"/>
  <c r="N6" i="9"/>
  <c r="J6" i="9"/>
  <c r="I260" i="9"/>
  <c r="N260" i="9" s="1"/>
  <c r="N4" i="9"/>
  <c r="J4" i="9"/>
  <c r="J5" i="9" l="1"/>
  <c r="N5" i="9"/>
  <c r="N264" i="9" s="1"/>
  <c r="N267" i="9" s="1"/>
  <c r="J9" i="9"/>
  <c r="I9" i="8"/>
  <c r="I5" i="8" l="1"/>
  <c r="N64" i="6" l="1"/>
  <c r="N65" i="6"/>
  <c r="N66" i="6"/>
  <c r="J64" i="6"/>
  <c r="J65" i="6"/>
  <c r="J66" i="6"/>
  <c r="J67" i="6"/>
  <c r="N71" i="7"/>
  <c r="J71" i="7"/>
  <c r="N72" i="7"/>
  <c r="J72" i="7"/>
  <c r="I57" i="7" l="1"/>
  <c r="F57" i="7"/>
  <c r="N55" i="7"/>
  <c r="V265" i="8" l="1"/>
  <c r="S265" i="8"/>
  <c r="Q265" i="8"/>
  <c r="L265" i="8"/>
  <c r="N264" i="8"/>
  <c r="E264" i="8"/>
  <c r="N263" i="8"/>
  <c r="E263" i="8"/>
  <c r="N262" i="8"/>
  <c r="E262" i="8"/>
  <c r="E261" i="8"/>
  <c r="N260" i="8"/>
  <c r="J260" i="8"/>
  <c r="E260" i="8"/>
  <c r="N259" i="8"/>
  <c r="J259" i="8"/>
  <c r="E259" i="8"/>
  <c r="N258" i="8"/>
  <c r="J258" i="8"/>
  <c r="E258" i="8"/>
  <c r="N257" i="8"/>
  <c r="J257" i="8"/>
  <c r="E257" i="8"/>
  <c r="N256" i="8"/>
  <c r="J256" i="8"/>
  <c r="E256" i="8"/>
  <c r="N255" i="8"/>
  <c r="J255" i="8"/>
  <c r="E255" i="8"/>
  <c r="N254" i="8"/>
  <c r="J254" i="8"/>
  <c r="E254" i="8"/>
  <c r="N253" i="8"/>
  <c r="J253" i="8"/>
  <c r="E253" i="8"/>
  <c r="N252" i="8"/>
  <c r="J252" i="8"/>
  <c r="E252" i="8"/>
  <c r="N251" i="8"/>
  <c r="J251" i="8"/>
  <c r="E251" i="8"/>
  <c r="N250" i="8"/>
  <c r="J250" i="8"/>
  <c r="E250" i="8"/>
  <c r="N249" i="8"/>
  <c r="J249" i="8"/>
  <c r="E249" i="8"/>
  <c r="N248" i="8"/>
  <c r="J248" i="8"/>
  <c r="E248" i="8"/>
  <c r="N247" i="8"/>
  <c r="J247" i="8"/>
  <c r="E247" i="8"/>
  <c r="N246" i="8"/>
  <c r="J246" i="8"/>
  <c r="E246" i="8"/>
  <c r="N245" i="8"/>
  <c r="J245" i="8"/>
  <c r="E245" i="8"/>
  <c r="N244" i="8"/>
  <c r="J244" i="8"/>
  <c r="E244" i="8"/>
  <c r="N243" i="8"/>
  <c r="J243" i="8"/>
  <c r="E243" i="8"/>
  <c r="N242" i="8"/>
  <c r="J242" i="8"/>
  <c r="E242" i="8"/>
  <c r="N241" i="8"/>
  <c r="J241" i="8"/>
  <c r="E241" i="8"/>
  <c r="N240" i="8"/>
  <c r="J240" i="8"/>
  <c r="E240" i="8"/>
  <c r="N239" i="8"/>
  <c r="J239" i="8"/>
  <c r="E239" i="8"/>
  <c r="N238" i="8"/>
  <c r="J238" i="8"/>
  <c r="E238" i="8"/>
  <c r="N237" i="8"/>
  <c r="J237" i="8"/>
  <c r="E237" i="8"/>
  <c r="N236" i="8"/>
  <c r="J236" i="8"/>
  <c r="E236" i="8"/>
  <c r="N235" i="8"/>
  <c r="J235" i="8"/>
  <c r="E235" i="8"/>
  <c r="N234" i="8"/>
  <c r="J234" i="8"/>
  <c r="E234" i="8"/>
  <c r="N233" i="8"/>
  <c r="J233" i="8"/>
  <c r="E233" i="8"/>
  <c r="N232" i="8"/>
  <c r="J232" i="8"/>
  <c r="E232" i="8"/>
  <c r="N231" i="8"/>
  <c r="J231" i="8"/>
  <c r="E231" i="8"/>
  <c r="N230" i="8"/>
  <c r="J230" i="8"/>
  <c r="E230" i="8"/>
  <c r="N229" i="8"/>
  <c r="J229" i="8"/>
  <c r="E229" i="8"/>
  <c r="N228" i="8"/>
  <c r="J228" i="8"/>
  <c r="E228" i="8"/>
  <c r="N227" i="8"/>
  <c r="J227" i="8"/>
  <c r="E227" i="8"/>
  <c r="N226" i="8"/>
  <c r="J226" i="8"/>
  <c r="E226" i="8"/>
  <c r="N225" i="8"/>
  <c r="J225" i="8"/>
  <c r="E225" i="8"/>
  <c r="N224" i="8"/>
  <c r="J224" i="8"/>
  <c r="E224" i="8"/>
  <c r="N223" i="8"/>
  <c r="J223" i="8"/>
  <c r="E223" i="8"/>
  <c r="N222" i="8"/>
  <c r="J222" i="8"/>
  <c r="E222" i="8"/>
  <c r="N221" i="8"/>
  <c r="J221" i="8"/>
  <c r="E221" i="8"/>
  <c r="N220" i="8"/>
  <c r="J220" i="8"/>
  <c r="E220" i="8"/>
  <c r="N219" i="8"/>
  <c r="J219" i="8"/>
  <c r="E219" i="8"/>
  <c r="N218" i="8"/>
  <c r="J218" i="8"/>
  <c r="E218" i="8"/>
  <c r="N217" i="8"/>
  <c r="J217" i="8"/>
  <c r="E217" i="8"/>
  <c r="N216" i="8"/>
  <c r="J216" i="8"/>
  <c r="E216" i="8"/>
  <c r="N215" i="8"/>
  <c r="J215" i="8"/>
  <c r="E215" i="8"/>
  <c r="N214" i="8"/>
  <c r="J214" i="8"/>
  <c r="E214" i="8"/>
  <c r="N213" i="8"/>
  <c r="J213" i="8"/>
  <c r="E213" i="8"/>
  <c r="N212" i="8"/>
  <c r="J212" i="8"/>
  <c r="E212" i="8"/>
  <c r="N211" i="8"/>
  <c r="J211" i="8"/>
  <c r="E211" i="8"/>
  <c r="N210" i="8"/>
  <c r="J210" i="8"/>
  <c r="E210" i="8"/>
  <c r="N209" i="8"/>
  <c r="J209" i="8"/>
  <c r="E209" i="8"/>
  <c r="N208" i="8"/>
  <c r="J208" i="8"/>
  <c r="E208" i="8"/>
  <c r="N207" i="8"/>
  <c r="J207" i="8"/>
  <c r="E207" i="8"/>
  <c r="N206" i="8"/>
  <c r="J206" i="8"/>
  <c r="E206" i="8"/>
  <c r="N205" i="8"/>
  <c r="J205" i="8"/>
  <c r="E205" i="8"/>
  <c r="N204" i="8"/>
  <c r="J204" i="8"/>
  <c r="E204" i="8"/>
  <c r="N203" i="8"/>
  <c r="J203" i="8"/>
  <c r="E203" i="8"/>
  <c r="N202" i="8"/>
  <c r="J202" i="8"/>
  <c r="E202" i="8"/>
  <c r="N201" i="8"/>
  <c r="J201" i="8"/>
  <c r="E201" i="8"/>
  <c r="N200" i="8"/>
  <c r="J200" i="8"/>
  <c r="E200" i="8"/>
  <c r="N199" i="8"/>
  <c r="J199" i="8"/>
  <c r="E199" i="8"/>
  <c r="N198" i="8"/>
  <c r="J198" i="8"/>
  <c r="E198" i="8"/>
  <c r="N197" i="8"/>
  <c r="J197" i="8"/>
  <c r="E197" i="8"/>
  <c r="N196" i="8"/>
  <c r="J196" i="8"/>
  <c r="E196" i="8"/>
  <c r="N195" i="8"/>
  <c r="J195" i="8"/>
  <c r="E195" i="8"/>
  <c r="N194" i="8"/>
  <c r="J194" i="8"/>
  <c r="E194" i="8"/>
  <c r="N193" i="8"/>
  <c r="J193" i="8"/>
  <c r="E193" i="8"/>
  <c r="N192" i="8"/>
  <c r="J192" i="8"/>
  <c r="E192" i="8"/>
  <c r="N191" i="8"/>
  <c r="J191" i="8"/>
  <c r="E191" i="8"/>
  <c r="N190" i="8"/>
  <c r="J190" i="8"/>
  <c r="E190" i="8"/>
  <c r="N189" i="8"/>
  <c r="J189" i="8"/>
  <c r="E189" i="8"/>
  <c r="N188" i="8"/>
  <c r="J188" i="8"/>
  <c r="E188" i="8"/>
  <c r="N187" i="8"/>
  <c r="J187" i="8"/>
  <c r="E187" i="8"/>
  <c r="N186" i="8"/>
  <c r="J186" i="8"/>
  <c r="E186" i="8"/>
  <c r="N185" i="8"/>
  <c r="J185" i="8"/>
  <c r="E185" i="8"/>
  <c r="N184" i="8"/>
  <c r="J184" i="8"/>
  <c r="E184" i="8"/>
  <c r="N183" i="8"/>
  <c r="J183" i="8"/>
  <c r="E183" i="8"/>
  <c r="N182" i="8"/>
  <c r="J182" i="8"/>
  <c r="E182" i="8"/>
  <c r="N181" i="8"/>
  <c r="J181" i="8"/>
  <c r="E181" i="8"/>
  <c r="N180" i="8"/>
  <c r="J180" i="8"/>
  <c r="E180" i="8"/>
  <c r="N179" i="8"/>
  <c r="J179" i="8"/>
  <c r="E179" i="8"/>
  <c r="N178" i="8"/>
  <c r="J178" i="8"/>
  <c r="E178" i="8"/>
  <c r="N177" i="8"/>
  <c r="J177" i="8"/>
  <c r="E177" i="8"/>
  <c r="N176" i="8"/>
  <c r="J176" i="8"/>
  <c r="E176" i="8"/>
  <c r="N175" i="8"/>
  <c r="J175" i="8"/>
  <c r="E175" i="8"/>
  <c r="N174" i="8"/>
  <c r="J174" i="8"/>
  <c r="E174" i="8"/>
  <c r="N173" i="8"/>
  <c r="J173" i="8"/>
  <c r="E173" i="8"/>
  <c r="N172" i="8"/>
  <c r="J172" i="8"/>
  <c r="E172" i="8"/>
  <c r="N171" i="8"/>
  <c r="J171" i="8"/>
  <c r="E171" i="8"/>
  <c r="N170" i="8"/>
  <c r="J170" i="8"/>
  <c r="E170" i="8"/>
  <c r="N169" i="8"/>
  <c r="J169" i="8"/>
  <c r="E169" i="8"/>
  <c r="N168" i="8"/>
  <c r="J168" i="8"/>
  <c r="E168" i="8"/>
  <c r="N167" i="8"/>
  <c r="J167" i="8"/>
  <c r="E167" i="8"/>
  <c r="N166" i="8"/>
  <c r="J166" i="8"/>
  <c r="E166" i="8"/>
  <c r="N165" i="8"/>
  <c r="J165" i="8"/>
  <c r="E165" i="8"/>
  <c r="N164" i="8"/>
  <c r="J164" i="8"/>
  <c r="E164" i="8"/>
  <c r="N163" i="8"/>
  <c r="J163" i="8"/>
  <c r="E163" i="8"/>
  <c r="N162" i="8"/>
  <c r="J162" i="8"/>
  <c r="E162" i="8"/>
  <c r="N161" i="8"/>
  <c r="J161" i="8"/>
  <c r="E161" i="8"/>
  <c r="N160" i="8"/>
  <c r="J160" i="8"/>
  <c r="E160" i="8"/>
  <c r="N159" i="8"/>
  <c r="J159" i="8"/>
  <c r="E159" i="8"/>
  <c r="N158" i="8"/>
  <c r="J158" i="8"/>
  <c r="E158" i="8"/>
  <c r="N157" i="8"/>
  <c r="J157" i="8"/>
  <c r="E157" i="8"/>
  <c r="N156" i="8"/>
  <c r="J156" i="8"/>
  <c r="E156" i="8"/>
  <c r="N155" i="8"/>
  <c r="J155" i="8"/>
  <c r="E155" i="8"/>
  <c r="N154" i="8"/>
  <c r="J154" i="8"/>
  <c r="E154" i="8"/>
  <c r="N153" i="8"/>
  <c r="J153" i="8"/>
  <c r="E153" i="8"/>
  <c r="N152" i="8"/>
  <c r="J152" i="8"/>
  <c r="E152" i="8"/>
  <c r="N151" i="8"/>
  <c r="J151" i="8"/>
  <c r="E151" i="8"/>
  <c r="N150" i="8"/>
  <c r="J150" i="8"/>
  <c r="E150" i="8"/>
  <c r="N149" i="8"/>
  <c r="J149" i="8"/>
  <c r="E149" i="8"/>
  <c r="N148" i="8"/>
  <c r="J148" i="8"/>
  <c r="E148" i="8"/>
  <c r="N147" i="8"/>
  <c r="J147" i="8"/>
  <c r="E147" i="8"/>
  <c r="N146" i="8"/>
  <c r="J146" i="8"/>
  <c r="E146" i="8"/>
  <c r="N145" i="8"/>
  <c r="J145" i="8"/>
  <c r="E145" i="8"/>
  <c r="N144" i="8"/>
  <c r="J144" i="8"/>
  <c r="E144" i="8"/>
  <c r="N143" i="8"/>
  <c r="J143" i="8"/>
  <c r="E143" i="8"/>
  <c r="N142" i="8"/>
  <c r="J142" i="8"/>
  <c r="E142" i="8"/>
  <c r="N141" i="8"/>
  <c r="J141" i="8"/>
  <c r="E141" i="8"/>
  <c r="N140" i="8"/>
  <c r="J140" i="8"/>
  <c r="E140" i="8"/>
  <c r="N139" i="8"/>
  <c r="J139" i="8"/>
  <c r="E139" i="8"/>
  <c r="N138" i="8"/>
  <c r="J138" i="8"/>
  <c r="E138" i="8"/>
  <c r="N137" i="8"/>
  <c r="J137" i="8"/>
  <c r="E137" i="8"/>
  <c r="N136" i="8"/>
  <c r="J136" i="8"/>
  <c r="E136" i="8"/>
  <c r="N135" i="8"/>
  <c r="J135" i="8"/>
  <c r="E135" i="8"/>
  <c r="N134" i="8"/>
  <c r="J134" i="8"/>
  <c r="E134" i="8"/>
  <c r="N133" i="8"/>
  <c r="J133" i="8"/>
  <c r="E133" i="8"/>
  <c r="N132" i="8"/>
  <c r="J132" i="8"/>
  <c r="E132" i="8"/>
  <c r="N131" i="8"/>
  <c r="J131" i="8"/>
  <c r="E131" i="8"/>
  <c r="N130" i="8"/>
  <c r="J130" i="8"/>
  <c r="E130" i="8"/>
  <c r="N129" i="8"/>
  <c r="J129" i="8"/>
  <c r="E129" i="8"/>
  <c r="N128" i="8"/>
  <c r="J128" i="8"/>
  <c r="E128" i="8"/>
  <c r="N127" i="8"/>
  <c r="J127" i="8"/>
  <c r="E127" i="8"/>
  <c r="N126" i="8"/>
  <c r="J126" i="8"/>
  <c r="E126" i="8"/>
  <c r="N125" i="8"/>
  <c r="J125" i="8"/>
  <c r="E125" i="8"/>
  <c r="N124" i="8"/>
  <c r="J124" i="8"/>
  <c r="E124" i="8"/>
  <c r="N123" i="8"/>
  <c r="J123" i="8"/>
  <c r="E123" i="8"/>
  <c r="N122" i="8"/>
  <c r="J122" i="8"/>
  <c r="E122" i="8"/>
  <c r="N121" i="8"/>
  <c r="J121" i="8"/>
  <c r="E121" i="8"/>
  <c r="N120" i="8"/>
  <c r="J120" i="8"/>
  <c r="E120" i="8"/>
  <c r="N119" i="8"/>
  <c r="J119" i="8"/>
  <c r="E119" i="8"/>
  <c r="N118" i="8"/>
  <c r="J118" i="8"/>
  <c r="E118" i="8"/>
  <c r="N117" i="8"/>
  <c r="J117" i="8"/>
  <c r="E117" i="8"/>
  <c r="N116" i="8"/>
  <c r="J116" i="8"/>
  <c r="E116" i="8"/>
  <c r="N115" i="8"/>
  <c r="J115" i="8"/>
  <c r="E115" i="8"/>
  <c r="N114" i="8"/>
  <c r="J114" i="8"/>
  <c r="E114" i="8"/>
  <c r="N113" i="8"/>
  <c r="J113" i="8"/>
  <c r="E113" i="8"/>
  <c r="N112" i="8"/>
  <c r="J112" i="8"/>
  <c r="E112" i="8"/>
  <c r="N111" i="8"/>
  <c r="J111" i="8"/>
  <c r="E111" i="8"/>
  <c r="N110" i="8"/>
  <c r="J110" i="8"/>
  <c r="E110" i="8"/>
  <c r="N109" i="8"/>
  <c r="J109" i="8"/>
  <c r="E109" i="8"/>
  <c r="N108" i="8"/>
  <c r="J108" i="8"/>
  <c r="E108" i="8"/>
  <c r="N107" i="8"/>
  <c r="J107" i="8"/>
  <c r="E107" i="8"/>
  <c r="N106" i="8"/>
  <c r="J106" i="8"/>
  <c r="E106" i="8"/>
  <c r="N105" i="8"/>
  <c r="J105" i="8"/>
  <c r="E105" i="8"/>
  <c r="N104" i="8"/>
  <c r="J104" i="8"/>
  <c r="E104" i="8"/>
  <c r="N103" i="8"/>
  <c r="J103" i="8"/>
  <c r="E103" i="8"/>
  <c r="N102" i="8"/>
  <c r="J102" i="8"/>
  <c r="E102" i="8"/>
  <c r="N101" i="8"/>
  <c r="J101" i="8"/>
  <c r="E101" i="8"/>
  <c r="N100" i="8"/>
  <c r="J100" i="8"/>
  <c r="E100" i="8"/>
  <c r="N99" i="8"/>
  <c r="J99" i="8"/>
  <c r="E99" i="8"/>
  <c r="N98" i="8"/>
  <c r="J98" i="8"/>
  <c r="E98" i="8"/>
  <c r="N97" i="8"/>
  <c r="J97" i="8"/>
  <c r="E97" i="8"/>
  <c r="N96" i="8"/>
  <c r="J96" i="8"/>
  <c r="E96" i="8"/>
  <c r="N95" i="8"/>
  <c r="J95" i="8"/>
  <c r="E95" i="8"/>
  <c r="N94" i="8"/>
  <c r="J94" i="8"/>
  <c r="E94" i="8"/>
  <c r="N93" i="8"/>
  <c r="J93" i="8"/>
  <c r="E93" i="8"/>
  <c r="N92" i="8"/>
  <c r="J92" i="8"/>
  <c r="E92" i="8"/>
  <c r="N91" i="8"/>
  <c r="J91" i="8"/>
  <c r="E91" i="8"/>
  <c r="N90" i="8"/>
  <c r="J90" i="8"/>
  <c r="E90" i="8"/>
  <c r="N89" i="8"/>
  <c r="J89" i="8"/>
  <c r="E89" i="8"/>
  <c r="N88" i="8"/>
  <c r="J88" i="8"/>
  <c r="E88" i="8"/>
  <c r="N87" i="8"/>
  <c r="J87" i="8"/>
  <c r="E87" i="8"/>
  <c r="N86" i="8"/>
  <c r="J86" i="8"/>
  <c r="E86" i="8"/>
  <c r="N85" i="8"/>
  <c r="J85" i="8"/>
  <c r="E85" i="8"/>
  <c r="N84" i="8"/>
  <c r="J84" i="8"/>
  <c r="E84" i="8"/>
  <c r="N83" i="8"/>
  <c r="J83" i="8"/>
  <c r="N82" i="8"/>
  <c r="J82" i="8"/>
  <c r="N81" i="8"/>
  <c r="J81" i="8"/>
  <c r="N80" i="8"/>
  <c r="J80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J73" i="8"/>
  <c r="N72" i="8"/>
  <c r="J72" i="8"/>
  <c r="N71" i="8"/>
  <c r="J71" i="8"/>
  <c r="N70" i="8"/>
  <c r="J70" i="8"/>
  <c r="N69" i="8"/>
  <c r="J69" i="8"/>
  <c r="N68" i="8"/>
  <c r="J68" i="8"/>
  <c r="N67" i="8"/>
  <c r="J67" i="8"/>
  <c r="N66" i="8"/>
  <c r="J66" i="8"/>
  <c r="N65" i="8"/>
  <c r="J65" i="8"/>
  <c r="N64" i="8"/>
  <c r="J64" i="8"/>
  <c r="N63" i="8"/>
  <c r="J63" i="8"/>
  <c r="N62" i="8"/>
  <c r="J62" i="8"/>
  <c r="N61" i="8"/>
  <c r="J61" i="8"/>
  <c r="N60" i="8"/>
  <c r="J60" i="8"/>
  <c r="N56" i="8"/>
  <c r="J56" i="8"/>
  <c r="N55" i="8"/>
  <c r="J55" i="8"/>
  <c r="N54" i="8"/>
  <c r="J54" i="8"/>
  <c r="N53" i="8"/>
  <c r="J53" i="8"/>
  <c r="E53" i="8"/>
  <c r="N52" i="8"/>
  <c r="J52" i="8"/>
  <c r="E52" i="8"/>
  <c r="N51" i="8"/>
  <c r="J51" i="8"/>
  <c r="E51" i="8"/>
  <c r="N50" i="8"/>
  <c r="J50" i="8"/>
  <c r="E50" i="8"/>
  <c r="N49" i="8"/>
  <c r="J49" i="8"/>
  <c r="E49" i="8"/>
  <c r="N48" i="8"/>
  <c r="J48" i="8"/>
  <c r="E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N29" i="8"/>
  <c r="J29" i="8"/>
  <c r="E29" i="8"/>
  <c r="N28" i="8"/>
  <c r="J28" i="8"/>
  <c r="E28" i="8"/>
  <c r="N27" i="8"/>
  <c r="J27" i="8"/>
  <c r="E27" i="8"/>
  <c r="N26" i="8"/>
  <c r="J26" i="8"/>
  <c r="E26" i="8"/>
  <c r="N25" i="8"/>
  <c r="J25" i="8"/>
  <c r="E25" i="8"/>
  <c r="X24" i="8"/>
  <c r="N24" i="8"/>
  <c r="J24" i="8"/>
  <c r="E24" i="8"/>
  <c r="N23" i="8"/>
  <c r="J23" i="8"/>
  <c r="E23" i="8"/>
  <c r="N22" i="8"/>
  <c r="J22" i="8"/>
  <c r="E22" i="8"/>
  <c r="N21" i="8"/>
  <c r="J21" i="8"/>
  <c r="E21" i="8"/>
  <c r="N20" i="8"/>
  <c r="J20" i="8"/>
  <c r="E20" i="8"/>
  <c r="N19" i="8"/>
  <c r="J19" i="8"/>
  <c r="E19" i="8"/>
  <c r="N18" i="8"/>
  <c r="J18" i="8"/>
  <c r="E18" i="8"/>
  <c r="N17" i="8"/>
  <c r="J17" i="8"/>
  <c r="E17" i="8"/>
  <c r="N16" i="8"/>
  <c r="J16" i="8"/>
  <c r="E16" i="8"/>
  <c r="N15" i="8"/>
  <c r="J15" i="8"/>
  <c r="E15" i="8"/>
  <c r="N14" i="8"/>
  <c r="J14" i="8"/>
  <c r="E14" i="8"/>
  <c r="N13" i="8"/>
  <c r="J13" i="8"/>
  <c r="E13" i="8"/>
  <c r="N12" i="8"/>
  <c r="J12" i="8"/>
  <c r="E12" i="8"/>
  <c r="N11" i="8"/>
  <c r="J11" i="8"/>
  <c r="E11" i="8"/>
  <c r="N10" i="8"/>
  <c r="J10" i="8"/>
  <c r="E10" i="8"/>
  <c r="N9" i="8"/>
  <c r="J9" i="8"/>
  <c r="E9" i="8"/>
  <c r="N8" i="8"/>
  <c r="J8" i="8"/>
  <c r="E8" i="8"/>
  <c r="N7" i="8"/>
  <c r="J7" i="8"/>
  <c r="I261" i="8"/>
  <c r="N261" i="8" s="1"/>
  <c r="E7" i="8"/>
  <c r="N5" i="8"/>
  <c r="J5" i="8"/>
  <c r="E5" i="8"/>
  <c r="N6" i="8"/>
  <c r="J6" i="8"/>
  <c r="E6" i="8"/>
  <c r="N4" i="8"/>
  <c r="J4" i="8"/>
  <c r="E4" i="8"/>
  <c r="N265" i="8" l="1"/>
  <c r="N268" i="8" s="1"/>
  <c r="I12" i="7"/>
  <c r="X24" i="7"/>
  <c r="I11" i="7" l="1"/>
  <c r="I10" i="7" l="1"/>
  <c r="I8" i="7" l="1"/>
  <c r="I7" i="7" l="1"/>
  <c r="I27" i="6" l="1"/>
  <c r="I25" i="6" l="1"/>
  <c r="I24" i="6"/>
  <c r="I26" i="6"/>
  <c r="N66" i="7" l="1"/>
  <c r="N67" i="7"/>
  <c r="N68" i="7"/>
  <c r="N69" i="7"/>
  <c r="J66" i="7"/>
  <c r="J67" i="7"/>
  <c r="J68" i="7"/>
  <c r="J69" i="7"/>
  <c r="N56" i="6" l="1"/>
  <c r="J56" i="6"/>
  <c r="J57" i="6"/>
  <c r="J58" i="6"/>
  <c r="E54" i="6"/>
  <c r="E55" i="6"/>
  <c r="E57" i="6"/>
  <c r="N57" i="6"/>
  <c r="V265" i="7" l="1"/>
  <c r="S265" i="7"/>
  <c r="Q265" i="7"/>
  <c r="L265" i="7"/>
  <c r="N264" i="7"/>
  <c r="E264" i="7"/>
  <c r="N263" i="7"/>
  <c r="E263" i="7"/>
  <c r="N262" i="7"/>
  <c r="E262" i="7"/>
  <c r="E261" i="7"/>
  <c r="N260" i="7"/>
  <c r="J260" i="7"/>
  <c r="E260" i="7"/>
  <c r="N259" i="7"/>
  <c r="J259" i="7"/>
  <c r="E259" i="7"/>
  <c r="N258" i="7"/>
  <c r="J258" i="7"/>
  <c r="E258" i="7"/>
  <c r="N257" i="7"/>
  <c r="J257" i="7"/>
  <c r="E257" i="7"/>
  <c r="N256" i="7"/>
  <c r="J256" i="7"/>
  <c r="E256" i="7"/>
  <c r="N255" i="7"/>
  <c r="J255" i="7"/>
  <c r="E255" i="7"/>
  <c r="N254" i="7"/>
  <c r="J254" i="7"/>
  <c r="E254" i="7"/>
  <c r="N253" i="7"/>
  <c r="J253" i="7"/>
  <c r="E253" i="7"/>
  <c r="N252" i="7"/>
  <c r="J252" i="7"/>
  <c r="E252" i="7"/>
  <c r="N251" i="7"/>
  <c r="J251" i="7"/>
  <c r="E251" i="7"/>
  <c r="N250" i="7"/>
  <c r="J250" i="7"/>
  <c r="E250" i="7"/>
  <c r="N249" i="7"/>
  <c r="J249" i="7"/>
  <c r="E249" i="7"/>
  <c r="N248" i="7"/>
  <c r="J248" i="7"/>
  <c r="E248" i="7"/>
  <c r="N247" i="7"/>
  <c r="J247" i="7"/>
  <c r="E247" i="7"/>
  <c r="N246" i="7"/>
  <c r="J246" i="7"/>
  <c r="E246" i="7"/>
  <c r="N245" i="7"/>
  <c r="J245" i="7"/>
  <c r="E245" i="7"/>
  <c r="N244" i="7"/>
  <c r="J244" i="7"/>
  <c r="E244" i="7"/>
  <c r="N243" i="7"/>
  <c r="J243" i="7"/>
  <c r="E243" i="7"/>
  <c r="N242" i="7"/>
  <c r="J242" i="7"/>
  <c r="E242" i="7"/>
  <c r="N241" i="7"/>
  <c r="J241" i="7"/>
  <c r="E241" i="7"/>
  <c r="N240" i="7"/>
  <c r="J240" i="7"/>
  <c r="E240" i="7"/>
  <c r="N239" i="7"/>
  <c r="J239" i="7"/>
  <c r="E239" i="7"/>
  <c r="N238" i="7"/>
  <c r="J238" i="7"/>
  <c r="E238" i="7"/>
  <c r="N237" i="7"/>
  <c r="J237" i="7"/>
  <c r="E237" i="7"/>
  <c r="N236" i="7"/>
  <c r="J236" i="7"/>
  <c r="E236" i="7"/>
  <c r="N235" i="7"/>
  <c r="J235" i="7"/>
  <c r="E235" i="7"/>
  <c r="N234" i="7"/>
  <c r="J234" i="7"/>
  <c r="E234" i="7"/>
  <c r="N233" i="7"/>
  <c r="J233" i="7"/>
  <c r="E233" i="7"/>
  <c r="N232" i="7"/>
  <c r="J232" i="7"/>
  <c r="E232" i="7"/>
  <c r="N231" i="7"/>
  <c r="J231" i="7"/>
  <c r="E231" i="7"/>
  <c r="N230" i="7"/>
  <c r="J230" i="7"/>
  <c r="E230" i="7"/>
  <c r="N229" i="7"/>
  <c r="J229" i="7"/>
  <c r="E229" i="7"/>
  <c r="N228" i="7"/>
  <c r="J228" i="7"/>
  <c r="E228" i="7"/>
  <c r="N227" i="7"/>
  <c r="J227" i="7"/>
  <c r="E227" i="7"/>
  <c r="N226" i="7"/>
  <c r="J226" i="7"/>
  <c r="E226" i="7"/>
  <c r="N225" i="7"/>
  <c r="J225" i="7"/>
  <c r="E225" i="7"/>
  <c r="N224" i="7"/>
  <c r="J224" i="7"/>
  <c r="E224" i="7"/>
  <c r="N223" i="7"/>
  <c r="J223" i="7"/>
  <c r="E223" i="7"/>
  <c r="N222" i="7"/>
  <c r="J222" i="7"/>
  <c r="E222" i="7"/>
  <c r="N221" i="7"/>
  <c r="J221" i="7"/>
  <c r="E221" i="7"/>
  <c r="N220" i="7"/>
  <c r="J220" i="7"/>
  <c r="E220" i="7"/>
  <c r="N219" i="7"/>
  <c r="J219" i="7"/>
  <c r="E219" i="7"/>
  <c r="N218" i="7"/>
  <c r="J218" i="7"/>
  <c r="E218" i="7"/>
  <c r="N217" i="7"/>
  <c r="J217" i="7"/>
  <c r="E217" i="7"/>
  <c r="N216" i="7"/>
  <c r="J216" i="7"/>
  <c r="E216" i="7"/>
  <c r="N215" i="7"/>
  <c r="J215" i="7"/>
  <c r="E215" i="7"/>
  <c r="N214" i="7"/>
  <c r="J214" i="7"/>
  <c r="E214" i="7"/>
  <c r="N213" i="7"/>
  <c r="J213" i="7"/>
  <c r="E213" i="7"/>
  <c r="N212" i="7"/>
  <c r="J212" i="7"/>
  <c r="E212" i="7"/>
  <c r="N211" i="7"/>
  <c r="J211" i="7"/>
  <c r="E211" i="7"/>
  <c r="N210" i="7"/>
  <c r="J210" i="7"/>
  <c r="E210" i="7"/>
  <c r="N209" i="7"/>
  <c r="J209" i="7"/>
  <c r="E209" i="7"/>
  <c r="N208" i="7"/>
  <c r="J208" i="7"/>
  <c r="E208" i="7"/>
  <c r="N207" i="7"/>
  <c r="J207" i="7"/>
  <c r="E207" i="7"/>
  <c r="N206" i="7"/>
  <c r="J206" i="7"/>
  <c r="E206" i="7"/>
  <c r="N205" i="7"/>
  <c r="J205" i="7"/>
  <c r="E205" i="7"/>
  <c r="N204" i="7"/>
  <c r="J204" i="7"/>
  <c r="E204" i="7"/>
  <c r="N203" i="7"/>
  <c r="J203" i="7"/>
  <c r="E203" i="7"/>
  <c r="N202" i="7"/>
  <c r="J202" i="7"/>
  <c r="E202" i="7"/>
  <c r="N201" i="7"/>
  <c r="J201" i="7"/>
  <c r="E201" i="7"/>
  <c r="N200" i="7"/>
  <c r="J200" i="7"/>
  <c r="E200" i="7"/>
  <c r="N199" i="7"/>
  <c r="J199" i="7"/>
  <c r="E199" i="7"/>
  <c r="N198" i="7"/>
  <c r="J198" i="7"/>
  <c r="E198" i="7"/>
  <c r="N197" i="7"/>
  <c r="J197" i="7"/>
  <c r="E197" i="7"/>
  <c r="N196" i="7"/>
  <c r="J196" i="7"/>
  <c r="E196" i="7"/>
  <c r="N195" i="7"/>
  <c r="J195" i="7"/>
  <c r="E195" i="7"/>
  <c r="N194" i="7"/>
  <c r="J194" i="7"/>
  <c r="E194" i="7"/>
  <c r="N193" i="7"/>
  <c r="J193" i="7"/>
  <c r="E193" i="7"/>
  <c r="N192" i="7"/>
  <c r="J192" i="7"/>
  <c r="E192" i="7"/>
  <c r="N191" i="7"/>
  <c r="J191" i="7"/>
  <c r="E191" i="7"/>
  <c r="N190" i="7"/>
  <c r="J190" i="7"/>
  <c r="E190" i="7"/>
  <c r="N189" i="7"/>
  <c r="J189" i="7"/>
  <c r="E189" i="7"/>
  <c r="N188" i="7"/>
  <c r="J188" i="7"/>
  <c r="E188" i="7"/>
  <c r="N187" i="7"/>
  <c r="J187" i="7"/>
  <c r="E187" i="7"/>
  <c r="N186" i="7"/>
  <c r="J186" i="7"/>
  <c r="E186" i="7"/>
  <c r="N185" i="7"/>
  <c r="J185" i="7"/>
  <c r="E185" i="7"/>
  <c r="N184" i="7"/>
  <c r="J184" i="7"/>
  <c r="E184" i="7"/>
  <c r="N183" i="7"/>
  <c r="J183" i="7"/>
  <c r="E183" i="7"/>
  <c r="N182" i="7"/>
  <c r="J182" i="7"/>
  <c r="E182" i="7"/>
  <c r="N181" i="7"/>
  <c r="J181" i="7"/>
  <c r="E181" i="7"/>
  <c r="N180" i="7"/>
  <c r="J180" i="7"/>
  <c r="E180" i="7"/>
  <c r="N179" i="7"/>
  <c r="J179" i="7"/>
  <c r="E179" i="7"/>
  <c r="N178" i="7"/>
  <c r="J178" i="7"/>
  <c r="E178" i="7"/>
  <c r="N177" i="7"/>
  <c r="J177" i="7"/>
  <c r="E177" i="7"/>
  <c r="N176" i="7"/>
  <c r="J176" i="7"/>
  <c r="E176" i="7"/>
  <c r="N175" i="7"/>
  <c r="J175" i="7"/>
  <c r="E175" i="7"/>
  <c r="N174" i="7"/>
  <c r="J174" i="7"/>
  <c r="E174" i="7"/>
  <c r="N173" i="7"/>
  <c r="J173" i="7"/>
  <c r="E173" i="7"/>
  <c r="N172" i="7"/>
  <c r="J172" i="7"/>
  <c r="E172" i="7"/>
  <c r="N171" i="7"/>
  <c r="J171" i="7"/>
  <c r="E171" i="7"/>
  <c r="N170" i="7"/>
  <c r="J170" i="7"/>
  <c r="E170" i="7"/>
  <c r="N169" i="7"/>
  <c r="J169" i="7"/>
  <c r="E169" i="7"/>
  <c r="N168" i="7"/>
  <c r="J168" i="7"/>
  <c r="E168" i="7"/>
  <c r="N167" i="7"/>
  <c r="J167" i="7"/>
  <c r="E167" i="7"/>
  <c r="N166" i="7"/>
  <c r="J166" i="7"/>
  <c r="E166" i="7"/>
  <c r="N165" i="7"/>
  <c r="J165" i="7"/>
  <c r="E165" i="7"/>
  <c r="N164" i="7"/>
  <c r="J164" i="7"/>
  <c r="E164" i="7"/>
  <c r="N163" i="7"/>
  <c r="J163" i="7"/>
  <c r="E163" i="7"/>
  <c r="N162" i="7"/>
  <c r="J162" i="7"/>
  <c r="E162" i="7"/>
  <c r="N161" i="7"/>
  <c r="J161" i="7"/>
  <c r="E161" i="7"/>
  <c r="N160" i="7"/>
  <c r="J160" i="7"/>
  <c r="E160" i="7"/>
  <c r="N159" i="7"/>
  <c r="J159" i="7"/>
  <c r="E159" i="7"/>
  <c r="N158" i="7"/>
  <c r="J158" i="7"/>
  <c r="E158" i="7"/>
  <c r="N157" i="7"/>
  <c r="J157" i="7"/>
  <c r="E157" i="7"/>
  <c r="N156" i="7"/>
  <c r="J156" i="7"/>
  <c r="E156" i="7"/>
  <c r="N155" i="7"/>
  <c r="J155" i="7"/>
  <c r="E155" i="7"/>
  <c r="N154" i="7"/>
  <c r="J154" i="7"/>
  <c r="E154" i="7"/>
  <c r="N153" i="7"/>
  <c r="J153" i="7"/>
  <c r="E153" i="7"/>
  <c r="N152" i="7"/>
  <c r="J152" i="7"/>
  <c r="E152" i="7"/>
  <c r="N151" i="7"/>
  <c r="J151" i="7"/>
  <c r="E151" i="7"/>
  <c r="N150" i="7"/>
  <c r="J150" i="7"/>
  <c r="E150" i="7"/>
  <c r="N149" i="7"/>
  <c r="J149" i="7"/>
  <c r="E149" i="7"/>
  <c r="N148" i="7"/>
  <c r="J148" i="7"/>
  <c r="E148" i="7"/>
  <c r="N147" i="7"/>
  <c r="J147" i="7"/>
  <c r="E147" i="7"/>
  <c r="N146" i="7"/>
  <c r="J146" i="7"/>
  <c r="E146" i="7"/>
  <c r="N145" i="7"/>
  <c r="J145" i="7"/>
  <c r="E145" i="7"/>
  <c r="N144" i="7"/>
  <c r="J144" i="7"/>
  <c r="E144" i="7"/>
  <c r="N143" i="7"/>
  <c r="J143" i="7"/>
  <c r="E143" i="7"/>
  <c r="N142" i="7"/>
  <c r="J142" i="7"/>
  <c r="E142" i="7"/>
  <c r="N141" i="7"/>
  <c r="J141" i="7"/>
  <c r="E141" i="7"/>
  <c r="N140" i="7"/>
  <c r="J140" i="7"/>
  <c r="E140" i="7"/>
  <c r="N139" i="7"/>
  <c r="J139" i="7"/>
  <c r="E139" i="7"/>
  <c r="N138" i="7"/>
  <c r="J138" i="7"/>
  <c r="E138" i="7"/>
  <c r="N137" i="7"/>
  <c r="J137" i="7"/>
  <c r="E137" i="7"/>
  <c r="N136" i="7"/>
  <c r="J136" i="7"/>
  <c r="E136" i="7"/>
  <c r="N135" i="7"/>
  <c r="J135" i="7"/>
  <c r="E135" i="7"/>
  <c r="N134" i="7"/>
  <c r="J134" i="7"/>
  <c r="E134" i="7"/>
  <c r="N133" i="7"/>
  <c r="J133" i="7"/>
  <c r="E133" i="7"/>
  <c r="N132" i="7"/>
  <c r="J132" i="7"/>
  <c r="E132" i="7"/>
  <c r="N131" i="7"/>
  <c r="J131" i="7"/>
  <c r="E131" i="7"/>
  <c r="N130" i="7"/>
  <c r="J130" i="7"/>
  <c r="E130" i="7"/>
  <c r="N129" i="7"/>
  <c r="J129" i="7"/>
  <c r="E129" i="7"/>
  <c r="N128" i="7"/>
  <c r="J128" i="7"/>
  <c r="E128" i="7"/>
  <c r="N127" i="7"/>
  <c r="J127" i="7"/>
  <c r="E127" i="7"/>
  <c r="N126" i="7"/>
  <c r="J126" i="7"/>
  <c r="E126" i="7"/>
  <c r="N125" i="7"/>
  <c r="J125" i="7"/>
  <c r="E125" i="7"/>
  <c r="N124" i="7"/>
  <c r="J124" i="7"/>
  <c r="E124" i="7"/>
  <c r="N123" i="7"/>
  <c r="J123" i="7"/>
  <c r="E123" i="7"/>
  <c r="N122" i="7"/>
  <c r="J122" i="7"/>
  <c r="E122" i="7"/>
  <c r="N121" i="7"/>
  <c r="J121" i="7"/>
  <c r="E121" i="7"/>
  <c r="N120" i="7"/>
  <c r="J120" i="7"/>
  <c r="E120" i="7"/>
  <c r="N119" i="7"/>
  <c r="J119" i="7"/>
  <c r="E119" i="7"/>
  <c r="N118" i="7"/>
  <c r="J118" i="7"/>
  <c r="E118" i="7"/>
  <c r="N117" i="7"/>
  <c r="J117" i="7"/>
  <c r="E117" i="7"/>
  <c r="N116" i="7"/>
  <c r="J116" i="7"/>
  <c r="E116" i="7"/>
  <c r="N115" i="7"/>
  <c r="J115" i="7"/>
  <c r="E115" i="7"/>
  <c r="N114" i="7"/>
  <c r="J114" i="7"/>
  <c r="E114" i="7"/>
  <c r="N113" i="7"/>
  <c r="J113" i="7"/>
  <c r="E113" i="7"/>
  <c r="N112" i="7"/>
  <c r="J112" i="7"/>
  <c r="E112" i="7"/>
  <c r="N111" i="7"/>
  <c r="J111" i="7"/>
  <c r="E111" i="7"/>
  <c r="N110" i="7"/>
  <c r="J110" i="7"/>
  <c r="E110" i="7"/>
  <c r="N109" i="7"/>
  <c r="J109" i="7"/>
  <c r="E109" i="7"/>
  <c r="N108" i="7"/>
  <c r="J108" i="7"/>
  <c r="E108" i="7"/>
  <c r="N107" i="7"/>
  <c r="J107" i="7"/>
  <c r="E107" i="7"/>
  <c r="N106" i="7"/>
  <c r="J106" i="7"/>
  <c r="E106" i="7"/>
  <c r="N105" i="7"/>
  <c r="J105" i="7"/>
  <c r="E105" i="7"/>
  <c r="N104" i="7"/>
  <c r="J104" i="7"/>
  <c r="E104" i="7"/>
  <c r="N103" i="7"/>
  <c r="J103" i="7"/>
  <c r="E103" i="7"/>
  <c r="N102" i="7"/>
  <c r="J102" i="7"/>
  <c r="E102" i="7"/>
  <c r="N101" i="7"/>
  <c r="J101" i="7"/>
  <c r="E101" i="7"/>
  <c r="N100" i="7"/>
  <c r="J100" i="7"/>
  <c r="E100" i="7"/>
  <c r="N99" i="7"/>
  <c r="J99" i="7"/>
  <c r="E99" i="7"/>
  <c r="N98" i="7"/>
  <c r="J98" i="7"/>
  <c r="E98" i="7"/>
  <c r="N97" i="7"/>
  <c r="J97" i="7"/>
  <c r="E97" i="7"/>
  <c r="N96" i="7"/>
  <c r="J96" i="7"/>
  <c r="E96" i="7"/>
  <c r="N95" i="7"/>
  <c r="J95" i="7"/>
  <c r="E95" i="7"/>
  <c r="N94" i="7"/>
  <c r="J94" i="7"/>
  <c r="E94" i="7"/>
  <c r="N93" i="7"/>
  <c r="J93" i="7"/>
  <c r="E93" i="7"/>
  <c r="N92" i="7"/>
  <c r="J92" i="7"/>
  <c r="E92" i="7"/>
  <c r="N91" i="7"/>
  <c r="J91" i="7"/>
  <c r="E91" i="7"/>
  <c r="N90" i="7"/>
  <c r="J90" i="7"/>
  <c r="E90" i="7"/>
  <c r="N89" i="7"/>
  <c r="J89" i="7"/>
  <c r="E89" i="7"/>
  <c r="N88" i="7"/>
  <c r="J88" i="7"/>
  <c r="E88" i="7"/>
  <c r="N87" i="7"/>
  <c r="J87" i="7"/>
  <c r="E87" i="7"/>
  <c r="N86" i="7"/>
  <c r="J86" i="7"/>
  <c r="E86" i="7"/>
  <c r="N85" i="7"/>
  <c r="J85" i="7"/>
  <c r="E85" i="7"/>
  <c r="N84" i="7"/>
  <c r="J84" i="7"/>
  <c r="E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0" i="7"/>
  <c r="J70" i="7"/>
  <c r="N65" i="7"/>
  <c r="J65" i="7"/>
  <c r="N64" i="7"/>
  <c r="J64" i="7"/>
  <c r="N63" i="7"/>
  <c r="J63" i="7"/>
  <c r="N62" i="7"/>
  <c r="J62" i="7"/>
  <c r="N61" i="7"/>
  <c r="J61" i="7"/>
  <c r="N60" i="7"/>
  <c r="J60" i="7"/>
  <c r="N59" i="7"/>
  <c r="J59" i="7"/>
  <c r="N58" i="7"/>
  <c r="J58" i="7"/>
  <c r="N57" i="7"/>
  <c r="J57" i="7"/>
  <c r="N56" i="7"/>
  <c r="J56" i="7"/>
  <c r="J55" i="7"/>
  <c r="N54" i="7"/>
  <c r="J54" i="7"/>
  <c r="N53" i="7"/>
  <c r="J53" i="7"/>
  <c r="E53" i="7"/>
  <c r="N52" i="7"/>
  <c r="J52" i="7"/>
  <c r="E52" i="7"/>
  <c r="N51" i="7"/>
  <c r="J51" i="7"/>
  <c r="E51" i="7"/>
  <c r="N50" i="7"/>
  <c r="J50" i="7"/>
  <c r="E50" i="7"/>
  <c r="N49" i="7"/>
  <c r="J49" i="7"/>
  <c r="E49" i="7"/>
  <c r="N48" i="7"/>
  <c r="J48" i="7"/>
  <c r="E48" i="7"/>
  <c r="N47" i="7"/>
  <c r="J47" i="7"/>
  <c r="E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I261" i="7"/>
  <c r="N261" i="7" s="1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265" i="7" l="1"/>
  <c r="N268" i="7" s="1"/>
  <c r="V38" i="4"/>
  <c r="X31" i="6" l="1"/>
  <c r="I11" i="6" l="1"/>
  <c r="I12" i="6"/>
  <c r="I10" i="6"/>
  <c r="I33" i="4" l="1"/>
  <c r="X36" i="4" l="1"/>
  <c r="I27" i="4" l="1"/>
  <c r="I25" i="4"/>
  <c r="V265" i="6" l="1"/>
  <c r="S265" i="6"/>
  <c r="Q265" i="6"/>
  <c r="L265" i="6"/>
  <c r="N264" i="6"/>
  <c r="E264" i="6"/>
  <c r="N263" i="6"/>
  <c r="E263" i="6"/>
  <c r="N262" i="6"/>
  <c r="E262" i="6"/>
  <c r="E261" i="6"/>
  <c r="N260" i="6"/>
  <c r="J260" i="6"/>
  <c r="E260" i="6"/>
  <c r="N259" i="6"/>
  <c r="J259" i="6"/>
  <c r="E259" i="6"/>
  <c r="N258" i="6"/>
  <c r="J258" i="6"/>
  <c r="E258" i="6"/>
  <c r="N257" i="6"/>
  <c r="J257" i="6"/>
  <c r="E257" i="6"/>
  <c r="N256" i="6"/>
  <c r="J256" i="6"/>
  <c r="E256" i="6"/>
  <c r="N255" i="6"/>
  <c r="J255" i="6"/>
  <c r="E255" i="6"/>
  <c r="N254" i="6"/>
  <c r="J254" i="6"/>
  <c r="E254" i="6"/>
  <c r="N253" i="6"/>
  <c r="J253" i="6"/>
  <c r="E253" i="6"/>
  <c r="N252" i="6"/>
  <c r="J252" i="6"/>
  <c r="E252" i="6"/>
  <c r="N251" i="6"/>
  <c r="J251" i="6"/>
  <c r="E251" i="6"/>
  <c r="N250" i="6"/>
  <c r="J250" i="6"/>
  <c r="E250" i="6"/>
  <c r="N249" i="6"/>
  <c r="J249" i="6"/>
  <c r="E249" i="6"/>
  <c r="N248" i="6"/>
  <c r="J248" i="6"/>
  <c r="E248" i="6"/>
  <c r="N247" i="6"/>
  <c r="J247" i="6"/>
  <c r="E247" i="6"/>
  <c r="N246" i="6"/>
  <c r="J246" i="6"/>
  <c r="E246" i="6"/>
  <c r="N245" i="6"/>
  <c r="J245" i="6"/>
  <c r="E245" i="6"/>
  <c r="N244" i="6"/>
  <c r="J244" i="6"/>
  <c r="E244" i="6"/>
  <c r="N243" i="6"/>
  <c r="J243" i="6"/>
  <c r="E243" i="6"/>
  <c r="N242" i="6"/>
  <c r="J242" i="6"/>
  <c r="E242" i="6"/>
  <c r="N241" i="6"/>
  <c r="J241" i="6"/>
  <c r="E241" i="6"/>
  <c r="N240" i="6"/>
  <c r="J240" i="6"/>
  <c r="E240" i="6"/>
  <c r="N239" i="6"/>
  <c r="J239" i="6"/>
  <c r="E239" i="6"/>
  <c r="N238" i="6"/>
  <c r="J238" i="6"/>
  <c r="E238" i="6"/>
  <c r="N237" i="6"/>
  <c r="J237" i="6"/>
  <c r="E237" i="6"/>
  <c r="N236" i="6"/>
  <c r="J236" i="6"/>
  <c r="E236" i="6"/>
  <c r="N235" i="6"/>
  <c r="J235" i="6"/>
  <c r="E235" i="6"/>
  <c r="N234" i="6"/>
  <c r="J234" i="6"/>
  <c r="E234" i="6"/>
  <c r="N233" i="6"/>
  <c r="J233" i="6"/>
  <c r="E233" i="6"/>
  <c r="N232" i="6"/>
  <c r="J232" i="6"/>
  <c r="E232" i="6"/>
  <c r="N231" i="6"/>
  <c r="J231" i="6"/>
  <c r="E231" i="6"/>
  <c r="N230" i="6"/>
  <c r="J230" i="6"/>
  <c r="E230" i="6"/>
  <c r="N229" i="6"/>
  <c r="J229" i="6"/>
  <c r="E229" i="6"/>
  <c r="N228" i="6"/>
  <c r="J228" i="6"/>
  <c r="E228" i="6"/>
  <c r="N227" i="6"/>
  <c r="J227" i="6"/>
  <c r="E227" i="6"/>
  <c r="N226" i="6"/>
  <c r="J226" i="6"/>
  <c r="E226" i="6"/>
  <c r="N225" i="6"/>
  <c r="J225" i="6"/>
  <c r="E225" i="6"/>
  <c r="N224" i="6"/>
  <c r="J224" i="6"/>
  <c r="E224" i="6"/>
  <c r="N223" i="6"/>
  <c r="J223" i="6"/>
  <c r="E223" i="6"/>
  <c r="N222" i="6"/>
  <c r="J222" i="6"/>
  <c r="E222" i="6"/>
  <c r="N221" i="6"/>
  <c r="J221" i="6"/>
  <c r="E221" i="6"/>
  <c r="N220" i="6"/>
  <c r="J220" i="6"/>
  <c r="E220" i="6"/>
  <c r="N219" i="6"/>
  <c r="J219" i="6"/>
  <c r="E219" i="6"/>
  <c r="N218" i="6"/>
  <c r="J218" i="6"/>
  <c r="E218" i="6"/>
  <c r="N217" i="6"/>
  <c r="J217" i="6"/>
  <c r="E217" i="6"/>
  <c r="N216" i="6"/>
  <c r="J216" i="6"/>
  <c r="E216" i="6"/>
  <c r="N215" i="6"/>
  <c r="J215" i="6"/>
  <c r="E215" i="6"/>
  <c r="N214" i="6"/>
  <c r="J214" i="6"/>
  <c r="E214" i="6"/>
  <c r="N213" i="6"/>
  <c r="J213" i="6"/>
  <c r="E213" i="6"/>
  <c r="N212" i="6"/>
  <c r="J212" i="6"/>
  <c r="E212" i="6"/>
  <c r="N211" i="6"/>
  <c r="J211" i="6"/>
  <c r="E211" i="6"/>
  <c r="N210" i="6"/>
  <c r="J210" i="6"/>
  <c r="E210" i="6"/>
  <c r="N209" i="6"/>
  <c r="J209" i="6"/>
  <c r="E209" i="6"/>
  <c r="N208" i="6"/>
  <c r="J208" i="6"/>
  <c r="E208" i="6"/>
  <c r="N207" i="6"/>
  <c r="J207" i="6"/>
  <c r="E207" i="6"/>
  <c r="N206" i="6"/>
  <c r="J206" i="6"/>
  <c r="E206" i="6"/>
  <c r="N205" i="6"/>
  <c r="J205" i="6"/>
  <c r="E205" i="6"/>
  <c r="N204" i="6"/>
  <c r="J204" i="6"/>
  <c r="E204" i="6"/>
  <c r="N203" i="6"/>
  <c r="J203" i="6"/>
  <c r="E203" i="6"/>
  <c r="N202" i="6"/>
  <c r="J202" i="6"/>
  <c r="E202" i="6"/>
  <c r="N201" i="6"/>
  <c r="J201" i="6"/>
  <c r="E201" i="6"/>
  <c r="N200" i="6"/>
  <c r="J200" i="6"/>
  <c r="E200" i="6"/>
  <c r="N199" i="6"/>
  <c r="J199" i="6"/>
  <c r="E199" i="6"/>
  <c r="N198" i="6"/>
  <c r="J198" i="6"/>
  <c r="E198" i="6"/>
  <c r="N197" i="6"/>
  <c r="J197" i="6"/>
  <c r="E197" i="6"/>
  <c r="N196" i="6"/>
  <c r="J196" i="6"/>
  <c r="E196" i="6"/>
  <c r="N195" i="6"/>
  <c r="J195" i="6"/>
  <c r="E195" i="6"/>
  <c r="N194" i="6"/>
  <c r="J194" i="6"/>
  <c r="E194" i="6"/>
  <c r="N193" i="6"/>
  <c r="J193" i="6"/>
  <c r="E193" i="6"/>
  <c r="N192" i="6"/>
  <c r="J192" i="6"/>
  <c r="E192" i="6"/>
  <c r="N191" i="6"/>
  <c r="J191" i="6"/>
  <c r="E191" i="6"/>
  <c r="N190" i="6"/>
  <c r="J190" i="6"/>
  <c r="E190" i="6"/>
  <c r="N189" i="6"/>
  <c r="J189" i="6"/>
  <c r="E189" i="6"/>
  <c r="N188" i="6"/>
  <c r="J188" i="6"/>
  <c r="E188" i="6"/>
  <c r="N187" i="6"/>
  <c r="J187" i="6"/>
  <c r="E187" i="6"/>
  <c r="N186" i="6"/>
  <c r="J186" i="6"/>
  <c r="E186" i="6"/>
  <c r="N185" i="6"/>
  <c r="J185" i="6"/>
  <c r="E185" i="6"/>
  <c r="N184" i="6"/>
  <c r="J184" i="6"/>
  <c r="E184" i="6"/>
  <c r="N183" i="6"/>
  <c r="J183" i="6"/>
  <c r="E183" i="6"/>
  <c r="N182" i="6"/>
  <c r="J182" i="6"/>
  <c r="E182" i="6"/>
  <c r="N181" i="6"/>
  <c r="J181" i="6"/>
  <c r="E181" i="6"/>
  <c r="N180" i="6"/>
  <c r="J180" i="6"/>
  <c r="E180" i="6"/>
  <c r="N179" i="6"/>
  <c r="J179" i="6"/>
  <c r="E179" i="6"/>
  <c r="N178" i="6"/>
  <c r="J178" i="6"/>
  <c r="E178" i="6"/>
  <c r="N177" i="6"/>
  <c r="J177" i="6"/>
  <c r="E177" i="6"/>
  <c r="N176" i="6"/>
  <c r="J176" i="6"/>
  <c r="E176" i="6"/>
  <c r="N175" i="6"/>
  <c r="J175" i="6"/>
  <c r="E175" i="6"/>
  <c r="N174" i="6"/>
  <c r="J174" i="6"/>
  <c r="E174" i="6"/>
  <c r="N173" i="6"/>
  <c r="J173" i="6"/>
  <c r="E173" i="6"/>
  <c r="N172" i="6"/>
  <c r="J172" i="6"/>
  <c r="E172" i="6"/>
  <c r="N171" i="6"/>
  <c r="J171" i="6"/>
  <c r="E171" i="6"/>
  <c r="N170" i="6"/>
  <c r="J170" i="6"/>
  <c r="E170" i="6"/>
  <c r="N169" i="6"/>
  <c r="J169" i="6"/>
  <c r="E169" i="6"/>
  <c r="N168" i="6"/>
  <c r="J168" i="6"/>
  <c r="E168" i="6"/>
  <c r="N167" i="6"/>
  <c r="J167" i="6"/>
  <c r="E167" i="6"/>
  <c r="N166" i="6"/>
  <c r="J166" i="6"/>
  <c r="E166" i="6"/>
  <c r="N165" i="6"/>
  <c r="J165" i="6"/>
  <c r="E165" i="6"/>
  <c r="N164" i="6"/>
  <c r="J164" i="6"/>
  <c r="E164" i="6"/>
  <c r="N163" i="6"/>
  <c r="J163" i="6"/>
  <c r="E163" i="6"/>
  <c r="N162" i="6"/>
  <c r="J162" i="6"/>
  <c r="E162" i="6"/>
  <c r="N161" i="6"/>
  <c r="J161" i="6"/>
  <c r="E161" i="6"/>
  <c r="N160" i="6"/>
  <c r="J160" i="6"/>
  <c r="E160" i="6"/>
  <c r="N159" i="6"/>
  <c r="J159" i="6"/>
  <c r="E159" i="6"/>
  <c r="N158" i="6"/>
  <c r="J158" i="6"/>
  <c r="E158" i="6"/>
  <c r="N157" i="6"/>
  <c r="J157" i="6"/>
  <c r="E157" i="6"/>
  <c r="N156" i="6"/>
  <c r="J156" i="6"/>
  <c r="E156" i="6"/>
  <c r="N155" i="6"/>
  <c r="J155" i="6"/>
  <c r="E155" i="6"/>
  <c r="N154" i="6"/>
  <c r="J154" i="6"/>
  <c r="E154" i="6"/>
  <c r="N153" i="6"/>
  <c r="J153" i="6"/>
  <c r="E153" i="6"/>
  <c r="N152" i="6"/>
  <c r="J152" i="6"/>
  <c r="E152" i="6"/>
  <c r="N151" i="6"/>
  <c r="J151" i="6"/>
  <c r="E151" i="6"/>
  <c r="N150" i="6"/>
  <c r="J150" i="6"/>
  <c r="E150" i="6"/>
  <c r="N149" i="6"/>
  <c r="J149" i="6"/>
  <c r="E149" i="6"/>
  <c r="N148" i="6"/>
  <c r="J148" i="6"/>
  <c r="E148" i="6"/>
  <c r="N147" i="6"/>
  <c r="J147" i="6"/>
  <c r="E147" i="6"/>
  <c r="N146" i="6"/>
  <c r="J146" i="6"/>
  <c r="E146" i="6"/>
  <c r="N145" i="6"/>
  <c r="J145" i="6"/>
  <c r="E145" i="6"/>
  <c r="N144" i="6"/>
  <c r="J144" i="6"/>
  <c r="E144" i="6"/>
  <c r="N143" i="6"/>
  <c r="J143" i="6"/>
  <c r="E143" i="6"/>
  <c r="N142" i="6"/>
  <c r="J142" i="6"/>
  <c r="E142" i="6"/>
  <c r="N141" i="6"/>
  <c r="J141" i="6"/>
  <c r="E141" i="6"/>
  <c r="N140" i="6"/>
  <c r="J140" i="6"/>
  <c r="E140" i="6"/>
  <c r="N139" i="6"/>
  <c r="J139" i="6"/>
  <c r="E139" i="6"/>
  <c r="N138" i="6"/>
  <c r="J138" i="6"/>
  <c r="E138" i="6"/>
  <c r="N137" i="6"/>
  <c r="J137" i="6"/>
  <c r="E137" i="6"/>
  <c r="N136" i="6"/>
  <c r="J136" i="6"/>
  <c r="E136" i="6"/>
  <c r="N135" i="6"/>
  <c r="J135" i="6"/>
  <c r="E135" i="6"/>
  <c r="N134" i="6"/>
  <c r="J134" i="6"/>
  <c r="E134" i="6"/>
  <c r="N133" i="6"/>
  <c r="J133" i="6"/>
  <c r="E133" i="6"/>
  <c r="N132" i="6"/>
  <c r="J132" i="6"/>
  <c r="E132" i="6"/>
  <c r="N131" i="6"/>
  <c r="J131" i="6"/>
  <c r="E131" i="6"/>
  <c r="N130" i="6"/>
  <c r="J130" i="6"/>
  <c r="E130" i="6"/>
  <c r="N129" i="6"/>
  <c r="J129" i="6"/>
  <c r="E129" i="6"/>
  <c r="N128" i="6"/>
  <c r="J128" i="6"/>
  <c r="E128" i="6"/>
  <c r="N127" i="6"/>
  <c r="J127" i="6"/>
  <c r="E127" i="6"/>
  <c r="N126" i="6"/>
  <c r="J126" i="6"/>
  <c r="E126" i="6"/>
  <c r="N125" i="6"/>
  <c r="J125" i="6"/>
  <c r="E125" i="6"/>
  <c r="N124" i="6"/>
  <c r="J124" i="6"/>
  <c r="E124" i="6"/>
  <c r="N123" i="6"/>
  <c r="J123" i="6"/>
  <c r="E123" i="6"/>
  <c r="N122" i="6"/>
  <c r="J122" i="6"/>
  <c r="E122" i="6"/>
  <c r="N121" i="6"/>
  <c r="J121" i="6"/>
  <c r="E121" i="6"/>
  <c r="N120" i="6"/>
  <c r="J120" i="6"/>
  <c r="E120" i="6"/>
  <c r="N119" i="6"/>
  <c r="J119" i="6"/>
  <c r="E119" i="6"/>
  <c r="N118" i="6"/>
  <c r="J118" i="6"/>
  <c r="E118" i="6"/>
  <c r="N117" i="6"/>
  <c r="J117" i="6"/>
  <c r="E117" i="6"/>
  <c r="N116" i="6"/>
  <c r="J116" i="6"/>
  <c r="E116" i="6"/>
  <c r="N115" i="6"/>
  <c r="J115" i="6"/>
  <c r="E115" i="6"/>
  <c r="N114" i="6"/>
  <c r="J114" i="6"/>
  <c r="E114" i="6"/>
  <c r="N113" i="6"/>
  <c r="J113" i="6"/>
  <c r="E113" i="6"/>
  <c r="N112" i="6"/>
  <c r="J112" i="6"/>
  <c r="E112" i="6"/>
  <c r="N111" i="6"/>
  <c r="J111" i="6"/>
  <c r="E111" i="6"/>
  <c r="N110" i="6"/>
  <c r="J110" i="6"/>
  <c r="E110" i="6"/>
  <c r="N109" i="6"/>
  <c r="J109" i="6"/>
  <c r="E109" i="6"/>
  <c r="N108" i="6"/>
  <c r="J108" i="6"/>
  <c r="E108" i="6"/>
  <c r="N107" i="6"/>
  <c r="J107" i="6"/>
  <c r="E107" i="6"/>
  <c r="N106" i="6"/>
  <c r="J106" i="6"/>
  <c r="E106" i="6"/>
  <c r="N105" i="6"/>
  <c r="J105" i="6"/>
  <c r="E105" i="6"/>
  <c r="N104" i="6"/>
  <c r="J104" i="6"/>
  <c r="E104" i="6"/>
  <c r="N103" i="6"/>
  <c r="J103" i="6"/>
  <c r="E103" i="6"/>
  <c r="N102" i="6"/>
  <c r="J102" i="6"/>
  <c r="E102" i="6"/>
  <c r="N101" i="6"/>
  <c r="J101" i="6"/>
  <c r="E101" i="6"/>
  <c r="N100" i="6"/>
  <c r="J100" i="6"/>
  <c r="E100" i="6"/>
  <c r="N99" i="6"/>
  <c r="J99" i="6"/>
  <c r="E99" i="6"/>
  <c r="N98" i="6"/>
  <c r="J98" i="6"/>
  <c r="E98" i="6"/>
  <c r="N97" i="6"/>
  <c r="J97" i="6"/>
  <c r="E97" i="6"/>
  <c r="N96" i="6"/>
  <c r="J96" i="6"/>
  <c r="E96" i="6"/>
  <c r="N95" i="6"/>
  <c r="J95" i="6"/>
  <c r="E95" i="6"/>
  <c r="N94" i="6"/>
  <c r="J94" i="6"/>
  <c r="E94" i="6"/>
  <c r="N93" i="6"/>
  <c r="J93" i="6"/>
  <c r="E93" i="6"/>
  <c r="N92" i="6"/>
  <c r="J92" i="6"/>
  <c r="E92" i="6"/>
  <c r="N91" i="6"/>
  <c r="J91" i="6"/>
  <c r="E91" i="6"/>
  <c r="N90" i="6"/>
  <c r="J90" i="6"/>
  <c r="E90" i="6"/>
  <c r="N89" i="6"/>
  <c r="J89" i="6"/>
  <c r="E89" i="6"/>
  <c r="N88" i="6"/>
  <c r="J88" i="6"/>
  <c r="E88" i="6"/>
  <c r="N87" i="6"/>
  <c r="J87" i="6"/>
  <c r="E87" i="6"/>
  <c r="N86" i="6"/>
  <c r="J86" i="6"/>
  <c r="E86" i="6"/>
  <c r="N85" i="6"/>
  <c r="J85" i="6"/>
  <c r="E85" i="6"/>
  <c r="N84" i="6"/>
  <c r="J84" i="6"/>
  <c r="E84" i="6"/>
  <c r="N83" i="6"/>
  <c r="J83" i="6"/>
  <c r="N82" i="6"/>
  <c r="J82" i="6"/>
  <c r="N81" i="6"/>
  <c r="J81" i="6"/>
  <c r="N80" i="6"/>
  <c r="J80" i="6"/>
  <c r="N79" i="6"/>
  <c r="J79" i="6"/>
  <c r="N78" i="6"/>
  <c r="J78" i="6"/>
  <c r="N77" i="6"/>
  <c r="J77" i="6"/>
  <c r="N76" i="6"/>
  <c r="J76" i="6"/>
  <c r="N75" i="6"/>
  <c r="J75" i="6"/>
  <c r="N74" i="6"/>
  <c r="J74" i="6"/>
  <c r="N73" i="6"/>
  <c r="J73" i="6"/>
  <c r="N72" i="6"/>
  <c r="J72" i="6"/>
  <c r="N71" i="6"/>
  <c r="J71" i="6"/>
  <c r="N70" i="6"/>
  <c r="J70" i="6"/>
  <c r="N69" i="6"/>
  <c r="J69" i="6"/>
  <c r="N68" i="6"/>
  <c r="J68" i="6"/>
  <c r="N67" i="6"/>
  <c r="N63" i="6"/>
  <c r="J63" i="6"/>
  <c r="N62" i="6"/>
  <c r="J62" i="6"/>
  <c r="N61" i="6"/>
  <c r="J61" i="6"/>
  <c r="N60" i="6"/>
  <c r="J60" i="6"/>
  <c r="N59" i="6"/>
  <c r="J59" i="6"/>
  <c r="N58" i="6"/>
  <c r="N55" i="6"/>
  <c r="J55" i="6"/>
  <c r="N54" i="6"/>
  <c r="J54" i="6"/>
  <c r="N53" i="6"/>
  <c r="J53" i="6"/>
  <c r="E53" i="6"/>
  <c r="N52" i="6"/>
  <c r="J52" i="6"/>
  <c r="E52" i="6"/>
  <c r="N51" i="6"/>
  <c r="J51" i="6"/>
  <c r="E51" i="6"/>
  <c r="N50" i="6"/>
  <c r="J50" i="6"/>
  <c r="E50" i="6"/>
  <c r="N49" i="6"/>
  <c r="J49" i="6"/>
  <c r="E49" i="6"/>
  <c r="N48" i="6"/>
  <c r="J48" i="6"/>
  <c r="E48" i="6"/>
  <c r="N47" i="6"/>
  <c r="J47" i="6"/>
  <c r="E47" i="6"/>
  <c r="N46" i="6"/>
  <c r="J46" i="6"/>
  <c r="E46" i="6"/>
  <c r="N45" i="6"/>
  <c r="J45" i="6"/>
  <c r="E45" i="6"/>
  <c r="N44" i="6"/>
  <c r="J44" i="6"/>
  <c r="E44" i="6"/>
  <c r="N43" i="6"/>
  <c r="J43" i="6"/>
  <c r="E43" i="6"/>
  <c r="N42" i="6"/>
  <c r="J42" i="6"/>
  <c r="E42" i="6"/>
  <c r="N41" i="6"/>
  <c r="J41" i="6"/>
  <c r="E41" i="6"/>
  <c r="N40" i="6"/>
  <c r="J40" i="6"/>
  <c r="E40" i="6"/>
  <c r="N39" i="6"/>
  <c r="J39" i="6"/>
  <c r="E39" i="6"/>
  <c r="N38" i="6"/>
  <c r="J38" i="6"/>
  <c r="E38" i="6"/>
  <c r="N37" i="6"/>
  <c r="J37" i="6"/>
  <c r="E37" i="6"/>
  <c r="N36" i="6"/>
  <c r="J36" i="6"/>
  <c r="E36" i="6"/>
  <c r="N35" i="6"/>
  <c r="J35" i="6"/>
  <c r="E35" i="6"/>
  <c r="N34" i="6"/>
  <c r="J34" i="6"/>
  <c r="E34" i="6"/>
  <c r="N33" i="6"/>
  <c r="J33" i="6"/>
  <c r="E33" i="6"/>
  <c r="N32" i="6"/>
  <c r="J32" i="6"/>
  <c r="E32" i="6"/>
  <c r="N31" i="6"/>
  <c r="J31" i="6"/>
  <c r="E31" i="6"/>
  <c r="N30" i="6"/>
  <c r="J30" i="6"/>
  <c r="E30" i="6"/>
  <c r="N29" i="6"/>
  <c r="J29" i="6"/>
  <c r="E29" i="6"/>
  <c r="N28" i="6"/>
  <c r="J28" i="6"/>
  <c r="E28" i="6"/>
  <c r="N27" i="6"/>
  <c r="J27" i="6"/>
  <c r="E27" i="6"/>
  <c r="N26" i="6"/>
  <c r="J26" i="6"/>
  <c r="E26" i="6"/>
  <c r="N25" i="6"/>
  <c r="J25" i="6"/>
  <c r="E25" i="6"/>
  <c r="N24" i="6"/>
  <c r="J24" i="6"/>
  <c r="E24" i="6"/>
  <c r="N23" i="6"/>
  <c r="J23" i="6"/>
  <c r="E23" i="6"/>
  <c r="N22" i="6"/>
  <c r="J22" i="6"/>
  <c r="E22" i="6"/>
  <c r="N21" i="6"/>
  <c r="J21" i="6"/>
  <c r="E21" i="6"/>
  <c r="N20" i="6"/>
  <c r="J20" i="6"/>
  <c r="E20" i="6"/>
  <c r="N19" i="6"/>
  <c r="E19" i="6"/>
  <c r="N18" i="6"/>
  <c r="J18" i="6"/>
  <c r="E18" i="6"/>
  <c r="N17" i="6"/>
  <c r="J17" i="6"/>
  <c r="E17" i="6"/>
  <c r="N16" i="6"/>
  <c r="J16" i="6"/>
  <c r="E16" i="6"/>
  <c r="N15" i="6"/>
  <c r="J15" i="6"/>
  <c r="E15" i="6"/>
  <c r="N14" i="6"/>
  <c r="J14" i="6"/>
  <c r="E14" i="6"/>
  <c r="N13" i="6"/>
  <c r="J13" i="6"/>
  <c r="E13" i="6"/>
  <c r="N12" i="6"/>
  <c r="J12" i="6"/>
  <c r="E12" i="6"/>
  <c r="N11" i="6"/>
  <c r="J11" i="6"/>
  <c r="E11" i="6"/>
  <c r="N10" i="6"/>
  <c r="J10" i="6"/>
  <c r="E10" i="6"/>
  <c r="N9" i="6"/>
  <c r="J9" i="6"/>
  <c r="E9" i="6"/>
  <c r="N8" i="6"/>
  <c r="J8" i="6"/>
  <c r="E8" i="6"/>
  <c r="N7" i="6"/>
  <c r="J7" i="6"/>
  <c r="E7" i="6"/>
  <c r="N6" i="6"/>
  <c r="J6" i="6"/>
  <c r="E6" i="6"/>
  <c r="N5" i="6"/>
  <c r="J5" i="6"/>
  <c r="E5" i="6"/>
  <c r="N4" i="6"/>
  <c r="J4" i="6"/>
  <c r="E4" i="6"/>
  <c r="J19" i="6" l="1"/>
  <c r="I261" i="6"/>
  <c r="N261" i="6" s="1"/>
  <c r="N265" i="6" s="1"/>
  <c r="N268" i="6" s="1"/>
  <c r="I19" i="4"/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<sst xmlns="http://schemas.openxmlformats.org/spreadsheetml/2006/main" count="2561" uniqueCount="888">
  <si>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</si>
  <si>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</si>
  <si>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</si>
  <si>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</si>
  <si>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</si>
  <si>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</si>
  <si>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</si>
  <si>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</si>
  <si>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</si>
  <si>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</si>
  <si>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</si>
  <si>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</si>
  <si>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</si>
  <si>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</si>
  <si>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</si>
  <si>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</si>
  <si>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</si>
  <si>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</si>
  <si>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</si>
  <si>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</si>
  <si>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</si>
  <si>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</si>
  <si>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</si>
  <si>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</si>
  <si>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</si>
  <si>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</si>
  <si>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</si>
  <si>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</si>
  <si>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</si>
  <si>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</si>
  <si>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</si>
  <si>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</si>
  <si>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</si>
  <si>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</si>
  <si>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</si>
  <si>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</si>
  <si>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</si>
  <si>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</si>
  <si>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</si>
  <si>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</si>
  <si>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</si>
  <si>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</si>
  <si>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</si>
  <si>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</si>
  <si>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</si>
  <si>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</si>
  <si>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</si>
  <si>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</si>
  <si>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</si>
  <si>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</si>
  <si>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</si>
  <si>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</si>
  <si>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</si>
  <si>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</si>
  <si>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</si>
  <si>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</si>
  <si>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</si>
  <si>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</si>
  <si>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</si>
  <si>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</si>
  <si>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</si>
  <si>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</si>
  <si>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</si>
  <si>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</si>
  <si>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</si>
  <si>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</si>
  <si>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</si>
  <si>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</si>
  <si>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</si>
  <si>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</si>
  <si>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</si>
  <si>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</si>
  <si>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</si>
  <si>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</si>
  <si>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</si>
  <si>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</si>
  <si>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</si>
  <si>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</si>
  <si>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</si>
  <si>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</si>
  <si>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</si>
  <si>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</si>
  <si>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</si>
  <si>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</si>
  <si>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</si>
  <si>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</si>
  <si>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</si>
  <si>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</si>
  <si>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</si>
  <si>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</si>
  <si>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</si>
  <si>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</si>
  <si>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</si>
  <si>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</si>
  <si>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</si>
  <si>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</si>
  <si>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</si>
  <si>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</si>
  <si>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</si>
  <si>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</si>
  <si>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</si>
  <si>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</si>
  <si>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</si>
  <si>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</si>
  <si>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</si>
  <si>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</si>
  <si>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</si>
  <si>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</si>
  <si>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</si>
  <si>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</si>
  <si>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</si>
  <si>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</si>
  <si>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</si>
  <si>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</si>
  <si>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</si>
  <si>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</si>
  <si>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</si>
  <si>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</si>
  <si>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</si>
  <si>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</si>
  <si>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</si>
  <si>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</si>
  <si>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</si>
  <si>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</si>
  <si>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</si>
  <si>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</si>
  <si>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</si>
  <si>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</si>
  <si>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</si>
  <si>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</si>
  <si>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</si>
  <si>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</si>
  <si>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</si>
  <si>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</si>
  <si>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</si>
  <si>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</si>
  <si>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</si>
  <si>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</si>
  <si>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</si>
  <si>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</si>
  <si>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</si>
  <si>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</si>
  <si>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</si>
  <si>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</si>
  <si>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</si>
  <si>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</si>
  <si>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</si>
  <si>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</si>
  <si>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</si>
  <si>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</si>
  <si>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</si>
  <si>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</si>
  <si>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</si>
  <si>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</si>
  <si>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</si>
  <si>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</si>
  <si>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</si>
  <si>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</si>
  <si>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</si>
  <si>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</si>
  <si>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</si>
  <si>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</si>
  <si>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</si>
  <si>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</si>
  <si>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</si>
  <si>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</si>
  <si>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</si>
  <si>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</si>
  <si>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</si>
  <si>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</si>
  <si>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</si>
  <si>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</si>
  <si>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</si>
  <si>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</si>
  <si>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</si>
  <si>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</si>
  <si>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</si>
  <si>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</si>
  <si>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</si>
  <si>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</si>
  <si>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</si>
  <si>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</si>
  <si>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</si>
  <si>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</si>
  <si>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</si>
  <si>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</si>
  <si>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</si>
  <si>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</si>
  <si>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</si>
  <si>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</si>
  <si>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</si>
  <si>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</si>
  <si>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</si>
  <si>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</si>
  <si>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</si>
  <si>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</si>
  <si>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</si>
  <si>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</si>
  <si>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</si>
  <si>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</si>
  <si>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</si>
  <si>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</si>
  <si>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</si>
  <si>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</si>
  <si>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</si>
  <si>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</si>
  <si>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</si>
  <si>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</si>
  <si>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</si>
  <si>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</si>
  <si>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</si>
  <si>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</si>
  <si>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</si>
  <si>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</si>
  <si>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</si>
  <si>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</si>
  <si>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</si>
  <si>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</si>
  <si>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</si>
  <si>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</si>
  <si>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</si>
  <si>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</si>
  <si>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</si>
  <si>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</si>
  <si>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</si>
  <si>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</si>
  <si>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</si>
  <si>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</si>
  <si>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</si>
  <si>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</si>
  <si>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</si>
  <si>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</si>
  <si>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</si>
  <si>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</si>
  <si>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</si>
  <si>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</si>
  <si>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</si>
  <si>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</si>
  <si>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</si>
  <si>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</si>
  <si>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</si>
  <si>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</si>
  <si>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</si>
  <si>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</si>
  <si>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</si>
  <si>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</si>
  <si>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</si>
  <si>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</si>
  <si>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</si>
  <si>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</si>
  <si>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</si>
  <si>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</si>
  <si>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</si>
  <si>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</si>
  <si>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</si>
  <si>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</si>
  <si>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</si>
  <si>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</si>
  <si>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</si>
  <si>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</si>
  <si>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</si>
  <si>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</si>
  <si>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</si>
  <si>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</si>
  <si>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</si>
  <si>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</si>
  <si>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</si>
  <si>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</si>
  <si>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</si>
  <si>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</si>
  <si>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</si>
  <si>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</si>
  <si>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</si>
  <si>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</si>
  <si>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</si>
  <si>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</si>
  <si>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</si>
  <si>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</si>
  <si>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</si>
  <si>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</si>
  <si>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</si>
  <si>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</si>
  <si>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</si>
  <si>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</si>
  <si>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</si>
  <si>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</si>
  <si>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</si>
  <si>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</si>
  <si>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</si>
  <si>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</si>
  <si>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</si>
  <si>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</si>
  <si>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</si>
  <si>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</si>
  <si>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</si>
  <si>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</si>
  <si>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</si>
  <si>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</si>
  <si>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</si>
  <si>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</si>
  <si>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</si>
  <si>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</si>
  <si>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</si>
  <si>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</si>
  <si>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</si>
  <si>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</si>
  <si>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</si>
  <si>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</si>
  <si>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</si>
  <si>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</si>
  <si>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</si>
  <si>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</si>
  <si>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</si>
  <si>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</si>
  <si>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</si>
  <si>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</si>
  <si>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</si>
  <si>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</si>
  <si>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</si>
  <si>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</si>
  <si>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</si>
  <si>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</si>
  <si>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</si>
  <si>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</si>
  <si>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</si>
  <si>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</si>
  <si>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</si>
  <si>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</si>
  <si>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</si>
  <si>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</si>
  <si>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</si>
  <si>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</si>
  <si>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</si>
  <si>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</si>
  <si>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</si>
  <si>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</si>
  <si>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</si>
  <si>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</si>
  <si>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</si>
  <si>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</si>
  <si>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</si>
  <si>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</si>
  <si>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</si>
  <si>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</si>
  <si>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</si>
  <si>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</si>
  <si>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</si>
  <si>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</si>
  <si>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</si>
  <si>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</si>
  <si>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</si>
  <si>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</si>
  <si>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</si>
  <si>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</si>
  <si>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</si>
  <si>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</si>
  <si>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</si>
  <si>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</si>
  <si>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</si>
  <si>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</si>
  <si>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</si>
  <si>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</si>
  <si>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</si>
  <si>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</si>
  <si>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</si>
  <si>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</si>
  <si>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</si>
  <si>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</si>
  <si>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</si>
  <si>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</si>
  <si>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</si>
  <si>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</si>
  <si>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</si>
  <si>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</si>
  <si>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</si>
  <si>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</si>
  <si>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</si>
  <si>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</si>
  <si>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</si>
  <si>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</si>
  <si>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</si>
  <si>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</si>
  <si>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</si>
  <si>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</si>
  <si>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</si>
  <si>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</si>
  <si>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</si>
  <si>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</si>
  <si>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</si>
  <si>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</si>
  <si>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</si>
  <si>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</si>
  <si>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</si>
  <si>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</si>
  <si>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</si>
  <si>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</si>
  <si>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</si>
  <si>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</si>
  <si>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</si>
  <si>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</si>
  <si>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</si>
  <si>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</si>
  <si>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</si>
  <si>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</si>
  <si>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</si>
  <si>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</si>
  <si>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</si>
  <si>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</si>
  <si>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</si>
  <si>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</si>
  <si>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</si>
  <si>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</si>
  <si>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</si>
  <si>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</si>
  <si>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</si>
  <si>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</si>
  <si>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</si>
  <si>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</si>
  <si>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</si>
  <si>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</si>
  <si>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</si>
  <si>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</si>
  <si>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</si>
  <si>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</si>
  <si>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</si>
  <si>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</si>
  <si>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</si>
  <si>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</si>
  <si>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</si>
  <si>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</si>
  <si>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</si>
  <si>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</si>
  <si>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</si>
  <si>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</si>
  <si>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</si>
  <si>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</si>
  <si>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</si>
  <si>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</si>
  <si>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</si>
  <si>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</si>
  <si>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</si>
  <si>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</si>
  <si>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</si>
  <si>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</si>
  <si>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</si>
  <si>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</si>
  <si>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</si>
  <si>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</si>
  <si>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</si>
  <si>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</si>
  <si>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</si>
  <si>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</si>
  <si>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</si>
  <si>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</si>
  <si>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</si>
  <si>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</si>
  <si>
    <t>AGROPECUARIA EL TOPETE   244</t>
  </si>
  <si>
    <t>CANALES  199-5</t>
  </si>
  <si>
    <t>AGROPECUARIA EL TOPETE   246</t>
  </si>
  <si>
    <t>CANALES  200-4</t>
  </si>
  <si>
    <t>AGROPECUARIA EL TOPETE  246</t>
  </si>
  <si>
    <t>T-60</t>
  </si>
  <si>
    <t>20504--10992</t>
  </si>
  <si>
    <t>20504--3340</t>
  </si>
  <si>
    <t>CHULETA NATURAL</t>
  </si>
  <si>
    <t>FOLIO 10800</t>
  </si>
  <si>
    <t>20511--10999</t>
  </si>
  <si>
    <t>20511--3346</t>
  </si>
  <si>
    <t>20528--11004--NC-522</t>
  </si>
  <si>
    <t>20528-4782-</t>
  </si>
  <si>
    <t>T-57</t>
  </si>
  <si>
    <t>T-58</t>
  </si>
  <si>
    <t>T-59</t>
  </si>
  <si>
    <t>FOLIO CENTRAL 11001</t>
  </si>
  <si>
    <t>A-928</t>
  </si>
  <si>
    <t>D-4271</t>
  </si>
  <si>
    <t>CANALES  250</t>
  </si>
  <si>
    <t>DISTRIBUIDORA PEPE FILETE PUEBLA</t>
  </si>
  <si>
    <t>0008 A1</t>
  </si>
  <si>
    <t>0022 A1</t>
  </si>
  <si>
    <t>0050 A1</t>
  </si>
  <si>
    <t>0067 A1</t>
  </si>
  <si>
    <t>ENTRADAS DEL MES DE      J U N I O             2 0 2 2</t>
  </si>
  <si>
    <t>CANALES   199</t>
  </si>
  <si>
    <t>AGROPECUARIA LA CHEMITA  253</t>
  </si>
  <si>
    <t>CANALES  203</t>
  </si>
  <si>
    <t>CANALES  202-1</t>
  </si>
  <si>
    <t>AGROPECUARIA EL TOPETE  241</t>
  </si>
  <si>
    <t>T-62</t>
  </si>
  <si>
    <t>T-63</t>
  </si>
  <si>
    <t>T-64</t>
  </si>
  <si>
    <t>T-65</t>
  </si>
  <si>
    <t>20575--11032</t>
  </si>
  <si>
    <t>T-66</t>
  </si>
  <si>
    <t>20592--4805</t>
  </si>
  <si>
    <t>20598--11046</t>
  </si>
  <si>
    <t>20547--11020</t>
  </si>
  <si>
    <t xml:space="preserve">Transferencia B </t>
  </si>
  <si>
    <t>20547--11019</t>
  </si>
  <si>
    <t>20554--4789</t>
  </si>
  <si>
    <t>20554--11024</t>
  </si>
  <si>
    <t>20558--4795</t>
  </si>
  <si>
    <t>20558--11028--NC-524</t>
  </si>
  <si>
    <t>20575--11033-NC-523</t>
  </si>
  <si>
    <t>Transferencia BQ</t>
  </si>
  <si>
    <t>20592--11043</t>
  </si>
  <si>
    <t>20598--4806</t>
  </si>
  <si>
    <t>P-1</t>
  </si>
  <si>
    <t xml:space="preserve">AGROPECAURIA EL TOPETE </t>
  </si>
  <si>
    <t>T-67</t>
  </si>
  <si>
    <t>T-68</t>
  </si>
  <si>
    <t>T-69</t>
  </si>
  <si>
    <t>T-70</t>
  </si>
  <si>
    <t>T-71</t>
  </si>
  <si>
    <t>20663--4816</t>
  </si>
  <si>
    <t>20645--4814</t>
  </si>
  <si>
    <t>20663--6862</t>
  </si>
  <si>
    <t>20645--11075</t>
  </si>
  <si>
    <t>20637--4812</t>
  </si>
  <si>
    <t>20637--11072</t>
  </si>
  <si>
    <t>20602--11050--nc-526</t>
  </si>
  <si>
    <t>38366--</t>
  </si>
  <si>
    <t>20602--11052</t>
  </si>
  <si>
    <t xml:space="preserve">AGROPECUARIA LA CHEMITA    </t>
  </si>
  <si>
    <t>20678--11079-NC-527</t>
  </si>
  <si>
    <t>T-73</t>
  </si>
  <si>
    <t xml:space="preserve">ARCADIO LEDO </t>
  </si>
  <si>
    <t xml:space="preserve">CUERO </t>
  </si>
  <si>
    <t>FOLIO 10865</t>
  </si>
  <si>
    <t>A-334961</t>
  </si>
  <si>
    <t>T-74</t>
  </si>
  <si>
    <t>T-76</t>
  </si>
  <si>
    <t>20694--3375</t>
  </si>
  <si>
    <t>20700--11089</t>
  </si>
  <si>
    <t>20694--11084--NC-528</t>
  </si>
  <si>
    <t>20678--4818--NC-190</t>
  </si>
  <si>
    <t>T-72</t>
  </si>
  <si>
    <t>CANALES  50-1</t>
  </si>
  <si>
    <t>T-77</t>
  </si>
  <si>
    <t>Maquila chuleta Natural</t>
  </si>
  <si>
    <t>FOLIO 10874</t>
  </si>
  <si>
    <t>A-335048</t>
  </si>
  <si>
    <t>Transfererencai S</t>
  </si>
  <si>
    <t>CHULETA AHUMADA</t>
  </si>
  <si>
    <t>FOLIO 10871</t>
  </si>
  <si>
    <t>A-335010</t>
  </si>
  <si>
    <t>FOLIO 10869</t>
  </si>
  <si>
    <t>20717--11091</t>
  </si>
  <si>
    <t xml:space="preserve">PULPA ESPALDILLA </t>
  </si>
  <si>
    <t>FOLIO 10841</t>
  </si>
  <si>
    <t>20735--11097</t>
  </si>
  <si>
    <t>P-6</t>
  </si>
  <si>
    <t xml:space="preserve">CARNES SELECTAS EL CIEN SA DE CV </t>
  </si>
  <si>
    <t>Transferrencia S /*  Transferencia B</t>
  </si>
  <si>
    <t>17-Jun-22---21-Jun-22</t>
  </si>
  <si>
    <t>D-4485</t>
  </si>
  <si>
    <t>D-4414</t>
  </si>
  <si>
    <t>0076 A1</t>
  </si>
  <si>
    <t>0104 A1</t>
  </si>
  <si>
    <t>0120 A1</t>
  </si>
  <si>
    <t>0131 A1</t>
  </si>
  <si>
    <t>0157 A1</t>
  </si>
  <si>
    <t>0166 A1</t>
  </si>
  <si>
    <t>0193 A1</t>
  </si>
  <si>
    <t>0204 A1</t>
  </si>
  <si>
    <t>0232 A1</t>
  </si>
  <si>
    <t>0246 A1</t>
  </si>
  <si>
    <t>0298 A1</t>
  </si>
  <si>
    <t>0308 A1</t>
  </si>
  <si>
    <t>0333 A1</t>
  </si>
  <si>
    <t>0350 A1</t>
  </si>
  <si>
    <t>ENTRADAS DEL MES DE      J U L I O             2 0 2 2</t>
  </si>
  <si>
    <t>0380 A1</t>
  </si>
  <si>
    <t xml:space="preserve">AGROPECUARIA EL  TOPETE  </t>
  </si>
  <si>
    <t xml:space="preserve">AGROPECUARIA EL TOPETE     </t>
  </si>
  <si>
    <t>CANALES  200-7</t>
  </si>
  <si>
    <t>CANALES  197-5</t>
  </si>
  <si>
    <t>C-46</t>
  </si>
  <si>
    <t>C-47</t>
  </si>
  <si>
    <t>ARCADIO LEDO BERISTAIN</t>
  </si>
  <si>
    <t>CUERO PAPEL</t>
  </si>
  <si>
    <t>FOLIO 10872</t>
  </si>
  <si>
    <t>A-335009</t>
  </si>
  <si>
    <t>C-48</t>
  </si>
  <si>
    <t>C-49</t>
  </si>
  <si>
    <t>NOTA 0463 Salchichoneria</t>
  </si>
  <si>
    <t>FOLIO CENTRAL 11048</t>
  </si>
  <si>
    <t>A-335090</t>
  </si>
  <si>
    <t>NOTA 0046 Salchichoheria</t>
  </si>
  <si>
    <t>NOTA 0676 Salchichoneria</t>
  </si>
  <si>
    <t>0265 A1</t>
  </si>
  <si>
    <t>20743--11100</t>
  </si>
  <si>
    <t>20749--11104</t>
  </si>
  <si>
    <t>20749--4836</t>
  </si>
  <si>
    <t>20773--6896</t>
  </si>
  <si>
    <t>20773--11109</t>
  </si>
  <si>
    <t>20784--11120</t>
  </si>
  <si>
    <t>20784--4847</t>
  </si>
  <si>
    <t>FOLIO CENTRAL 11027</t>
  </si>
  <si>
    <t>A-987</t>
  </si>
  <si>
    <t>´PATA</t>
  </si>
  <si>
    <t>FOLIO CENTRAL 11017</t>
  </si>
  <si>
    <t>A-964</t>
  </si>
  <si>
    <t>CANALES  200-3</t>
  </si>
  <si>
    <t>C-52</t>
  </si>
  <si>
    <t>FOLIO 10877</t>
  </si>
  <si>
    <t>A-335086</t>
  </si>
  <si>
    <t>CHULETA AHUMADA maquila</t>
  </si>
  <si>
    <t>C-53</t>
  </si>
  <si>
    <t>20812--11146--nc-530</t>
  </si>
  <si>
    <t>C-54</t>
  </si>
  <si>
    <t>C-55</t>
  </si>
  <si>
    <t>20797--11132--nc-529</t>
  </si>
  <si>
    <t>20797--3405--nc-116</t>
  </si>
  <si>
    <t>20812--4856--nc-191</t>
  </si>
  <si>
    <t>20826--6913</t>
  </si>
  <si>
    <t>20826--11165</t>
  </si>
  <si>
    <t>CANALES 192</t>
  </si>
  <si>
    <t>CANALES  184</t>
  </si>
  <si>
    <r>
      <t xml:space="preserve">AGROPECUARIA LA GABY </t>
    </r>
    <r>
      <rPr>
        <b/>
        <sz val="13"/>
        <color rgb="FF0000FF"/>
        <rFont val="Calibri"/>
        <family val="2"/>
        <scheme val="minor"/>
      </rPr>
      <t xml:space="preserve"> 201</t>
    </r>
  </si>
  <si>
    <t>T-78</t>
  </si>
  <si>
    <t>20855--11198--NC-532</t>
  </si>
  <si>
    <t>T-79</t>
  </si>
  <si>
    <t>T-80</t>
  </si>
  <si>
    <t>T-81</t>
  </si>
  <si>
    <t>20838--11174</t>
  </si>
  <si>
    <t>20866--11217--nc-531--NC-538</t>
  </si>
  <si>
    <t>20912--</t>
  </si>
  <si>
    <t>D-4594</t>
  </si>
  <si>
    <t>20886--11246--nc-534</t>
  </si>
  <si>
    <t>20871--11232</t>
  </si>
  <si>
    <t>20902--11261-NC-539</t>
  </si>
  <si>
    <t>D-4655</t>
  </si>
  <si>
    <t>CANALES   200</t>
  </si>
  <si>
    <t>T-85</t>
  </si>
  <si>
    <t>T-86</t>
  </si>
  <si>
    <t>P-12</t>
  </si>
  <si>
    <t>20906--11266--NC-540</t>
  </si>
  <si>
    <t>T-84</t>
  </si>
  <si>
    <t>T-83</t>
  </si>
  <si>
    <t>0402 A1</t>
  </si>
  <si>
    <t>0410 A1</t>
  </si>
  <si>
    <t>0441 A1</t>
  </si>
  <si>
    <t>0450 A1</t>
  </si>
  <si>
    <t>0471 A1</t>
  </si>
  <si>
    <t>0486 A1</t>
  </si>
  <si>
    <t>0491 A1</t>
  </si>
  <si>
    <t>0501 A1</t>
  </si>
  <si>
    <t>0519 A1</t>
  </si>
  <si>
    <t>0531 A1</t>
  </si>
  <si>
    <t>0540 A1</t>
  </si>
  <si>
    <t>0554 A1</t>
  </si>
  <si>
    <t>0575 A1</t>
  </si>
  <si>
    <t>0578 A1</t>
  </si>
  <si>
    <t>ENTRADAS DEL MES DE      AGOSTO             2 0 2 2</t>
  </si>
  <si>
    <t>AGROPECUARIA EL TOPETE     249</t>
  </si>
  <si>
    <t>PORSICOLA SAN BERNARDO</t>
  </si>
  <si>
    <t>TOCINO NATURAL</t>
  </si>
  <si>
    <t>FOLIO 10894</t>
  </si>
  <si>
    <t>AGROPECUARIA EL TOPETE  250-5</t>
  </si>
  <si>
    <t>CANELES 195</t>
  </si>
  <si>
    <t>T-87</t>
  </si>
  <si>
    <t>T-88</t>
  </si>
  <si>
    <t>FOLIO CENTRAL 11056</t>
  </si>
  <si>
    <t>FOLIO CENTRAL 11060</t>
  </si>
  <si>
    <t>DELANTERO</t>
  </si>
  <si>
    <t>20930--6949</t>
  </si>
  <si>
    <t>FOLIO 10880</t>
  </si>
  <si>
    <t>PULPA DE ESPALDILLA</t>
  </si>
  <si>
    <t>FOLIO 10882</t>
  </si>
  <si>
    <t>Transferencia b</t>
  </si>
  <si>
    <t>TRIPOAS</t>
  </si>
  <si>
    <t>FOLIO 10867</t>
  </si>
  <si>
    <t>21019--11305</t>
  </si>
  <si>
    <t>20944--8923</t>
  </si>
  <si>
    <t>20952--8925</t>
  </si>
  <si>
    <t>20958--8928</t>
  </si>
  <si>
    <t>ALBICIA</t>
  </si>
  <si>
    <t>Cuero papel  COMBOS</t>
  </si>
  <si>
    <t>FOLIO 10912</t>
  </si>
  <si>
    <t>AGROPECUARIA EL TOPETE  250-1</t>
  </si>
  <si>
    <t xml:space="preserve">AGROPECUARIA EL TEPETE   </t>
  </si>
  <si>
    <t>20989--8934</t>
  </si>
  <si>
    <t>20975--8931</t>
  </si>
  <si>
    <t>20985--8935</t>
  </si>
  <si>
    <t>T-92</t>
  </si>
  <si>
    <t>T-93</t>
  </si>
  <si>
    <t>T-94</t>
  </si>
  <si>
    <t>CP-56</t>
  </si>
  <si>
    <t>CP-57</t>
  </si>
  <si>
    <t>T-89</t>
  </si>
  <si>
    <t>T-90</t>
  </si>
  <si>
    <t>T-91</t>
  </si>
  <si>
    <t>A-1064</t>
  </si>
  <si>
    <t>T-96</t>
  </si>
  <si>
    <t>21040--11312</t>
  </si>
  <si>
    <t>ARCADIO LEDO BERISTAIN     ALBICIA</t>
  </si>
  <si>
    <t xml:space="preserve">PUNTAS DE CHULETA </t>
  </si>
  <si>
    <t>A-335318</t>
  </si>
  <si>
    <t>FOLIO 10930</t>
  </si>
  <si>
    <t>21034--11310--NC-542</t>
  </si>
  <si>
    <t>21005--8939</t>
  </si>
  <si>
    <t>FOLIO 10910</t>
  </si>
  <si>
    <t>21056--4916</t>
  </si>
  <si>
    <t>21056--11323</t>
  </si>
  <si>
    <t>T-98</t>
  </si>
  <si>
    <t>21067--11325--NC-541</t>
  </si>
  <si>
    <t>21067--11326</t>
  </si>
  <si>
    <t>T-95</t>
  </si>
  <si>
    <t>T-97</t>
  </si>
  <si>
    <t>0586 A1</t>
  </si>
  <si>
    <t>0599 A1</t>
  </si>
  <si>
    <t>0618 A1</t>
  </si>
  <si>
    <t>0625 A1</t>
  </si>
  <si>
    <t>0649 A1</t>
  </si>
  <si>
    <t>0665 A1</t>
  </si>
  <si>
    <t>0691 A1</t>
  </si>
  <si>
    <t>0705 A1</t>
  </si>
  <si>
    <t>0706 A1</t>
  </si>
  <si>
    <t>0719 A1</t>
  </si>
  <si>
    <t>0730 A1</t>
  </si>
  <si>
    <t>0749 A1</t>
  </si>
  <si>
    <t>AGROPECUARIA EL TOPET E</t>
  </si>
  <si>
    <t>CANALES 182</t>
  </si>
  <si>
    <t>21082--11339</t>
  </si>
  <si>
    <t>21082--11340</t>
  </si>
  <si>
    <t>T-100</t>
  </si>
  <si>
    <t>0769 A1</t>
  </si>
  <si>
    <t>CANALES 198</t>
  </si>
  <si>
    <t>D-4740</t>
  </si>
  <si>
    <t>D-4819</t>
  </si>
  <si>
    <t>P-24</t>
  </si>
  <si>
    <t>ENTRADAS DEL MES DE      SEPTIEMBRE             2 0 2 2</t>
  </si>
  <si>
    <t xml:space="preserve">AGROPECUARIA LA CHEMITA SA DE CV </t>
  </si>
  <si>
    <r>
      <t xml:space="preserve">AGROPECUARIA LA CHEMITA SA DE CV   </t>
    </r>
    <r>
      <rPr>
        <b/>
        <sz val="14"/>
        <color rgb="FF0000FF"/>
        <rFont val="Calibri"/>
        <family val="2"/>
        <scheme val="minor"/>
      </rPr>
      <t>244</t>
    </r>
  </si>
  <si>
    <t>AGROPECUARIA LA CHEMITA  SA DE CV   251</t>
  </si>
  <si>
    <t>T-103</t>
  </si>
  <si>
    <t>T-102</t>
  </si>
  <si>
    <t>T-101</t>
  </si>
  <si>
    <t>RAFAEL ZAMBRANO SANDOVAL</t>
  </si>
  <si>
    <t>MANTECA DE CERDO</t>
  </si>
  <si>
    <t>FOLIO 10919</t>
  </si>
  <si>
    <t>FOLIO 10927</t>
  </si>
  <si>
    <t>A-335353</t>
  </si>
  <si>
    <t>ARCADIO LEDO BERISTAIN      ALBICIA</t>
  </si>
  <si>
    <t>CHULETA AHUMANDA</t>
  </si>
  <si>
    <t>FOLIO 10952</t>
  </si>
  <si>
    <t>A-335547</t>
  </si>
  <si>
    <t>T-104</t>
  </si>
  <si>
    <t>21123--11370</t>
  </si>
  <si>
    <t>FOLIO CENTRAL 11088</t>
  </si>
  <si>
    <t>A-1088</t>
  </si>
  <si>
    <t>FOLIO CENTRAL  11081</t>
  </si>
  <si>
    <t>A--1073</t>
  </si>
  <si>
    <t>21088--11347</t>
  </si>
  <si>
    <t>21104--11353</t>
  </si>
  <si>
    <t>21117--11364</t>
  </si>
  <si>
    <t>21134--11393</t>
  </si>
  <si>
    <t>21151--11412</t>
  </si>
  <si>
    <t>AGROPECUARIA LA CHEMITA     250</t>
  </si>
  <si>
    <t xml:space="preserve">AGROPECARIA LA CHEMITA  </t>
  </si>
  <si>
    <t>AGROPECUARIA LA CHEMITA    250</t>
  </si>
  <si>
    <t xml:space="preserve">AGROPECUARIA LA CHEMITA  </t>
  </si>
  <si>
    <t>FOLIO 10959</t>
  </si>
  <si>
    <t>A-335593</t>
  </si>
  <si>
    <t>FOLIO 10960</t>
  </si>
  <si>
    <t>A-335592</t>
  </si>
  <si>
    <t>21162--11427</t>
  </si>
  <si>
    <t>T-110</t>
  </si>
  <si>
    <t>T-111</t>
  </si>
  <si>
    <t>21173--11444--NC-544</t>
  </si>
  <si>
    <t>21188--4960--NC-193</t>
  </si>
  <si>
    <t>D-4914</t>
  </si>
  <si>
    <t>T-105</t>
  </si>
  <si>
    <t>T-106</t>
  </si>
  <si>
    <t>T-109</t>
  </si>
  <si>
    <t>T-108</t>
  </si>
  <si>
    <t xml:space="preserve"> DISTRIBUIDORA PEPE FILETE</t>
  </si>
  <si>
    <t>CANALES  214</t>
  </si>
  <si>
    <t>3464--</t>
  </si>
  <si>
    <t>7039--</t>
  </si>
  <si>
    <t>FOLIO 10938</t>
  </si>
  <si>
    <t>A-335472</t>
  </si>
  <si>
    <t>FOLIO 10944</t>
  </si>
  <si>
    <t>A-335473</t>
  </si>
  <si>
    <t>FOLIO 10943</t>
  </si>
  <si>
    <t>A-335470</t>
  </si>
  <si>
    <t>FOLIO 10939</t>
  </si>
  <si>
    <t>maquila  CHULETA AHUMADA</t>
  </si>
  <si>
    <t>A-335471</t>
  </si>
  <si>
    <t>Transferencia s</t>
  </si>
  <si>
    <t>FOLIO 10950</t>
  </si>
  <si>
    <t>A-335630</t>
  </si>
  <si>
    <t>FOLIO 10935</t>
  </si>
  <si>
    <t>PECHO</t>
  </si>
  <si>
    <t>FOLIO 10951</t>
  </si>
  <si>
    <t>FOLIO 10945</t>
  </si>
  <si>
    <t>FOLIO 10953</t>
  </si>
  <si>
    <t>21203--7031</t>
  </si>
  <si>
    <t>3462--</t>
  </si>
  <si>
    <t>7036--</t>
  </si>
  <si>
    <t>7043--</t>
  </si>
  <si>
    <t>4970--</t>
  </si>
  <si>
    <t xml:space="preserve">   </t>
  </si>
  <si>
    <t>AGROPECUARIA LA CHEMITA  250</t>
  </si>
  <si>
    <t>PORRCICOLA SAN BERNARDO</t>
  </si>
  <si>
    <t>PORCICOLA SAN BERNARDO      250</t>
  </si>
  <si>
    <t xml:space="preserve">AGRPÉCUARIA LA CHEMITA </t>
  </si>
  <si>
    <t>AGROPECUARIA LA GABY  250</t>
  </si>
  <si>
    <t>T-120</t>
  </si>
  <si>
    <t>21256--7053</t>
  </si>
  <si>
    <t>T-117</t>
  </si>
  <si>
    <t>T-118</t>
  </si>
  <si>
    <t>T-119</t>
  </si>
  <si>
    <t>P-38</t>
  </si>
  <si>
    <t>21247--4979</t>
  </si>
  <si>
    <t>21247--7050</t>
  </si>
  <si>
    <t>21274--7059</t>
  </si>
  <si>
    <t>D-4974</t>
  </si>
  <si>
    <t>T-112</t>
  </si>
  <si>
    <t>T-113</t>
  </si>
  <si>
    <t>T-114</t>
  </si>
  <si>
    <t>XXXXXX</t>
  </si>
  <si>
    <t>0805 A1</t>
  </si>
  <si>
    <t>0806 A1</t>
  </si>
  <si>
    <t>0820 A1</t>
  </si>
  <si>
    <t>0844 A1</t>
  </si>
  <si>
    <t>0855 A1</t>
  </si>
  <si>
    <t>0874 A1</t>
  </si>
  <si>
    <t>0889 A1</t>
  </si>
  <si>
    <t>0907 A1</t>
  </si>
  <si>
    <t>0917 A1</t>
  </si>
  <si>
    <t>0924 A1</t>
  </si>
  <si>
    <t>0945 A1</t>
  </si>
  <si>
    <t>0960 A1</t>
  </si>
  <si>
    <t>0971 A1</t>
  </si>
  <si>
    <t>0988 A1</t>
  </si>
  <si>
    <t>0016 B1</t>
  </si>
  <si>
    <t>0028 B1</t>
  </si>
  <si>
    <t>0036 B1</t>
  </si>
  <si>
    <t>0036B1</t>
  </si>
  <si>
    <t>0048 B1</t>
  </si>
  <si>
    <t>0058 B1</t>
  </si>
  <si>
    <t>0073 B1</t>
  </si>
  <si>
    <t>00736 B1</t>
  </si>
  <si>
    <t>ENTRADAS DEL MES DE      O C T U B R E              2 0 2 2</t>
  </si>
  <si>
    <t>AGROPECUARIA EL TOPETE     251</t>
  </si>
  <si>
    <t>AGROPECUARIA EL TOPETE    180</t>
  </si>
  <si>
    <t>CANALES  130</t>
  </si>
  <si>
    <t>21279--7062--NC-263</t>
  </si>
  <si>
    <t>T-121</t>
  </si>
  <si>
    <t xml:space="preserve">Transportista  FACTURA </t>
  </si>
  <si>
    <t>T-122</t>
  </si>
  <si>
    <t>ARCADIO LEDO BERISTAIN  "  ALBICIA  "</t>
  </si>
  <si>
    <t>FOLIO 10965</t>
  </si>
  <si>
    <t>A-335610</t>
  </si>
  <si>
    <t>Transfernecia S</t>
  </si>
  <si>
    <t>T-123</t>
  </si>
  <si>
    <t>21321--4996</t>
  </si>
  <si>
    <t>21334--7088</t>
  </si>
  <si>
    <t>21287--7071</t>
  </si>
  <si>
    <t>21304--11535</t>
  </si>
  <si>
    <t>21304--7075</t>
  </si>
  <si>
    <t>21315--7079</t>
  </si>
  <si>
    <t>21315--4992</t>
  </si>
  <si>
    <t>21377--</t>
  </si>
  <si>
    <t>21388--</t>
  </si>
  <si>
    <t>21321--7082</t>
  </si>
  <si>
    <t>21334--5001</t>
  </si>
  <si>
    <t>AGROPECUARIA LA  GABY    250</t>
  </si>
  <si>
    <t>AGROPECUARIA LA  GABY    249</t>
  </si>
  <si>
    <t>AGROPECUARIA LA CHEMITA    251</t>
  </si>
  <si>
    <t>CANALES  115</t>
  </si>
  <si>
    <t xml:space="preserve">DISTRIBUDORA PEPE FILETE </t>
  </si>
  <si>
    <t>T-127</t>
  </si>
  <si>
    <t>T-126</t>
  </si>
  <si>
    <t>21347--5008</t>
  </si>
  <si>
    <t>21352--9056</t>
  </si>
  <si>
    <t>21352--9055</t>
  </si>
  <si>
    <t>21367--11583</t>
  </si>
  <si>
    <t>21347--7096</t>
  </si>
  <si>
    <t>21393--</t>
  </si>
  <si>
    <t>21416--</t>
  </si>
  <si>
    <t>21421--</t>
  </si>
  <si>
    <t>21367--115853</t>
  </si>
  <si>
    <t>21377--11594</t>
  </si>
  <si>
    <t>T-124</t>
  </si>
  <si>
    <t>D-5060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</si>
</sst>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  <font>
      <b/>
      <sz val="14"/>
      <color rgb="FF00B05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8" tint="-0.249977111117893"/>
      <name val="Calibri"/>
      <family val="1"/>
      <scheme val="minor"/>
    </font>
    <font>
      <b/>
      <sz val="13"/>
      <color theme="1"/>
      <name val="Calibri"/>
      <family val="1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0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19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Border="1" applyAlignment="1">
      <alignment horizontal="left" vertical="center"/>
    </xf>
    <xf numFmtId="0" fontId="18" fillId="0" borderId="18" xfId="0" applyFont="1" applyBorder="1" applyAlignment="1">
      <alignment horizontal="left"/>
    </xf>
    <xf numFmtId="0" fontId="19" fillId="0" borderId="19" xfId="0" applyFont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Border="1" applyAlignment="1">
      <alignment horizontal="right"/>
    </xf>
    <xf numFmtId="164" fontId="12" fillId="0" borderId="17" xfId="0" applyNumberFormat="1" applyFont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Border="1" applyAlignment="1">
      <alignment horizontal="center"/>
    </xf>
    <xf numFmtId="165" fontId="6" fillId="0" borderId="23" xfId="0" applyNumberFormat="1" applyFont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/>
    </xf>
    <xf numFmtId="0" fontId="19" fillId="0" borderId="29" xfId="0" applyFont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Border="1" applyAlignment="1">
      <alignment horizontal="center"/>
    </xf>
    <xf numFmtId="0" fontId="9" fillId="0" borderId="27" xfId="0" applyFont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Border="1" applyAlignment="1">
      <alignment wrapText="1"/>
    </xf>
    <xf numFmtId="16" fontId="19" fillId="0" borderId="29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/>
    </xf>
    <xf numFmtId="165" fontId="6" fillId="0" borderId="27" xfId="0" applyNumberFormat="1" applyFont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left" vertical="center"/>
    </xf>
    <xf numFmtId="0" fontId="18" fillId="0" borderId="27" xfId="0" applyFont="1" applyBorder="1"/>
    <xf numFmtId="0" fontId="18" fillId="0" borderId="27" xfId="0" applyFont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Border="1" applyAlignment="1">
      <alignment horizontal="center" vertical="center"/>
    </xf>
    <xf numFmtId="164" fontId="12" fillId="0" borderId="28" xfId="0" applyNumberFormat="1" applyFont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wrapText="1"/>
    </xf>
    <xf numFmtId="1" fontId="2" fillId="0" borderId="27" xfId="0" applyNumberFormat="1" applyFont="1" applyBorder="1" applyAlignment="1">
      <alignment horizontal="center" wrapText="1"/>
    </xf>
    <xf numFmtId="0" fontId="21" fillId="0" borderId="34" xfId="0" applyFont="1" applyBorder="1" applyAlignment="1">
      <alignment horizontal="center" vertical="center"/>
    </xf>
    <xf numFmtId="164" fontId="22" fillId="0" borderId="34" xfId="0" applyNumberFormat="1" applyFont="1" applyBorder="1" applyAlignment="1">
      <alignment horizontal="center" vertical="center"/>
    </xf>
    <xf numFmtId="44" fontId="6" fillId="0" borderId="34" xfId="1" applyFont="1" applyFill="1" applyBorder="1"/>
    <xf numFmtId="0" fontId="12" fillId="0" borderId="26" xfId="0" applyFont="1" applyBorder="1" applyAlignment="1">
      <alignment horizontal="center" vertical="center"/>
    </xf>
    <xf numFmtId="0" fontId="26" fillId="0" borderId="27" xfId="0" applyFont="1" applyBorder="1" applyAlignment="1">
      <alignment vertical="center"/>
    </xf>
    <xf numFmtId="0" fontId="26" fillId="0" borderId="26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Border="1" applyAlignment="1">
      <alignment vertical="center"/>
    </xf>
    <xf numFmtId="164" fontId="12" fillId="0" borderId="17" xfId="0" applyNumberFormat="1" applyFont="1" applyBorder="1" applyAlignment="1">
      <alignment horizontal="center" vertical="center"/>
    </xf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30" fillId="0" borderId="27" xfId="0" applyFont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/>
    </xf>
    <xf numFmtId="0" fontId="30" fillId="0" borderId="27" xfId="0" applyFont="1" applyBorder="1" applyAlignment="1">
      <alignment horizontal="left" wrapText="1"/>
    </xf>
    <xf numFmtId="0" fontId="24" fillId="0" borderId="27" xfId="0" applyFont="1" applyBorder="1" applyAlignment="1">
      <alignment horizontal="left"/>
    </xf>
    <xf numFmtId="164" fontId="2" fillId="0" borderId="34" xfId="0" applyNumberFormat="1" applyFont="1" applyBorder="1" applyAlignment="1">
      <alignment wrapText="1"/>
    </xf>
    <xf numFmtId="0" fontId="26" fillId="0" borderId="34" xfId="0" applyFont="1" applyBorder="1" applyAlignment="1">
      <alignment vertical="center"/>
    </xf>
    <xf numFmtId="166" fontId="26" fillId="0" borderId="34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Border="1" applyAlignment="1">
      <alignment vertical="center" wrapText="1"/>
    </xf>
    <xf numFmtId="0" fontId="19" fillId="0" borderId="27" xfId="0" applyFont="1" applyBorder="1" applyAlignment="1">
      <alignment horizontal="center"/>
    </xf>
    <xf numFmtId="0" fontId="34" fillId="0" borderId="27" xfId="0" applyFont="1" applyBorder="1" applyAlignment="1">
      <alignment horizontal="center"/>
    </xf>
    <xf numFmtId="166" fontId="12" fillId="0" borderId="27" xfId="0" applyNumberFormat="1" applyFont="1" applyBorder="1" applyAlignment="1">
      <alignment horizontal="center"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1" fontId="2" fillId="0" borderId="34" xfId="0" applyNumberFormat="1" applyFont="1" applyBorder="1" applyAlignment="1">
      <alignment horizontal="center" wrapText="1"/>
    </xf>
    <xf numFmtId="0" fontId="30" fillId="0" borderId="34" xfId="0" applyFont="1" applyBorder="1" applyAlignment="1">
      <alignment horizontal="left"/>
    </xf>
    <xf numFmtId="4" fontId="2" fillId="0" borderId="34" xfId="0" applyNumberFormat="1" applyFont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Border="1" applyAlignment="1">
      <alignment wrapText="1"/>
    </xf>
    <xf numFmtId="164" fontId="2" fillId="0" borderId="27" xfId="0" applyNumberFormat="1" applyFont="1" applyBorder="1" applyAlignment="1">
      <alignment vertical="center" wrapText="1"/>
    </xf>
    <xf numFmtId="1" fontId="2" fillId="0" borderId="27" xfId="0" applyNumberFormat="1" applyFont="1" applyBorder="1" applyAlignment="1">
      <alignment vertical="center" wrapText="1"/>
    </xf>
    <xf numFmtId="0" fontId="30" fillId="0" borderId="39" xfId="0" applyFont="1" applyBorder="1" applyAlignment="1">
      <alignment horizontal="left"/>
    </xf>
    <xf numFmtId="0" fontId="26" fillId="0" borderId="17" xfId="0" applyFont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 wrapText="1"/>
    </xf>
    <xf numFmtId="164" fontId="12" fillId="0" borderId="28" xfId="0" applyNumberFormat="1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Border="1" applyAlignment="1">
      <alignment vertical="center"/>
    </xf>
    <xf numFmtId="0" fontId="26" fillId="0" borderId="34" xfId="0" applyFont="1" applyBorder="1" applyAlignment="1">
      <alignment horizontal="center" vertical="center"/>
    </xf>
    <xf numFmtId="164" fontId="12" fillId="0" borderId="34" xfId="0" applyNumberFormat="1" applyFont="1" applyBorder="1" applyAlignment="1">
      <alignment horizontal="center" vertical="center"/>
    </xf>
    <xf numFmtId="0" fontId="18" fillId="0" borderId="34" xfId="0" applyFont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1" fontId="11" fillId="0" borderId="27" xfId="0" applyNumberFormat="1" applyFont="1" applyBorder="1" applyAlignment="1">
      <alignment horizontal="center" wrapText="1"/>
    </xf>
    <xf numFmtId="0" fontId="18" fillId="0" borderId="62" xfId="0" applyFont="1" applyBorder="1" applyAlignment="1">
      <alignment vertical="center"/>
    </xf>
    <xf numFmtId="0" fontId="18" fillId="0" borderId="63" xfId="0" applyFont="1" applyBorder="1" applyAlignment="1">
      <alignment vertical="center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4" fontId="32" fillId="0" borderId="27" xfId="0" applyNumberFormat="1" applyFont="1" applyBorder="1" applyAlignment="1">
      <alignment vertical="center" wrapText="1"/>
    </xf>
    <xf numFmtId="4" fontId="31" fillId="0" borderId="27" xfId="0" applyNumberFormat="1" applyFont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Border="1" applyAlignment="1">
      <alignment horizontal="center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Border="1" applyAlignment="1">
      <alignment vertical="center"/>
    </xf>
    <xf numFmtId="0" fontId="18" fillId="0" borderId="17" xfId="0" applyFont="1" applyBorder="1" applyAlignment="1">
      <alignment vertical="center"/>
    </xf>
    <xf numFmtId="4" fontId="31" fillId="0" borderId="34" xfId="0" applyNumberFormat="1" applyFont="1" applyBorder="1" applyAlignment="1">
      <alignment vertical="center" wrapText="1"/>
    </xf>
    <xf numFmtId="4" fontId="31" fillId="0" borderId="17" xfId="0" applyNumberFormat="1" applyFont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vertical="center" wrapText="1"/>
    </xf>
    <xf numFmtId="4" fontId="32" fillId="0" borderId="34" xfId="0" applyNumberFormat="1" applyFont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17" xfId="0" applyFont="1" applyBorder="1"/>
    <xf numFmtId="0" fontId="19" fillId="0" borderId="17" xfId="0" applyFont="1" applyBorder="1" applyAlignment="1">
      <alignment vertical="center"/>
    </xf>
    <xf numFmtId="1" fontId="12" fillId="0" borderId="27" xfId="0" applyNumberFormat="1" applyFont="1" applyBorder="1" applyAlignment="1">
      <alignment vertical="center" wrapText="1"/>
    </xf>
    <xf numFmtId="0" fontId="31" fillId="0" borderId="17" xfId="0" applyFont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30" fillId="0" borderId="27" xfId="0" applyFont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8" xfId="0" applyNumberFormat="1" applyFont="1" applyBorder="1" applyAlignment="1">
      <alignment horizontal="center" wrapText="1"/>
    </xf>
    <xf numFmtId="1" fontId="11" fillId="11" borderId="27" xfId="0" applyNumberFormat="1" applyFont="1" applyFill="1" applyBorder="1" applyAlignment="1">
      <alignment horizontal="center" vertical="center" wrapText="1"/>
    </xf>
    <xf numFmtId="1" fontId="11" fillId="12" borderId="34" xfId="0" applyNumberFormat="1" applyFont="1" applyFill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wrapText="1"/>
    </xf>
    <xf numFmtId="1" fontId="11" fillId="0" borderId="27" xfId="0" applyNumberFormat="1" applyFont="1" applyBorder="1" applyAlignment="1">
      <alignment horizontal="center" vertical="center"/>
    </xf>
    <xf numFmtId="1" fontId="51" fillId="0" borderId="27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wrapText="1"/>
    </xf>
    <xf numFmtId="1" fontId="52" fillId="0" borderId="27" xfId="0" applyNumberFormat="1" applyFont="1" applyBorder="1" applyAlignment="1">
      <alignment horizontal="center" wrapText="1"/>
    </xf>
    <xf numFmtId="1" fontId="52" fillId="0" borderId="0" xfId="0" applyNumberFormat="1" applyFont="1" applyAlignment="1">
      <alignment horizontal="center" wrapText="1"/>
    </xf>
    <xf numFmtId="1" fontId="11" fillId="0" borderId="0" xfId="0" applyNumberFormat="1" applyFont="1" applyAlignment="1">
      <alignment horizontal="center" wrapText="1"/>
    </xf>
    <xf numFmtId="1" fontId="11" fillId="0" borderId="48" xfId="0" applyNumberFormat="1" applyFont="1" applyBorder="1" applyAlignment="1">
      <alignment horizontal="center" wrapText="1"/>
    </xf>
    <xf numFmtId="1" fontId="53" fillId="0" borderId="0" xfId="0" applyNumberFormat="1" applyFont="1" applyAlignment="1">
      <alignment horizontal="center"/>
    </xf>
    <xf numFmtId="164" fontId="2" fillId="0" borderId="28" xfId="0" applyNumberFormat="1" applyFont="1" applyBorder="1" applyAlignment="1">
      <alignment wrapText="1"/>
    </xf>
    <xf numFmtId="4" fontId="2" fillId="0" borderId="26" xfId="0" applyNumberFormat="1" applyFont="1" applyBorder="1" applyAlignment="1">
      <alignment wrapText="1"/>
    </xf>
    <xf numFmtId="164" fontId="12" fillId="0" borderId="34" xfId="0" applyNumberFormat="1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164" fontId="12" fillId="0" borderId="68" xfId="0" applyNumberFormat="1" applyFont="1" applyBorder="1" applyAlignment="1">
      <alignment vertical="center"/>
    </xf>
    <xf numFmtId="0" fontId="12" fillId="0" borderId="34" xfId="0" applyFont="1" applyBorder="1" applyAlignment="1">
      <alignment vertical="center"/>
    </xf>
    <xf numFmtId="0" fontId="12" fillId="0" borderId="67" xfId="0" applyFont="1" applyBorder="1" applyAlignment="1">
      <alignment vertical="center"/>
    </xf>
    <xf numFmtId="0" fontId="11" fillId="18" borderId="0" xfId="0" applyFont="1" applyFill="1" applyAlignment="1">
      <alignment horizontal="left" wrapText="1"/>
    </xf>
    <xf numFmtId="44" fontId="54" fillId="0" borderId="27" xfId="1" applyFont="1" applyFill="1" applyBorder="1" applyAlignment="1">
      <alignment horizontal="center" vertical="center" wrapText="1"/>
    </xf>
    <xf numFmtId="0" fontId="54" fillId="0" borderId="27" xfId="0" applyFont="1" applyBorder="1" applyAlignment="1">
      <alignment horizontal="center"/>
    </xf>
    <xf numFmtId="165" fontId="54" fillId="0" borderId="27" xfId="0" applyNumberFormat="1" applyFont="1" applyBorder="1"/>
    <xf numFmtId="0" fontId="19" fillId="4" borderId="29" xfId="0" applyFont="1" applyFill="1" applyBorder="1" applyAlignment="1">
      <alignment horizontal="center" vertical="center" wrapText="1"/>
    </xf>
    <xf numFmtId="44" fontId="22" fillId="11" borderId="30" xfId="1" applyFont="1" applyFill="1" applyBorder="1"/>
    <xf numFmtId="166" fontId="22" fillId="11" borderId="31" xfId="0" applyNumberFormat="1" applyFont="1" applyFill="1" applyBorder="1" applyAlignment="1">
      <alignment horizontal="center"/>
    </xf>
    <xf numFmtId="0" fontId="30" fillId="0" borderId="28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30" fillId="13" borderId="26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44" fontId="6" fillId="0" borderId="26" xfId="1" applyFont="1" applyFill="1" applyBorder="1"/>
    <xf numFmtId="164" fontId="12" fillId="0" borderId="18" xfId="0" applyNumberFormat="1" applyFont="1" applyBorder="1" applyAlignment="1">
      <alignment horizontal="center" vertical="center" wrapText="1"/>
    </xf>
    <xf numFmtId="1" fontId="12" fillId="0" borderId="34" xfId="0" applyNumberFormat="1" applyFont="1" applyBorder="1" applyAlignment="1">
      <alignment vertical="center" wrapText="1"/>
    </xf>
    <xf numFmtId="0" fontId="12" fillId="0" borderId="40" xfId="0" applyFont="1" applyBorder="1" applyAlignment="1">
      <alignment vertical="center"/>
    </xf>
    <xf numFmtId="164" fontId="12" fillId="0" borderId="41" xfId="0" applyNumberFormat="1" applyFont="1" applyBorder="1" applyAlignment="1">
      <alignment vertical="center"/>
    </xf>
    <xf numFmtId="0" fontId="11" fillId="0" borderId="27" xfId="0" applyFont="1" applyBorder="1" applyAlignment="1">
      <alignment vertical="center"/>
    </xf>
    <xf numFmtId="44" fontId="9" fillId="19" borderId="27" xfId="1" applyFont="1" applyFill="1" applyBorder="1"/>
    <xf numFmtId="0" fontId="19" fillId="11" borderId="29" xfId="0" applyFont="1" applyFill="1" applyBorder="1" applyAlignment="1">
      <alignment horizontal="center" vertical="center" wrapText="1"/>
    </xf>
    <xf numFmtId="4" fontId="2" fillId="0" borderId="28" xfId="0" applyNumberFormat="1" applyFont="1" applyBorder="1" applyAlignment="1">
      <alignment wrapText="1"/>
    </xf>
    <xf numFmtId="164" fontId="2" fillId="0" borderId="17" xfId="0" applyNumberFormat="1" applyFont="1" applyBorder="1" applyAlignment="1">
      <alignment wrapText="1"/>
    </xf>
    <xf numFmtId="164" fontId="2" fillId="0" borderId="37" xfId="0" applyNumberFormat="1" applyFont="1" applyBorder="1" applyAlignment="1">
      <alignment vertical="center" wrapText="1"/>
    </xf>
    <xf numFmtId="4" fontId="32" fillId="0" borderId="17" xfId="0" applyNumberFormat="1" applyFont="1" applyBorder="1" applyAlignment="1">
      <alignment vertical="center" wrapText="1"/>
    </xf>
    <xf numFmtId="0" fontId="18" fillId="0" borderId="37" xfId="0" applyFont="1" applyBorder="1" applyAlignment="1">
      <alignment vertical="center"/>
    </xf>
    <xf numFmtId="1" fontId="12" fillId="0" borderId="22" xfId="0" applyNumberFormat="1" applyFont="1" applyBorder="1" applyAlignment="1">
      <alignment vertical="center" wrapText="1"/>
    </xf>
    <xf numFmtId="0" fontId="22" fillId="11" borderId="17" xfId="0" applyFont="1" applyFill="1" applyBorder="1" applyAlignment="1">
      <alignment vertical="center"/>
    </xf>
    <xf numFmtId="166" fontId="22" fillId="11" borderId="17" xfId="0" applyNumberFormat="1" applyFont="1" applyFill="1" applyBorder="1" applyAlignment="1">
      <alignment horizontal="center" vertical="center"/>
    </xf>
    <xf numFmtId="0" fontId="2" fillId="0" borderId="17" xfId="0" applyFont="1" applyBorder="1" applyAlignment="1">
      <alignment vertical="center"/>
    </xf>
    <xf numFmtId="166" fontId="2" fillId="0" borderId="17" xfId="0" applyNumberFormat="1" applyFont="1" applyBorder="1" applyAlignment="1">
      <alignment horizontal="center" vertical="center"/>
    </xf>
    <xf numFmtId="0" fontId="18" fillId="0" borderId="23" xfId="0" applyFont="1" applyBorder="1"/>
    <xf numFmtId="0" fontId="22" fillId="11" borderId="40" xfId="0" applyFont="1" applyFill="1" applyBorder="1" applyAlignment="1">
      <alignment vertical="center"/>
    </xf>
    <xf numFmtId="164" fontId="22" fillId="11" borderId="41" xfId="0" applyNumberFormat="1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vertical="center"/>
    </xf>
    <xf numFmtId="44" fontId="22" fillId="11" borderId="27" xfId="1" applyFont="1" applyFill="1" applyBorder="1" applyAlignment="1">
      <alignment horizontal="center" vertical="center" wrapText="1"/>
    </xf>
    <xf numFmtId="44" fontId="22" fillId="11" borderId="21" xfId="1" applyFont="1" applyFill="1" applyBorder="1" applyAlignment="1">
      <alignment horizontal="center" vertical="center" wrapText="1"/>
    </xf>
    <xf numFmtId="0" fontId="50" fillId="11" borderId="27" xfId="0" applyFont="1" applyFill="1" applyBorder="1" applyAlignment="1">
      <alignment horizontal="center"/>
    </xf>
    <xf numFmtId="165" fontId="50" fillId="11" borderId="27" xfId="0" applyNumberFormat="1" applyFont="1" applyFill="1" applyBorder="1"/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4" fontId="32" fillId="0" borderId="27" xfId="0" applyNumberFormat="1" applyFont="1" applyBorder="1" applyAlignment="1">
      <alignment horizontal="center" vertical="center" wrapText="1"/>
    </xf>
    <xf numFmtId="44" fontId="9" fillId="11" borderId="26" xfId="1" applyFont="1" applyFill="1" applyBorder="1" applyAlignment="1">
      <alignment horizontal="center" vertical="center" wrapText="1"/>
    </xf>
    <xf numFmtId="44" fontId="48" fillId="11" borderId="27" xfId="1" applyFont="1" applyFill="1" applyBorder="1" applyAlignment="1">
      <alignment horizontal="center" vertical="center" wrapText="1"/>
    </xf>
    <xf numFmtId="0" fontId="22" fillId="11" borderId="27" xfId="0" applyFont="1" applyFill="1" applyBorder="1" applyAlignment="1">
      <alignment vertical="center"/>
    </xf>
    <xf numFmtId="1" fontId="2" fillId="0" borderId="17" xfId="0" applyNumberFormat="1" applyFont="1" applyBorder="1" applyAlignment="1">
      <alignment vertical="center" wrapText="1"/>
    </xf>
    <xf numFmtId="164" fontId="2" fillId="0" borderId="0" xfId="0" applyNumberFormat="1" applyFont="1" applyAlignment="1">
      <alignment wrapText="1"/>
    </xf>
    <xf numFmtId="1" fontId="11" fillId="0" borderId="0" xfId="0" applyNumberFormat="1" applyFont="1" applyAlignment="1">
      <alignment horizontal="center" vertical="center" wrapText="1"/>
    </xf>
    <xf numFmtId="0" fontId="21" fillId="11" borderId="23" xfId="0" applyFont="1" applyFill="1" applyBorder="1" applyAlignment="1">
      <alignment horizontal="center" vertical="center"/>
    </xf>
    <xf numFmtId="164" fontId="22" fillId="11" borderId="23" xfId="0" applyNumberFormat="1" applyFont="1" applyFill="1" applyBorder="1" applyAlignment="1">
      <alignment horizontal="center" vertical="center"/>
    </xf>
    <xf numFmtId="1" fontId="11" fillId="0" borderId="34" xfId="0" applyNumberFormat="1" applyFont="1" applyBorder="1" applyAlignment="1">
      <alignment vertical="center" wrapText="1"/>
    </xf>
    <xf numFmtId="0" fontId="31" fillId="0" borderId="17" xfId="0" applyFont="1" applyBorder="1" applyAlignment="1">
      <alignment vertical="center" wrapText="1"/>
    </xf>
    <xf numFmtId="0" fontId="33" fillId="0" borderId="34" xfId="0" applyFont="1" applyBorder="1" applyAlignment="1">
      <alignment vertical="center" wrapText="1"/>
    </xf>
    <xf numFmtId="0" fontId="33" fillId="0" borderId="23" xfId="0" applyFont="1" applyBorder="1" applyAlignment="1">
      <alignment vertical="center" wrapText="1"/>
    </xf>
    <xf numFmtId="0" fontId="30" fillId="0" borderId="27" xfId="0" applyFont="1" applyBorder="1" applyAlignment="1">
      <alignment vertical="center" wrapText="1"/>
    </xf>
    <xf numFmtId="0" fontId="24" fillId="0" borderId="17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/>
    </xf>
    <xf numFmtId="0" fontId="9" fillId="14" borderId="27" xfId="0" applyFont="1" applyFill="1" applyBorder="1" applyAlignment="1">
      <alignment horizontal="center"/>
    </xf>
    <xf numFmtId="165" fontId="9" fillId="14" borderId="27" xfId="0" applyNumberFormat="1" applyFont="1" applyFill="1" applyBorder="1"/>
    <xf numFmtId="0" fontId="35" fillId="0" borderId="27" xfId="0" applyFont="1" applyBorder="1" applyAlignment="1">
      <alignment vertical="center"/>
    </xf>
    <xf numFmtId="0" fontId="30" fillId="0" borderId="28" xfId="0" applyFont="1" applyBorder="1" applyAlignment="1">
      <alignment horizontal="left"/>
    </xf>
    <xf numFmtId="0" fontId="33" fillId="0" borderId="29" xfId="0" applyFont="1" applyBorder="1" applyAlignment="1">
      <alignment horizontal="center" vertical="center" wrapText="1"/>
    </xf>
    <xf numFmtId="44" fontId="33" fillId="0" borderId="27" xfId="1" applyFont="1" applyFill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0" fontId="21" fillId="11" borderId="27" xfId="0" applyFont="1" applyFill="1" applyBorder="1" applyAlignment="1">
      <alignment horizontal="center" vertical="center" wrapText="1"/>
    </xf>
    <xf numFmtId="44" fontId="6" fillId="10" borderId="14" xfId="1" applyFont="1" applyFill="1" applyBorder="1" applyAlignment="1">
      <alignment horizontal="center" vertical="center" wrapText="1"/>
    </xf>
    <xf numFmtId="44" fontId="55" fillId="10" borderId="13" xfId="1" applyFont="1" applyFill="1" applyBorder="1" applyAlignment="1">
      <alignment horizontal="center" vertical="center" wrapText="1"/>
    </xf>
    <xf numFmtId="166" fontId="12" fillId="0" borderId="27" xfId="0" applyNumberFormat="1" applyFont="1" applyBorder="1" applyAlignment="1">
      <alignment vertical="center"/>
    </xf>
    <xf numFmtId="0" fontId="35" fillId="0" borderId="27" xfId="0" applyFont="1" applyBorder="1" applyAlignment="1">
      <alignment horizontal="center" wrapText="1"/>
    </xf>
    <xf numFmtId="164" fontId="12" fillId="0" borderId="34" xfId="0" applyNumberFormat="1" applyFont="1" applyBorder="1" applyAlignment="1">
      <alignment horizontal="center" vertical="center"/>
    </xf>
    <xf numFmtId="164" fontId="12" fillId="0" borderId="17" xfId="0" applyNumberFormat="1" applyFont="1" applyBorder="1" applyAlignment="1">
      <alignment horizontal="center" vertical="center"/>
    </xf>
    <xf numFmtId="4" fontId="31" fillId="0" borderId="34" xfId="0" applyNumberFormat="1" applyFont="1" applyBorder="1" applyAlignment="1">
      <alignment horizontal="center" vertical="center" wrapText="1"/>
    </xf>
    <xf numFmtId="4" fontId="31" fillId="0" borderId="17" xfId="0" applyNumberFormat="1" applyFont="1" applyBorder="1" applyAlignment="1">
      <alignment horizontal="center" vertical="center" wrapText="1"/>
    </xf>
    <xf numFmtId="1" fontId="2" fillId="0" borderId="34" xfId="0" applyNumberFormat="1" applyFont="1" applyBorder="1" applyAlignment="1">
      <alignment horizontal="center" vertical="center" wrapText="1"/>
    </xf>
    <xf numFmtId="1" fontId="2" fillId="0" borderId="17" xfId="0" applyNumberFormat="1" applyFont="1" applyBorder="1" applyAlignment="1">
      <alignment horizontal="center" vertical="center" wrapText="1"/>
    </xf>
    <xf numFmtId="0" fontId="26" fillId="0" borderId="34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wrapText="1"/>
    </xf>
    <xf numFmtId="0" fontId="18" fillId="0" borderId="17" xfId="0" applyFont="1" applyBorder="1" applyAlignment="1">
      <alignment horizontal="center" wrapText="1"/>
    </xf>
    <xf numFmtId="0" fontId="31" fillId="0" borderId="34" xfId="0" applyFont="1" applyBorder="1" applyAlignment="1">
      <alignment horizontal="center" vertical="center" wrapText="1"/>
    </xf>
    <xf numFmtId="0" fontId="31" fillId="0" borderId="17" xfId="0" applyFont="1" applyBorder="1" applyAlignment="1">
      <alignment horizontal="center" vertical="center" wrapText="1"/>
    </xf>
    <xf numFmtId="1" fontId="11" fillId="0" borderId="34" xfId="0" applyNumberFormat="1" applyFont="1" applyBorder="1" applyAlignment="1">
      <alignment horizontal="center" vertical="center" wrapText="1"/>
    </xf>
    <xf numFmtId="1" fontId="11" fillId="0" borderId="17" xfId="0" applyNumberFormat="1" applyFont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Border="1" applyAlignment="1">
      <alignment horizontal="center" vertical="center"/>
    </xf>
    <xf numFmtId="166" fontId="26" fillId="0" borderId="17" xfId="0" applyNumberFormat="1" applyFont="1" applyBorder="1" applyAlignment="1">
      <alignment horizontal="center" vertical="center"/>
    </xf>
    <xf numFmtId="165" fontId="6" fillId="0" borderId="41" xfId="0" applyNumberFormat="1" applyFont="1" applyBorder="1" applyAlignment="1">
      <alignment horizontal="center" vertical="center" wrapText="1"/>
    </xf>
    <xf numFmtId="165" fontId="6" fillId="0" borderId="40" xfId="0" applyNumberFormat="1" applyFont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Border="1" applyAlignment="1">
      <alignment horizontal="center" vertical="center" wrapText="1"/>
    </xf>
    <xf numFmtId="4" fontId="1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Border="1" applyAlignment="1">
      <alignment horizontal="left" vertical="center"/>
    </xf>
    <xf numFmtId="0" fontId="18" fillId="0" borderId="37" xfId="0" applyFont="1" applyBorder="1" applyAlignment="1">
      <alignment horizontal="left" vertical="center"/>
    </xf>
    <xf numFmtId="4" fontId="32" fillId="0" borderId="34" xfId="0" applyNumberFormat="1" applyFont="1" applyBorder="1" applyAlignment="1">
      <alignment horizontal="center" vertical="center" wrapText="1"/>
    </xf>
    <xf numFmtId="4" fontId="32" fillId="0" borderId="17" xfId="0" applyNumberFormat="1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/>
    </xf>
    <xf numFmtId="164" fontId="12" fillId="0" borderId="23" xfId="0" applyNumberFormat="1" applyFont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64" xfId="0" applyFont="1" applyBorder="1" applyAlignment="1">
      <alignment horizontal="center" vertical="center" wrapText="1"/>
    </xf>
    <xf numFmtId="4" fontId="32" fillId="0" borderId="13" xfId="0" applyNumberFormat="1" applyFont="1" applyBorder="1" applyAlignment="1">
      <alignment horizontal="center" vertical="center" wrapText="1"/>
    </xf>
    <xf numFmtId="4" fontId="32" fillId="0" borderId="37" xfId="0" applyNumberFormat="1" applyFont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1" fontId="49" fillId="0" borderId="34" xfId="0" applyNumberFormat="1" applyFont="1" applyBorder="1" applyAlignment="1">
      <alignment horizontal="center" vertical="center" wrapText="1"/>
    </xf>
    <xf numFmtId="1" fontId="49" fillId="0" borderId="17" xfId="0" applyNumberFormat="1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Border="1" applyAlignment="1">
      <alignment horizontal="center" vertical="center" wrapText="1"/>
    </xf>
    <xf numFmtId="1" fontId="12" fillId="0" borderId="17" xfId="0" applyNumberFormat="1" applyFont="1" applyBorder="1" applyAlignment="1">
      <alignment horizontal="center" vertical="center" wrapText="1"/>
    </xf>
    <xf numFmtId="1" fontId="18" fillId="0" borderId="34" xfId="0" applyNumberFormat="1" applyFont="1" applyBorder="1" applyAlignment="1">
      <alignment horizontal="center" vertical="center" wrapText="1"/>
    </xf>
    <xf numFmtId="1" fontId="18" fillId="0" borderId="17" xfId="0" applyNumberFormat="1" applyFont="1" applyBorder="1" applyAlignment="1">
      <alignment horizontal="center" vertical="center" wrapText="1"/>
    </xf>
    <xf numFmtId="1" fontId="11" fillId="0" borderId="13" xfId="0" applyNumberFormat="1" applyFont="1" applyBorder="1" applyAlignment="1">
      <alignment horizontal="center" vertical="center" wrapText="1"/>
    </xf>
    <xf numFmtId="1" fontId="11" fillId="0" borderId="37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164" fontId="12" fillId="0" borderId="13" xfId="0" applyNumberFormat="1" applyFont="1" applyBorder="1" applyAlignment="1">
      <alignment horizontal="center" vertical="center"/>
    </xf>
    <xf numFmtId="164" fontId="12" fillId="0" borderId="37" xfId="0" applyNumberFormat="1" applyFont="1" applyBorder="1" applyAlignment="1">
      <alignment horizontal="center" vertical="center"/>
    </xf>
    <xf numFmtId="0" fontId="12" fillId="0" borderId="65" xfId="0" applyFont="1" applyBorder="1" applyAlignment="1">
      <alignment horizontal="left" vertical="center"/>
    </xf>
    <xf numFmtId="0" fontId="12" fillId="0" borderId="67" xfId="0" applyFont="1" applyBorder="1" applyAlignment="1">
      <alignment horizontal="left" vertical="center"/>
    </xf>
    <xf numFmtId="164" fontId="12" fillId="0" borderId="66" xfId="0" applyNumberFormat="1" applyFont="1" applyBorder="1" applyAlignment="1">
      <alignment horizontal="center" vertical="center"/>
    </xf>
    <xf numFmtId="164" fontId="12" fillId="0" borderId="68" xfId="0" applyNumberFormat="1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37" xfId="0" applyFont="1" applyBorder="1" applyAlignment="1">
      <alignment horizontal="center" vertical="center" wrapText="1"/>
    </xf>
    <xf numFmtId="0" fontId="31" fillId="0" borderId="36" xfId="0" applyFont="1" applyBorder="1" applyAlignment="1">
      <alignment horizontal="center" vertical="center" wrapText="1"/>
    </xf>
    <xf numFmtId="0" fontId="31" fillId="0" borderId="22" xfId="0" applyFont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/>
    </xf>
    <xf numFmtId="0" fontId="21" fillId="11" borderId="37" xfId="0" applyFont="1" applyFill="1" applyBorder="1" applyAlignment="1">
      <alignment horizontal="center" vertical="center"/>
    </xf>
    <xf numFmtId="164" fontId="22" fillId="11" borderId="13" xfId="0" applyNumberFormat="1" applyFont="1" applyFill="1" applyBorder="1" applyAlignment="1">
      <alignment horizontal="center" vertical="center"/>
    </xf>
    <xf numFmtId="164" fontId="22" fillId="11" borderId="37" xfId="0" applyNumberFormat="1" applyFont="1" applyFill="1" applyBorder="1" applyAlignment="1">
      <alignment horizontal="center" vertical="center"/>
    </xf>
    <xf numFmtId="1" fontId="12" fillId="0" borderId="13" xfId="0" applyNumberFormat="1" applyFont="1" applyBorder="1" applyAlignment="1">
      <alignment horizontal="center" vertical="center" wrapText="1"/>
    </xf>
    <xf numFmtId="1" fontId="12" fillId="0" borderId="37" xfId="0" applyNumberFormat="1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31" fillId="0" borderId="23" xfId="0" applyFont="1" applyBorder="1" applyAlignment="1">
      <alignment horizontal="center" vertical="center" wrapText="1"/>
    </xf>
    <xf numFmtId="1" fontId="2" fillId="0" borderId="23" xfId="0" applyNumberFormat="1" applyFont="1" applyBorder="1" applyAlignment="1">
      <alignment horizontal="center" vertical="center" wrapText="1"/>
    </xf>
    <xf numFmtId="164" fontId="2" fillId="0" borderId="34" xfId="0" applyNumberFormat="1" applyFont="1" applyBorder="1" applyAlignment="1">
      <alignment horizontal="center" vertical="center" wrapText="1"/>
    </xf>
    <xf numFmtId="164" fontId="2" fillId="0" borderId="23" xfId="0" applyNumberFormat="1" applyFont="1" applyBorder="1" applyAlignment="1">
      <alignment horizontal="center" vertical="center" wrapText="1"/>
    </xf>
    <xf numFmtId="1" fontId="11" fillId="0" borderId="23" xfId="0" applyNumberFormat="1" applyFont="1" applyBorder="1" applyAlignment="1">
      <alignment horizontal="center" vertical="center" wrapText="1"/>
    </xf>
    <xf numFmtId="164" fontId="2" fillId="0" borderId="13" xfId="0" applyNumberFormat="1" applyFont="1" applyBorder="1" applyAlignment="1">
      <alignment horizontal="center" vertical="center" wrapText="1"/>
    </xf>
    <xf numFmtId="164" fontId="2" fillId="0" borderId="37" xfId="0" applyNumberFormat="1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6" fillId="0" borderId="65" xfId="0" applyFont="1" applyBorder="1" applyAlignment="1">
      <alignment horizontal="center" vertical="center"/>
    </xf>
    <xf numFmtId="0" fontId="26" fillId="0" borderId="69" xfId="0" applyFont="1" applyBorder="1" applyAlignment="1">
      <alignment horizontal="center" vertical="center"/>
    </xf>
    <xf numFmtId="0" fontId="26" fillId="0" borderId="67" xfId="0" applyFont="1" applyBorder="1" applyAlignment="1">
      <alignment horizontal="center" vertical="center"/>
    </xf>
    <xf numFmtId="164" fontId="12" fillId="0" borderId="70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 wrapText="1"/>
    </xf>
    <xf numFmtId="1" fontId="2" fillId="0" borderId="37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0033"/>
      <color rgb="FFCCFF33"/>
      <color rgb="FFFF7C80"/>
      <color rgb="FF00FF00"/>
      <color rgb="FFFFCCFF"/>
      <color rgb="FFFF505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thickBot="1" x14ac:dyDescent="0.7">
      <c r="A1" s="547" t="s">
        <v>29</v>
      </c>
      <c r="B1" s="547"/>
      <c r="C1" s="547"/>
      <c r="D1" s="547"/>
      <c r="E1" s="547"/>
      <c r="F1" s="547"/>
      <c r="G1" s="547"/>
      <c r="H1" s="547"/>
      <c r="I1" s="547"/>
      <c r="J1" s="547"/>
      <c r="K1" s="345"/>
      <c r="L1" s="345"/>
      <c r="M1" s="345"/>
      <c r="N1" s="345"/>
      <c r="O1" s="346"/>
      <c r="S1" s="4"/>
      <c r="T1" s="5"/>
      <c r="U1" s="6" t="s">
        <v>0</v>
      </c>
      <c r="V1" s="7" t="s">
        <v>1</v>
      </c>
      <c r="W1" s="548" t="s">
        <v>2</v>
      </c>
      <c r="X1" s="549"/>
    </row>
    <row r="2" spans="1:24" thickBot="1" x14ac:dyDescent="0.3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347"/>
      <c r="L2" s="347"/>
      <c r="M2" s="347"/>
      <c r="N2" s="348"/>
      <c r="O2" s="34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0" t="s">
        <v>15</v>
      </c>
      <c r="P3" s="55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60" t="s">
        <v>63</v>
      </c>
      <c r="P4" s="362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63" t="s">
        <v>61</v>
      </c>
      <c r="P5" s="364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67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63" t="s">
        <v>61</v>
      </c>
      <c r="P6" s="364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63" t="s">
        <v>61</v>
      </c>
      <c r="P7" s="364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65" t="s">
        <v>61</v>
      </c>
      <c r="P10" s="366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65" t="s">
        <v>61</v>
      </c>
      <c r="P11" s="366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52" t="s">
        <v>103</v>
      </c>
      <c r="D12" s="368"/>
      <c r="E12" s="369"/>
      <c r="F12" s="370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65" t="s">
        <v>61</v>
      </c>
      <c r="P12" s="366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53"/>
      <c r="D13" s="368"/>
      <c r="E13" s="369"/>
      <c r="F13" s="370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65" t="s">
        <v>61</v>
      </c>
      <c r="P13" s="366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65" t="s">
        <v>61</v>
      </c>
      <c r="P14" s="366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65" t="s">
        <v>61</v>
      </c>
      <c r="P15" s="366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65" t="s">
        <v>61</v>
      </c>
      <c r="P16" s="366">
        <v>44592</v>
      </c>
      <c r="Q16" s="66">
        <v>25140</v>
      </c>
      <c r="R16" s="67">
        <v>44582</v>
      </c>
      <c r="S16" s="51"/>
      <c r="T16" s="52"/>
      <c r="U16" s="390" t="s">
        <v>174</v>
      </c>
      <c r="V16" s="391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65" t="s">
        <v>61</v>
      </c>
      <c r="P17" s="366">
        <v>44592</v>
      </c>
      <c r="Q17" s="66">
        <v>0</v>
      </c>
      <c r="R17" s="67">
        <v>44582</v>
      </c>
      <c r="S17" s="51"/>
      <c r="T17" s="52"/>
      <c r="U17" s="390" t="s">
        <v>174</v>
      </c>
      <c r="V17" s="391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65" t="s">
        <v>61</v>
      </c>
      <c r="P18" s="366">
        <v>44592</v>
      </c>
      <c r="Q18" s="66">
        <v>19940</v>
      </c>
      <c r="R18" s="67">
        <v>44582</v>
      </c>
      <c r="S18" s="51"/>
      <c r="T18" s="52"/>
      <c r="U18" s="390" t="s">
        <v>174</v>
      </c>
      <c r="V18" s="391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377" t="s">
        <v>61</v>
      </c>
      <c r="P19" s="379">
        <v>44595</v>
      </c>
      <c r="Q19" s="79">
        <v>24940</v>
      </c>
      <c r="R19" s="67">
        <v>44582</v>
      </c>
      <c r="S19" s="51"/>
      <c r="T19" s="52"/>
      <c r="U19" s="390" t="s">
        <v>174</v>
      </c>
      <c r="V19" s="391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377" t="s">
        <v>61</v>
      </c>
      <c r="P20" s="379">
        <v>44595</v>
      </c>
      <c r="Q20" s="79">
        <v>0</v>
      </c>
      <c r="R20" s="67">
        <v>44582</v>
      </c>
      <c r="S20" s="51"/>
      <c r="T20" s="52"/>
      <c r="U20" s="390" t="s">
        <v>174</v>
      </c>
      <c r="V20" s="391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378" t="s">
        <v>61</v>
      </c>
      <c r="P21" s="379">
        <v>44596</v>
      </c>
      <c r="Q21" s="79">
        <v>25140</v>
      </c>
      <c r="R21" s="67">
        <v>44582</v>
      </c>
      <c r="S21" s="51"/>
      <c r="T21" s="52"/>
      <c r="U21" s="390" t="s">
        <v>174</v>
      </c>
      <c r="V21" s="391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378" t="s">
        <v>61</v>
      </c>
      <c r="P22" s="379">
        <v>44596</v>
      </c>
      <c r="Q22" s="79">
        <v>0</v>
      </c>
      <c r="R22" s="67">
        <v>44582</v>
      </c>
      <c r="S22" s="51"/>
      <c r="T22" s="52"/>
      <c r="U22" s="390" t="s">
        <v>174</v>
      </c>
      <c r="V22" s="391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378" t="s">
        <v>61</v>
      </c>
      <c r="P23" s="379">
        <v>44600</v>
      </c>
      <c r="Q23" s="79">
        <v>25140</v>
      </c>
      <c r="R23" s="67">
        <v>44592</v>
      </c>
      <c r="S23" s="51"/>
      <c r="T23" s="52"/>
      <c r="U23" s="390" t="s">
        <v>174</v>
      </c>
      <c r="V23" s="391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377" t="s">
        <v>61</v>
      </c>
      <c r="P24" s="379">
        <v>44600</v>
      </c>
      <c r="Q24" s="79">
        <v>0</v>
      </c>
      <c r="R24" s="67">
        <v>44592</v>
      </c>
      <c r="S24" s="85"/>
      <c r="T24" s="86"/>
      <c r="U24" s="390" t="s">
        <v>174</v>
      </c>
      <c r="V24" s="391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378" t="s">
        <v>61</v>
      </c>
      <c r="P25" s="379">
        <v>44600</v>
      </c>
      <c r="Q25" s="79">
        <v>20140</v>
      </c>
      <c r="R25" s="67">
        <v>44592</v>
      </c>
      <c r="S25" s="51"/>
      <c r="T25" s="52"/>
      <c r="U25" s="390" t="s">
        <v>174</v>
      </c>
      <c r="V25" s="391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378" t="s">
        <v>61</v>
      </c>
      <c r="P26" s="379">
        <v>44602</v>
      </c>
      <c r="Q26" s="79">
        <v>20140</v>
      </c>
      <c r="R26" s="67">
        <v>44592</v>
      </c>
      <c r="S26" s="51"/>
      <c r="T26" s="52"/>
      <c r="U26" s="390" t="s">
        <v>174</v>
      </c>
      <c r="V26" s="391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378" t="s">
        <v>125</v>
      </c>
      <c r="P27" s="379">
        <v>44603</v>
      </c>
      <c r="Q27" s="79">
        <v>25140</v>
      </c>
      <c r="R27" s="67">
        <v>44592</v>
      </c>
      <c r="S27" s="91"/>
      <c r="T27" s="92"/>
      <c r="U27" s="390" t="s">
        <v>174</v>
      </c>
      <c r="V27" s="391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378" t="s">
        <v>61</v>
      </c>
      <c r="P28" s="379">
        <v>44603</v>
      </c>
      <c r="Q28" s="66">
        <v>0</v>
      </c>
      <c r="R28" s="67">
        <v>44592</v>
      </c>
      <c r="S28" s="91"/>
      <c r="T28" s="92"/>
      <c r="U28" s="390" t="s">
        <v>174</v>
      </c>
      <c r="V28" s="391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382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378" t="s">
        <v>61</v>
      </c>
      <c r="P29" s="379">
        <v>44606</v>
      </c>
      <c r="Q29" s="380">
        <v>25140</v>
      </c>
      <c r="R29" s="381">
        <v>44596</v>
      </c>
      <c r="S29" s="91"/>
      <c r="T29" s="92"/>
      <c r="U29" s="390" t="s">
        <v>174</v>
      </c>
      <c r="V29" s="391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382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378" t="s">
        <v>61</v>
      </c>
      <c r="P30" s="379">
        <v>44606</v>
      </c>
      <c r="Q30" s="380">
        <v>0</v>
      </c>
      <c r="R30" s="381">
        <v>44596</v>
      </c>
      <c r="S30" s="91"/>
      <c r="T30" s="92"/>
      <c r="U30" s="390" t="s">
        <v>174</v>
      </c>
      <c r="V30" s="391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8.75" thickTop="1" thickBot="1" x14ac:dyDescent="0.35">
      <c r="A55" s="57" t="s">
        <v>41</v>
      </c>
      <c r="B55" s="136" t="s">
        <v>23</v>
      </c>
      <c r="C55" s="137" t="s">
        <v>42</v>
      </c>
      <c r="D55" s="138"/>
      <c r="E55" s="40">
        <f t="shared" si="2"/>
        <v>0</v>
      </c>
      <c r="F55" s="139">
        <v>1844</v>
      </c>
      <c r="G55" s="140">
        <v>44564</v>
      </c>
      <c r="H55" s="384">
        <v>767</v>
      </c>
      <c r="I55" s="139">
        <v>1844</v>
      </c>
      <c r="J55" s="45">
        <f t="shared" si="0"/>
        <v>0</v>
      </c>
      <c r="K55" s="46">
        <v>91</v>
      </c>
      <c r="L55" s="65"/>
      <c r="M55" s="65"/>
      <c r="N55" s="77">
        <f t="shared" si="1"/>
        <v>167804</v>
      </c>
      <c r="O55" s="89" t="s">
        <v>59</v>
      </c>
      <c r="P55" s="112">
        <v>44572</v>
      </c>
      <c r="Q55" s="116"/>
      <c r="R55" s="117"/>
      <c r="S55" s="92"/>
      <c r="T55" s="92"/>
      <c r="U55" s="53"/>
      <c r="V55" s="54"/>
    </row>
    <row r="56" spans="1:24" ht="31.5" customHeight="1" thickTop="1" thickBot="1" x14ac:dyDescent="0.35">
      <c r="A56" s="531" t="s">
        <v>41</v>
      </c>
      <c r="B56" s="136" t="s">
        <v>23</v>
      </c>
      <c r="C56" s="533" t="s">
        <v>110</v>
      </c>
      <c r="D56" s="138"/>
      <c r="E56" s="40"/>
      <c r="F56" s="139">
        <v>1025.4000000000001</v>
      </c>
      <c r="G56" s="140">
        <v>44571</v>
      </c>
      <c r="H56" s="535">
        <v>782</v>
      </c>
      <c r="I56" s="139">
        <v>1025.4000000000001</v>
      </c>
      <c r="J56" s="45">
        <f t="shared" si="0"/>
        <v>0</v>
      </c>
      <c r="K56" s="46">
        <v>91</v>
      </c>
      <c r="L56" s="65"/>
      <c r="M56" s="65"/>
      <c r="N56" s="77">
        <f t="shared" si="1"/>
        <v>93311.400000000009</v>
      </c>
      <c r="O56" s="372"/>
      <c r="P56" s="373"/>
      <c r="Q56" s="116"/>
      <c r="R56" s="117"/>
      <c r="S56" s="92"/>
      <c r="T56" s="92"/>
      <c r="U56" s="53"/>
      <c r="V56" s="54"/>
    </row>
    <row r="57" spans="1:24" ht="18.75" thickTop="1" thickBot="1" x14ac:dyDescent="0.35">
      <c r="A57" s="532"/>
      <c r="B57" s="136" t="s">
        <v>24</v>
      </c>
      <c r="C57" s="534"/>
      <c r="D57" s="138"/>
      <c r="E57" s="40"/>
      <c r="F57" s="139">
        <v>319</v>
      </c>
      <c r="G57" s="140">
        <v>44571</v>
      </c>
      <c r="H57" s="536"/>
      <c r="I57" s="139">
        <v>319</v>
      </c>
      <c r="J57" s="45">
        <f t="shared" si="0"/>
        <v>0</v>
      </c>
      <c r="K57" s="46">
        <v>102</v>
      </c>
      <c r="L57" s="65"/>
      <c r="M57" s="65"/>
      <c r="N57" s="77">
        <f t="shared" si="1"/>
        <v>32538</v>
      </c>
      <c r="O57" s="372"/>
      <c r="P57" s="373"/>
      <c r="Q57" s="116"/>
      <c r="R57" s="117"/>
      <c r="S57" s="92"/>
      <c r="T57" s="92"/>
      <c r="U57" s="53"/>
      <c r="V57" s="54"/>
    </row>
    <row r="58" spans="1:24" ht="29.25" customHeight="1" thickTop="1" thickBot="1" x14ac:dyDescent="0.35">
      <c r="A58" s="531" t="s">
        <v>41</v>
      </c>
      <c r="B58" s="136" t="s">
        <v>23</v>
      </c>
      <c r="C58" s="533" t="s">
        <v>129</v>
      </c>
      <c r="D58" s="138"/>
      <c r="E58" s="40"/>
      <c r="F58" s="139">
        <v>833.8</v>
      </c>
      <c r="G58" s="140">
        <v>44578</v>
      </c>
      <c r="H58" s="535">
        <v>810</v>
      </c>
      <c r="I58" s="139">
        <v>833.8</v>
      </c>
      <c r="J58" s="45">
        <f t="shared" si="0"/>
        <v>0</v>
      </c>
      <c r="K58" s="46">
        <v>91</v>
      </c>
      <c r="L58" s="65"/>
      <c r="M58" s="65"/>
      <c r="N58" s="77">
        <f t="shared" si="1"/>
        <v>75875.8</v>
      </c>
      <c r="O58" s="537" t="s">
        <v>59</v>
      </c>
      <c r="P58" s="558">
        <v>44606</v>
      </c>
      <c r="Q58" s="116"/>
      <c r="R58" s="117"/>
      <c r="S58" s="92"/>
      <c r="T58" s="92"/>
      <c r="U58" s="53"/>
      <c r="V58" s="54"/>
    </row>
    <row r="59" spans="1:24" ht="29.25" customHeight="1" thickTop="1" thickBot="1" x14ac:dyDescent="0.35">
      <c r="A59" s="532"/>
      <c r="B59" s="136" t="s">
        <v>24</v>
      </c>
      <c r="C59" s="534"/>
      <c r="D59" s="138"/>
      <c r="E59" s="40"/>
      <c r="F59" s="139">
        <v>220</v>
      </c>
      <c r="G59" s="140">
        <v>44578</v>
      </c>
      <c r="H59" s="536"/>
      <c r="I59" s="139">
        <v>220</v>
      </c>
      <c r="J59" s="45">
        <f t="shared" si="0"/>
        <v>0</v>
      </c>
      <c r="K59" s="46">
        <v>102</v>
      </c>
      <c r="L59" s="65"/>
      <c r="M59" s="65"/>
      <c r="N59" s="77">
        <f t="shared" si="1"/>
        <v>22440</v>
      </c>
      <c r="O59" s="538"/>
      <c r="P59" s="559"/>
      <c r="Q59" s="116"/>
      <c r="R59" s="117"/>
      <c r="S59" s="92"/>
      <c r="T59" s="92"/>
      <c r="U59" s="53"/>
      <c r="V59" s="54"/>
    </row>
    <row r="60" spans="1:24" ht="48.75" customHeight="1" thickTop="1" thickBot="1" x14ac:dyDescent="0.35">
      <c r="A60" s="556" t="s">
        <v>41</v>
      </c>
      <c r="B60" s="136" t="s">
        <v>23</v>
      </c>
      <c r="C60" s="554" t="s">
        <v>109</v>
      </c>
      <c r="D60" s="145"/>
      <c r="E60" s="40">
        <f t="shared" si="2"/>
        <v>0</v>
      </c>
      <c r="F60" s="139">
        <v>1661.4</v>
      </c>
      <c r="G60" s="140">
        <v>44585</v>
      </c>
      <c r="H60" s="535">
        <v>800</v>
      </c>
      <c r="I60" s="139">
        <v>1661.4</v>
      </c>
      <c r="J60" s="45">
        <f t="shared" si="0"/>
        <v>0</v>
      </c>
      <c r="K60" s="46">
        <v>91</v>
      </c>
      <c r="L60" s="65"/>
      <c r="M60" s="65"/>
      <c r="N60" s="77">
        <f t="shared" si="1"/>
        <v>151187.4</v>
      </c>
      <c r="O60" s="537" t="s">
        <v>59</v>
      </c>
      <c r="P60" s="558">
        <v>44594</v>
      </c>
      <c r="Q60" s="146"/>
      <c r="R60" s="117"/>
      <c r="S60" s="92"/>
      <c r="T60" s="92"/>
      <c r="U60" s="53"/>
      <c r="V60" s="54"/>
    </row>
    <row r="61" spans="1:24" ht="26.25" customHeight="1" thickTop="1" thickBot="1" x14ac:dyDescent="0.35">
      <c r="A61" s="557"/>
      <c r="B61" s="136" t="s">
        <v>24</v>
      </c>
      <c r="C61" s="555"/>
      <c r="D61" s="145"/>
      <c r="E61" s="40">
        <f t="shared" si="2"/>
        <v>0</v>
      </c>
      <c r="F61" s="139">
        <v>231.6</v>
      </c>
      <c r="G61" s="140">
        <v>44585</v>
      </c>
      <c r="H61" s="536"/>
      <c r="I61" s="139">
        <v>231.6</v>
      </c>
      <c r="J61" s="45">
        <f t="shared" si="0"/>
        <v>0</v>
      </c>
      <c r="K61" s="46">
        <v>102</v>
      </c>
      <c r="L61" s="65"/>
      <c r="M61" s="65"/>
      <c r="N61" s="77">
        <f t="shared" si="1"/>
        <v>23623.200000000001</v>
      </c>
      <c r="O61" s="538"/>
      <c r="P61" s="559"/>
      <c r="Q61" s="146"/>
      <c r="R61" s="117"/>
      <c r="S61" s="92"/>
      <c r="T61" s="92"/>
      <c r="U61" s="53"/>
      <c r="V61" s="54"/>
    </row>
    <row r="62" spans="1:24" ht="31.5" thickTop="1" thickBot="1" x14ac:dyDescent="0.35">
      <c r="A62" s="385" t="s">
        <v>41</v>
      </c>
      <c r="B62" s="136" t="s">
        <v>23</v>
      </c>
      <c r="C62" s="383" t="s">
        <v>130</v>
      </c>
      <c r="D62" s="145"/>
      <c r="E62" s="40">
        <f t="shared" si="2"/>
        <v>0</v>
      </c>
      <c r="F62" s="139">
        <v>1531.4</v>
      </c>
      <c r="G62" s="140">
        <v>44592</v>
      </c>
      <c r="H62" s="387">
        <v>808</v>
      </c>
      <c r="I62" s="139">
        <v>1531.4</v>
      </c>
      <c r="J62" s="45">
        <f t="shared" si="0"/>
        <v>0</v>
      </c>
      <c r="K62" s="46">
        <v>93</v>
      </c>
      <c r="L62" s="65"/>
      <c r="M62" s="65"/>
      <c r="N62" s="77">
        <f t="shared" si="1"/>
        <v>142420.20000000001</v>
      </c>
      <c r="O62" s="388" t="s">
        <v>59</v>
      </c>
      <c r="P62" s="389">
        <v>44606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386"/>
      <c r="B63" s="136" t="s">
        <v>23</v>
      </c>
      <c r="C63" s="525"/>
      <c r="D63" s="145"/>
      <c r="E63" s="40">
        <f t="shared" si="2"/>
        <v>0</v>
      </c>
      <c r="F63" s="139"/>
      <c r="G63" s="140"/>
      <c r="H63" s="527"/>
      <c r="I63" s="139"/>
      <c r="J63" s="45">
        <f t="shared" si="0"/>
        <v>0</v>
      </c>
      <c r="K63" s="46"/>
      <c r="L63" s="65"/>
      <c r="M63" s="65"/>
      <c r="N63" s="77">
        <f t="shared" si="1"/>
        <v>0</v>
      </c>
      <c r="O63" s="146"/>
      <c r="P63" s="62"/>
      <c r="Q63" s="147"/>
      <c r="R63" s="117"/>
      <c r="S63" s="92"/>
      <c r="T63" s="92"/>
      <c r="U63" s="53"/>
      <c r="V63" s="54"/>
    </row>
    <row r="64" spans="1:24" ht="21" customHeight="1" thickTop="1" thickBot="1" x14ac:dyDescent="0.35">
      <c r="A64" s="78"/>
      <c r="B64" s="136" t="s">
        <v>24</v>
      </c>
      <c r="C64" s="526"/>
      <c r="D64" s="148"/>
      <c r="E64" s="40">
        <f t="shared" si="2"/>
        <v>0</v>
      </c>
      <c r="F64" s="139"/>
      <c r="G64" s="140"/>
      <c r="H64" s="528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62"/>
      <c r="Q64" s="147"/>
      <c r="R64" s="117"/>
      <c r="S64" s="92"/>
      <c r="T64" s="92"/>
      <c r="U64" s="53"/>
      <c r="V64" s="54"/>
    </row>
    <row r="65" spans="1:22" ht="18.75" customHeight="1" thickTop="1" thickBot="1" x14ac:dyDescent="0.35">
      <c r="A65" s="149"/>
      <c r="B65" s="150"/>
      <c r="C65" s="151"/>
      <c r="D65" s="148"/>
      <c r="E65" s="40">
        <f t="shared" si="2"/>
        <v>0</v>
      </c>
      <c r="F65" s="139"/>
      <c r="G65" s="140"/>
      <c r="H65" s="141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52"/>
      <c r="P65" s="153"/>
      <c r="Q65" s="146"/>
      <c r="R65" s="117"/>
      <c r="S65" s="92"/>
      <c r="T65" s="92"/>
      <c r="U65" s="53"/>
      <c r="V65" s="54"/>
    </row>
    <row r="66" spans="1:22" ht="18.75" thickTop="1" thickBot="1" x14ac:dyDescent="0.35">
      <c r="A66" s="135" t="s">
        <v>43</v>
      </c>
      <c r="B66" s="359" t="s">
        <v>44</v>
      </c>
      <c r="C66" s="154" t="s">
        <v>45</v>
      </c>
      <c r="D66" s="155"/>
      <c r="E66" s="40">
        <f t="shared" si="2"/>
        <v>0</v>
      </c>
      <c r="F66" s="139">
        <v>410</v>
      </c>
      <c r="G66" s="140">
        <v>44565</v>
      </c>
      <c r="H66" s="141" t="s">
        <v>46</v>
      </c>
      <c r="I66" s="139">
        <v>410</v>
      </c>
      <c r="J66" s="45">
        <f t="shared" si="0"/>
        <v>0</v>
      </c>
      <c r="K66" s="46">
        <v>65</v>
      </c>
      <c r="L66" s="65"/>
      <c r="M66" s="65"/>
      <c r="N66" s="48">
        <f t="shared" si="1"/>
        <v>26650</v>
      </c>
      <c r="O66" s="146" t="s">
        <v>59</v>
      </c>
      <c r="P66" s="112">
        <v>44572</v>
      </c>
      <c r="Q66" s="146"/>
      <c r="R66" s="117"/>
      <c r="S66" s="92"/>
      <c r="T66" s="92"/>
      <c r="U66" s="53"/>
      <c r="V66" s="54"/>
    </row>
    <row r="67" spans="1:22" ht="18" customHeight="1" thickTop="1" x14ac:dyDescent="0.3">
      <c r="A67" s="361" t="s">
        <v>53</v>
      </c>
      <c r="B67" s="351" t="s">
        <v>54</v>
      </c>
      <c r="C67" s="157" t="s">
        <v>55</v>
      </c>
      <c r="D67" s="154"/>
      <c r="E67" s="40"/>
      <c r="F67" s="352">
        <v>18647.810000000001</v>
      </c>
      <c r="G67" s="163">
        <v>44567</v>
      </c>
      <c r="H67" s="350"/>
      <c r="I67" s="139">
        <v>18647.810000000001</v>
      </c>
      <c r="J67" s="45">
        <f t="shared" si="0"/>
        <v>0</v>
      </c>
      <c r="K67" s="46">
        <v>32.799999999999997</v>
      </c>
      <c r="L67" s="65"/>
      <c r="M67" s="65"/>
      <c r="N67" s="48">
        <f t="shared" si="1"/>
        <v>611648.16799999995</v>
      </c>
      <c r="O67" s="146"/>
      <c r="P67" s="112"/>
      <c r="Q67" s="146"/>
      <c r="R67" s="117"/>
      <c r="S67" s="158"/>
      <c r="T67" s="52"/>
      <c r="U67" s="53"/>
      <c r="V67" s="54"/>
    </row>
    <row r="68" spans="1:22" ht="17.25" x14ac:dyDescent="0.3">
      <c r="A68" s="80" t="s">
        <v>56</v>
      </c>
      <c r="B68" s="156"/>
      <c r="C68" s="160"/>
      <c r="D68" s="151"/>
      <c r="E68" s="60">
        <f t="shared" si="2"/>
        <v>0</v>
      </c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529"/>
      <c r="P68" s="523"/>
      <c r="Q68" s="146"/>
      <c r="R68" s="117"/>
      <c r="S68" s="158"/>
      <c r="T68" s="52"/>
      <c r="U68" s="53"/>
      <c r="V68" s="54"/>
    </row>
    <row r="69" spans="1:22" ht="17.25" x14ac:dyDescent="0.3">
      <c r="A69" s="80" t="s">
        <v>56</v>
      </c>
      <c r="B69" s="156"/>
      <c r="C69" s="160"/>
      <c r="D69" s="151"/>
      <c r="E69" s="60">
        <f t="shared" si="2"/>
        <v>0</v>
      </c>
      <c r="F69" s="139"/>
      <c r="G69" s="140"/>
      <c r="H69" s="356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530"/>
      <c r="P69" s="524"/>
      <c r="Q69" s="146"/>
      <c r="R69" s="117"/>
      <c r="S69" s="158"/>
      <c r="T69" s="52"/>
      <c r="U69" s="53"/>
      <c r="V69" s="54"/>
    </row>
    <row r="70" spans="1:22" ht="18.600000000000001" customHeight="1" x14ac:dyDescent="0.3">
      <c r="A70" s="80" t="s">
        <v>43</v>
      </c>
      <c r="B70" s="156" t="s">
        <v>44</v>
      </c>
      <c r="C70" s="160" t="s">
        <v>57</v>
      </c>
      <c r="D70" s="151"/>
      <c r="E70" s="60">
        <f t="shared" si="2"/>
        <v>0</v>
      </c>
      <c r="F70" s="139">
        <v>300</v>
      </c>
      <c r="G70" s="140">
        <v>44579</v>
      </c>
      <c r="H70" s="141" t="s">
        <v>58</v>
      </c>
      <c r="I70" s="139">
        <v>300</v>
      </c>
      <c r="J70" s="45">
        <f t="shared" si="0"/>
        <v>0</v>
      </c>
      <c r="K70" s="46">
        <v>65</v>
      </c>
      <c r="L70" s="65"/>
      <c r="M70" s="65"/>
      <c r="N70" s="48">
        <f t="shared" si="1"/>
        <v>19500</v>
      </c>
      <c r="O70" s="146" t="s">
        <v>59</v>
      </c>
      <c r="P70" s="159">
        <v>44579</v>
      </c>
      <c r="Q70" s="146"/>
      <c r="R70" s="117"/>
      <c r="S70" s="158"/>
      <c r="T70" s="52"/>
      <c r="U70" s="53"/>
      <c r="V70" s="54"/>
    </row>
    <row r="71" spans="1:22" ht="17.25" x14ac:dyDescent="0.3">
      <c r="A71" s="71" t="s">
        <v>56</v>
      </c>
      <c r="B71" s="156"/>
      <c r="C71" s="151"/>
      <c r="D71" s="151"/>
      <c r="E71" s="60">
        <f t="shared" si="2"/>
        <v>0</v>
      </c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43</v>
      </c>
      <c r="B72" s="156" t="s">
        <v>44</v>
      </c>
      <c r="C72" s="160" t="s">
        <v>77</v>
      </c>
      <c r="D72" s="151"/>
      <c r="E72" s="60">
        <f t="shared" si="2"/>
        <v>0</v>
      </c>
      <c r="F72" s="139">
        <v>430</v>
      </c>
      <c r="G72" s="140">
        <v>44582</v>
      </c>
      <c r="H72" s="141" t="s">
        <v>78</v>
      </c>
      <c r="I72" s="139">
        <v>430</v>
      </c>
      <c r="J72" s="45">
        <f t="shared" si="0"/>
        <v>0</v>
      </c>
      <c r="K72" s="46">
        <v>65</v>
      </c>
      <c r="L72" s="65"/>
      <c r="M72" s="65"/>
      <c r="N72" s="48">
        <f t="shared" si="1"/>
        <v>27950</v>
      </c>
      <c r="O72" s="146" t="s">
        <v>59</v>
      </c>
      <c r="P72" s="159">
        <v>44585</v>
      </c>
      <c r="Q72" s="146"/>
      <c r="R72" s="117"/>
      <c r="S72" s="158"/>
      <c r="T72" s="52"/>
      <c r="U72" s="53"/>
      <c r="V72" s="54"/>
    </row>
    <row r="73" spans="1:22" ht="17.25" customHeight="1" x14ac:dyDescent="0.3">
      <c r="A73" s="80" t="s">
        <v>111</v>
      </c>
      <c r="B73" s="161" t="s">
        <v>112</v>
      </c>
      <c r="C73" s="160" t="s">
        <v>113</v>
      </c>
      <c r="D73" s="160"/>
      <c r="E73" s="60">
        <f t="shared" ref="E73:E142" si="3">D73*F73</f>
        <v>0</v>
      </c>
      <c r="F73" s="139">
        <v>238</v>
      </c>
      <c r="G73" s="140">
        <v>44585</v>
      </c>
      <c r="H73" s="141">
        <v>36619</v>
      </c>
      <c r="I73" s="139">
        <v>238</v>
      </c>
      <c r="J73" s="45">
        <f t="shared" si="0"/>
        <v>0</v>
      </c>
      <c r="K73" s="46">
        <v>57</v>
      </c>
      <c r="L73" s="65"/>
      <c r="M73" s="65"/>
      <c r="N73" s="48">
        <f t="shared" si="1"/>
        <v>13566</v>
      </c>
      <c r="O73" s="375" t="s">
        <v>59</v>
      </c>
      <c r="P73" s="376">
        <v>44595</v>
      </c>
      <c r="Q73" s="146"/>
      <c r="R73" s="117"/>
      <c r="S73" s="158"/>
      <c r="T73" s="52"/>
      <c r="U73" s="53"/>
      <c r="V73" s="54"/>
    </row>
    <row r="74" spans="1:22" ht="18.75" customHeight="1" x14ac:dyDescent="0.25">
      <c r="A74" s="80"/>
      <c r="B74" s="162"/>
      <c r="C74" s="160"/>
      <c r="D74" s="151"/>
      <c r="E74" s="60">
        <f t="shared" si="3"/>
        <v>0</v>
      </c>
      <c r="F74" s="139"/>
      <c r="G74" s="140"/>
      <c r="H74" s="141"/>
      <c r="I74" s="139"/>
      <c r="J74" s="45">
        <f t="shared" si="0"/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8.75" customHeight="1" x14ac:dyDescent="0.3">
      <c r="A75" s="80"/>
      <c r="B75" s="156"/>
      <c r="C75" s="160"/>
      <c r="D75" s="160"/>
      <c r="E75" s="60">
        <f t="shared" si="3"/>
        <v>0</v>
      </c>
      <c r="F75" s="139"/>
      <c r="G75" s="140"/>
      <c r="H75" s="141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64"/>
      <c r="P75" s="165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>
        <f t="shared" si="3"/>
        <v>0</v>
      </c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>
        <f t="shared" si="3"/>
        <v>0</v>
      </c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>K77*I77</f>
        <v>0</v>
      </c>
      <c r="O77" s="146"/>
      <c r="P77" s="371"/>
      <c r="Q77" s="147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>
        <f t="shared" si="3"/>
        <v>0</v>
      </c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>K78*I78</f>
        <v>0</v>
      </c>
      <c r="O78" s="146"/>
      <c r="P78" s="371"/>
      <c r="Q78" s="147"/>
      <c r="R78" s="117"/>
      <c r="S78" s="158"/>
      <c r="T78" s="52"/>
      <c r="U78" s="53"/>
      <c r="V78" s="54"/>
    </row>
    <row r="79" spans="1:22" ht="17.25" customHeight="1" x14ac:dyDescent="0.3">
      <c r="A79" s="80"/>
      <c r="B79" s="161"/>
      <c r="C79" s="160"/>
      <c r="D79" s="160"/>
      <c r="E79" s="60">
        <f t="shared" si="3"/>
        <v>0</v>
      </c>
      <c r="F79" s="139"/>
      <c r="G79" s="357"/>
      <c r="H79" s="358"/>
      <c r="I79" s="139"/>
      <c r="J79" s="45">
        <f>I79-F79</f>
        <v>0</v>
      </c>
      <c r="K79" s="46"/>
      <c r="L79" s="65"/>
      <c r="M79" s="65"/>
      <c r="N79" s="48">
        <f>K79*I79</f>
        <v>0</v>
      </c>
      <c r="O79" s="146"/>
      <c r="P79" s="371"/>
      <c r="Q79" s="147"/>
      <c r="R79" s="117"/>
      <c r="S79" s="158"/>
      <c r="T79" s="52"/>
      <c r="U79" s="53"/>
      <c r="V79" s="54"/>
    </row>
    <row r="80" spans="1:22" ht="18.75" customHeight="1" x14ac:dyDescent="0.3">
      <c r="A80" s="80"/>
      <c r="B80" s="156"/>
      <c r="C80" s="160"/>
      <c r="D80" s="151"/>
      <c r="E80" s="60">
        <f t="shared" si="3"/>
        <v>0</v>
      </c>
      <c r="F80" s="139"/>
      <c r="G80" s="140"/>
      <c r="H80" s="141"/>
      <c r="I80" s="139"/>
      <c r="J80" s="45">
        <f t="shared" si="0"/>
        <v>0</v>
      </c>
      <c r="K80" s="46"/>
      <c r="L80" s="65"/>
      <c r="M80" s="65"/>
      <c r="N80" s="48">
        <f t="shared" si="1"/>
        <v>0</v>
      </c>
      <c r="O80" s="146"/>
      <c r="P80" s="159"/>
      <c r="Q80" s="147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>
        <f t="shared" si="3"/>
        <v>0</v>
      </c>
      <c r="F81" s="139"/>
      <c r="G81" s="140"/>
      <c r="H81" s="141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159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29"/>
      <c r="P82" s="543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6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530"/>
      <c r="P83" s="544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3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529"/>
      <c r="P84" s="543"/>
      <c r="Q84" s="146"/>
      <c r="R84" s="117"/>
      <c r="S84" s="158"/>
      <c r="T84" s="52"/>
      <c r="U84" s="53"/>
      <c r="V84" s="54"/>
    </row>
    <row r="85" spans="1:22" ht="16.5" customHeight="1" x14ac:dyDescent="0.3">
      <c r="A85" s="80"/>
      <c r="B85" s="156"/>
      <c r="C85" s="160"/>
      <c r="D85" s="167"/>
      <c r="E85" s="60">
        <f t="shared" si="3"/>
        <v>0</v>
      </c>
      <c r="F85" s="139"/>
      <c r="G85" s="140"/>
      <c r="H85" s="358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530"/>
      <c r="P85" s="544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8"/>
      <c r="D86" s="166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59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9"/>
      <c r="D87" s="166"/>
      <c r="E87" s="60">
        <f t="shared" si="3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1"/>
      <c r="B88" s="156"/>
      <c r="C88" s="166"/>
      <c r="D88" s="171"/>
      <c r="E88" s="60">
        <f t="shared" si="3"/>
        <v>0</v>
      </c>
      <c r="F88" s="139"/>
      <c r="G88" s="140"/>
      <c r="H88" s="141"/>
      <c r="I88" s="139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6.5" customHeight="1" x14ac:dyDescent="0.3">
      <c r="A89" s="78"/>
      <c r="B89" s="83"/>
      <c r="C89" s="16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65"/>
      <c r="M89" s="65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3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545"/>
      <c r="M90" s="546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78"/>
      <c r="B91" s="83"/>
      <c r="C91" s="174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545"/>
      <c r="M91" s="546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1" customHeight="1" x14ac:dyDescent="0.3">
      <c r="A92" s="175"/>
      <c r="B92" s="83"/>
      <c r="C92" s="176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177"/>
      <c r="M92" s="177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26.25" customHeight="1" x14ac:dyDescent="0.3">
      <c r="A93" s="81"/>
      <c r="B93" s="83"/>
      <c r="C93" s="178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177"/>
      <c r="M93" s="177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82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529"/>
      <c r="P97" s="539"/>
      <c r="Q97" s="146"/>
      <c r="R97" s="117"/>
      <c r="S97" s="158"/>
      <c r="T97" s="52"/>
      <c r="U97" s="53"/>
      <c r="V97" s="54"/>
    </row>
    <row r="98" spans="1:22" ht="17.25" x14ac:dyDescent="0.3">
      <c r="A98" s="78"/>
      <c r="B98" s="83"/>
      <c r="C98" s="166"/>
      <c r="D98" s="171"/>
      <c r="E98" s="60">
        <f t="shared" si="3"/>
        <v>0</v>
      </c>
      <c r="F98" s="64"/>
      <c r="G98" s="62"/>
      <c r="H98" s="172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530"/>
      <c r="P98" s="54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3"/>
        <v>0</v>
      </c>
      <c r="F99" s="64"/>
      <c r="G99" s="62"/>
      <c r="H99" s="172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83"/>
      <c r="B100" s="83"/>
      <c r="C100" s="171"/>
      <c r="D100" s="171"/>
      <c r="E100" s="60">
        <f t="shared" si="3"/>
        <v>0</v>
      </c>
      <c r="F100" s="64"/>
      <c r="G100" s="62"/>
      <c r="H100" s="172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3">
      <c r="A101" s="57"/>
      <c r="B101" s="83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6"/>
      <c r="D102" s="176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25">
      <c r="A104" s="80"/>
      <c r="B104" s="78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52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7.25" x14ac:dyDescent="0.3">
      <c r="A107" s="82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158"/>
      <c r="U107" s="53"/>
      <c r="V107" s="54"/>
    </row>
    <row r="108" spans="1:22" ht="18.75" x14ac:dyDescent="0.3">
      <c r="A108" s="83"/>
      <c r="B108" s="180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3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3"/>
      <c r="B110" s="83"/>
      <c r="C110" s="179"/>
      <c r="D110" s="179"/>
      <c r="E110" s="6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7.25" x14ac:dyDescent="0.3">
      <c r="A111" s="80"/>
      <c r="B111" s="83"/>
      <c r="C111" s="179"/>
      <c r="D111" s="179"/>
      <c r="E111" s="6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" thickBot="1" x14ac:dyDescent="0.35">
      <c r="A112" s="149"/>
      <c r="B112" s="149"/>
      <c r="C112" s="353"/>
      <c r="D112" s="353"/>
      <c r="E112" s="354">
        <f t="shared" si="3"/>
        <v>0</v>
      </c>
      <c r="F112" s="44"/>
      <c r="G112" s="42"/>
      <c r="H112" s="355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83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8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3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7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82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1"/>
      <c r="B121" s="83"/>
      <c r="C121" s="179"/>
      <c r="D121" s="179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9"/>
      <c r="D123" s="179"/>
      <c r="E123" s="40">
        <f t="shared" si="3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3"/>
      <c r="B124" s="83"/>
      <c r="C124" s="178"/>
      <c r="D124" s="178"/>
      <c r="E124" s="40">
        <f t="shared" si="3"/>
        <v>0</v>
      </c>
      <c r="F124" s="64"/>
      <c r="G124" s="62"/>
      <c r="H124" s="63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8"/>
      <c r="D126" s="178"/>
      <c r="E126" s="40">
        <f t="shared" si="3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9"/>
      <c r="D127" s="179"/>
      <c r="E127" s="40">
        <f t="shared" si="3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70"/>
      <c r="Q127" s="146"/>
      <c r="R127" s="117"/>
      <c r="S127" s="158"/>
      <c r="T127" s="52"/>
      <c r="U127" s="53"/>
      <c r="V127" s="54"/>
    </row>
    <row r="128" spans="1:22" ht="18.75" thickTop="1" thickBot="1" x14ac:dyDescent="0.35">
      <c r="A128" s="182"/>
      <c r="B128" s="83"/>
      <c r="C128" s="176"/>
      <c r="D128" s="176"/>
      <c r="E128" s="40">
        <f t="shared" si="3"/>
        <v>0</v>
      </c>
      <c r="F128" s="64"/>
      <c r="G128" s="62"/>
      <c r="H128" s="184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59"/>
      <c r="Q128" s="146"/>
      <c r="R128" s="11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3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20.25" thickTop="1" thickBot="1" x14ac:dyDescent="0.35">
      <c r="A132" s="83"/>
      <c r="B132" s="83"/>
      <c r="C132" s="179"/>
      <c r="D132" s="179"/>
      <c r="E132" s="40">
        <f t="shared" si="3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146"/>
      <c r="P132" s="186"/>
      <c r="Q132" s="146"/>
      <c r="R132" s="187"/>
      <c r="S132" s="158"/>
      <c r="T132" s="52"/>
      <c r="U132" s="53"/>
      <c r="V132" s="54"/>
    </row>
    <row r="133" spans="1:22" ht="18.75" thickTop="1" thickBot="1" x14ac:dyDescent="0.35">
      <c r="A133" s="57"/>
      <c r="B133" s="83"/>
      <c r="C133" s="179"/>
      <c r="D133" s="179"/>
      <c r="E133" s="40">
        <f t="shared" si="3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3"/>
      <c r="B134" s="83"/>
      <c r="C134" s="179"/>
      <c r="D134" s="179"/>
      <c r="E134" s="40">
        <f t="shared" si="3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3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3"/>
        <v>0</v>
      </c>
      <c r="F138" s="64"/>
      <c r="G138" s="62"/>
      <c r="H138" s="188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82"/>
      <c r="B139" s="83"/>
      <c r="C139" s="167"/>
      <c r="D139" s="167"/>
      <c r="E139" s="40">
        <f t="shared" si="3"/>
        <v>0</v>
      </c>
      <c r="F139" s="64"/>
      <c r="G139" s="62"/>
      <c r="H139" s="188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182"/>
      <c r="B140" s="83"/>
      <c r="C140" s="179"/>
      <c r="D140" s="179"/>
      <c r="E140" s="40">
        <f t="shared" si="3"/>
        <v>0</v>
      </c>
      <c r="F140" s="64"/>
      <c r="G140" s="62"/>
      <c r="H140" s="188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3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89"/>
      <c r="Q142" s="191"/>
      <c r="R142" s="187"/>
      <c r="S142" s="158"/>
      <c r="T142" s="52"/>
      <c r="U142" s="53"/>
      <c r="V142" s="54"/>
    </row>
    <row r="143" spans="1:22" ht="18.75" thickTop="1" thickBot="1" x14ac:dyDescent="0.35">
      <c r="A143" s="75"/>
      <c r="B143" s="83"/>
      <c r="C143" s="174"/>
      <c r="D143" s="174"/>
      <c r="E143" s="40">
        <f t="shared" ref="E143:E206" si="4">D143*F143</f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89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82"/>
      <c r="B145" s="83"/>
      <c r="C145" s="179"/>
      <c r="D145" s="179"/>
      <c r="E145" s="40">
        <f t="shared" si="4"/>
        <v>0</v>
      </c>
      <c r="F145" s="64"/>
      <c r="G145" s="62"/>
      <c r="H145" s="193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4"/>
        <v>0</v>
      </c>
      <c r="F146" s="64"/>
      <c r="G146" s="62"/>
      <c r="H146" s="194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2"/>
      <c r="B147" s="83"/>
      <c r="C147" s="179"/>
      <c r="D147" s="179"/>
      <c r="E147" s="40">
        <f t="shared" si="4"/>
        <v>0</v>
      </c>
      <c r="F147" s="64"/>
      <c r="G147" s="62"/>
      <c r="H147" s="184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89"/>
      <c r="P147" s="192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95"/>
      <c r="B148" s="83"/>
      <c r="C148" s="179"/>
      <c r="D148" s="179"/>
      <c r="E148" s="40">
        <f t="shared" si="4"/>
        <v>0</v>
      </c>
      <c r="F148" s="64"/>
      <c r="G148" s="62"/>
      <c r="H148" s="196"/>
      <c r="I148" s="64"/>
      <c r="J148" s="45">
        <f t="shared" si="0"/>
        <v>0</v>
      </c>
      <c r="K148" s="76"/>
      <c r="L148" s="65"/>
      <c r="M148" s="65"/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201"/>
      <c r="B149" s="83"/>
      <c r="C149" s="179"/>
      <c r="D149" s="179"/>
      <c r="E149" s="40">
        <f t="shared" si="4"/>
        <v>0</v>
      </c>
      <c r="F149" s="64"/>
      <c r="G149" s="202"/>
      <c r="H149" s="203"/>
      <c r="I149" s="64"/>
      <c r="J149" s="45">
        <f t="shared" si="0"/>
        <v>0</v>
      </c>
      <c r="K149" s="7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4"/>
        <v>0</v>
      </c>
      <c r="F150" s="64"/>
      <c r="G150" s="205"/>
      <c r="H150" s="196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183"/>
      <c r="B151" s="83"/>
      <c r="C151" s="179"/>
      <c r="D151" s="179"/>
      <c r="E151" s="40">
        <f t="shared" si="4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 t="s">
        <v>25</v>
      </c>
      <c r="N151" s="77">
        <f t="shared" si="1"/>
        <v>0</v>
      </c>
      <c r="O151" s="197"/>
      <c r="P151" s="198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203"/>
      <c r="I152" s="64"/>
      <c r="J152" s="45">
        <f t="shared" si="0"/>
        <v>0</v>
      </c>
      <c r="K152" s="206"/>
      <c r="L152" s="65"/>
      <c r="M152" s="65"/>
      <c r="N152" s="77">
        <f t="shared" si="1"/>
        <v>0</v>
      </c>
      <c r="O152" s="204"/>
      <c r="P152" s="205"/>
      <c r="Q152" s="190"/>
      <c r="R152" s="187"/>
      <c r="S152" s="158"/>
      <c r="T152" s="52"/>
      <c r="U152" s="53"/>
      <c r="V152" s="54"/>
    </row>
    <row r="153" spans="1:22" ht="18.75" thickTop="1" thickBot="1" x14ac:dyDescent="0.35">
      <c r="A153" s="75"/>
      <c r="B153" s="83"/>
      <c r="C153" s="207"/>
      <c r="D153" s="207"/>
      <c r="E153" s="40">
        <f t="shared" si="4"/>
        <v>0</v>
      </c>
      <c r="F153" s="64"/>
      <c r="G153" s="205"/>
      <c r="H153" s="208"/>
      <c r="I153" s="64"/>
      <c r="J153" s="45">
        <f t="shared" si="0"/>
        <v>0</v>
      </c>
      <c r="K153" s="76"/>
      <c r="L153" s="65"/>
      <c r="M153" s="65"/>
      <c r="N153" s="77">
        <f t="shared" si="1"/>
        <v>0</v>
      </c>
      <c r="O153" s="209"/>
      <c r="P153" s="210"/>
      <c r="Q153" s="116"/>
      <c r="R153" s="117"/>
      <c r="S153" s="158"/>
      <c r="T153" s="52"/>
      <c r="U153" s="53"/>
      <c r="V153" s="54"/>
    </row>
    <row r="154" spans="1:22" ht="18.75" thickTop="1" thickBot="1" x14ac:dyDescent="0.35">
      <c r="A154" s="211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ref="J154:J217" si="5">I154-F154</f>
        <v>0</v>
      </c>
      <c r="K154" s="206"/>
      <c r="L154" s="212"/>
      <c r="M154" s="212"/>
      <c r="N154" s="77">
        <f t="shared" si="1"/>
        <v>0</v>
      </c>
      <c r="O154" s="209"/>
      <c r="P154" s="210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2"/>
      <c r="B155" s="83"/>
      <c r="C155" s="179"/>
      <c r="D155" s="179"/>
      <c r="E155" s="40">
        <f t="shared" si="4"/>
        <v>0</v>
      </c>
      <c r="F155" s="64"/>
      <c r="G155" s="205"/>
      <c r="H155" s="184"/>
      <c r="I155" s="64"/>
      <c r="J155" s="45">
        <f t="shared" si="5"/>
        <v>0</v>
      </c>
      <c r="K155" s="206"/>
      <c r="L155" s="212"/>
      <c r="M155" s="212"/>
      <c r="N155" s="77">
        <f t="shared" si="1"/>
        <v>0</v>
      </c>
      <c r="O155" s="89"/>
      <c r="P155" s="189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83"/>
      <c r="B156" s="83"/>
      <c r="C156" s="179"/>
      <c r="D156" s="179"/>
      <c r="E156" s="40">
        <f t="shared" si="4"/>
        <v>0</v>
      </c>
      <c r="F156" s="64"/>
      <c r="G156" s="205"/>
      <c r="H156" s="213"/>
      <c r="I156" s="64"/>
      <c r="J156" s="45">
        <f t="shared" si="5"/>
        <v>0</v>
      </c>
      <c r="K156" s="214"/>
      <c r="L156" s="212"/>
      <c r="M156" s="212"/>
      <c r="N156" s="215">
        <f t="shared" si="1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184"/>
      <c r="I157" s="64"/>
      <c r="J157" s="45">
        <f t="shared" si="5"/>
        <v>0</v>
      </c>
      <c r="K157" s="216"/>
      <c r="L157" s="217"/>
      <c r="M157" s="217"/>
      <c r="N157" s="215">
        <f t="shared" si="1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218"/>
      <c r="B158" s="83"/>
      <c r="C158" s="179"/>
      <c r="D158" s="179"/>
      <c r="E158" s="40">
        <f t="shared" si="4"/>
        <v>0</v>
      </c>
      <c r="F158" s="219"/>
      <c r="G158" s="205"/>
      <c r="H158" s="194"/>
      <c r="I158" s="64"/>
      <c r="J158" s="45">
        <f t="shared" si="5"/>
        <v>0</v>
      </c>
      <c r="K158" s="216"/>
      <c r="L158" s="220"/>
      <c r="M158" s="220"/>
      <c r="N158" s="215">
        <f>K158*I158</f>
        <v>0</v>
      </c>
      <c r="O158" s="204"/>
      <c r="P158" s="205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95"/>
      <c r="B159" s="83"/>
      <c r="C159" s="179"/>
      <c r="D159" s="179"/>
      <c r="E159" s="40">
        <f t="shared" si="4"/>
        <v>0</v>
      </c>
      <c r="F159" s="64"/>
      <c r="G159" s="205"/>
      <c r="H159" s="184"/>
      <c r="I159" s="64"/>
      <c r="J159" s="45">
        <f t="shared" si="5"/>
        <v>0</v>
      </c>
      <c r="K159" s="216"/>
      <c r="L159" s="212"/>
      <c r="M159" s="212"/>
      <c r="N159" s="215">
        <f t="shared" ref="N159:N243" si="6">K159*I159</f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1"/>
      <c r="I160" s="64"/>
      <c r="J160" s="45">
        <f t="shared" si="5"/>
        <v>0</v>
      </c>
      <c r="K160" s="76"/>
      <c r="L160" s="212"/>
      <c r="M160" s="212"/>
      <c r="N160" s="77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196"/>
      <c r="I161" s="64"/>
      <c r="J161" s="45">
        <f t="shared" si="5"/>
        <v>0</v>
      </c>
      <c r="K161" s="216"/>
      <c r="L161" s="212"/>
      <c r="M161" s="212"/>
      <c r="N161" s="215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5"/>
        <v>0</v>
      </c>
      <c r="K162" s="216"/>
      <c r="L162" s="212"/>
      <c r="M162" s="212"/>
      <c r="N162" s="215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3"/>
      <c r="I163" s="64"/>
      <c r="J163" s="45">
        <f t="shared" si="5"/>
        <v>0</v>
      </c>
      <c r="K163" s="216"/>
      <c r="L163" s="224"/>
      <c r="M163" s="224"/>
      <c r="N163" s="215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4"/>
        <v>0</v>
      </c>
      <c r="F164" s="64"/>
      <c r="G164" s="205"/>
      <c r="H164" s="222"/>
      <c r="I164" s="64"/>
      <c r="J164" s="45">
        <f t="shared" si="5"/>
        <v>0</v>
      </c>
      <c r="K164" s="216"/>
      <c r="L164" s="224"/>
      <c r="M164" s="224"/>
      <c r="N164" s="215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4"/>
        <v>0</v>
      </c>
      <c r="F165" s="64"/>
      <c r="G165" s="205"/>
      <c r="H165" s="222"/>
      <c r="I165" s="64"/>
      <c r="J165" s="45">
        <f t="shared" si="5"/>
        <v>0</v>
      </c>
      <c r="K165" s="216"/>
      <c r="L165" s="224"/>
      <c r="M165" s="224"/>
      <c r="N165" s="215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179"/>
      <c r="D166" s="179"/>
      <c r="E166" s="40">
        <f t="shared" si="4"/>
        <v>0</v>
      </c>
      <c r="F166" s="64"/>
      <c r="G166" s="205"/>
      <c r="H166" s="222"/>
      <c r="I166" s="64"/>
      <c r="J166" s="45">
        <f t="shared" si="5"/>
        <v>0</v>
      </c>
      <c r="K166" s="76"/>
      <c r="L166" s="65"/>
      <c r="M166" s="65"/>
      <c r="N166" s="77">
        <f t="shared" si="6"/>
        <v>0</v>
      </c>
      <c r="O166" s="197"/>
      <c r="P166" s="198"/>
      <c r="Q166" s="199"/>
      <c r="R166" s="200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4"/>
        <v>0</v>
      </c>
      <c r="F167" s="64"/>
      <c r="G167" s="205"/>
      <c r="H167" s="222"/>
      <c r="I167" s="64"/>
      <c r="J167" s="45">
        <f t="shared" si="5"/>
        <v>0</v>
      </c>
      <c r="K167" s="76"/>
      <c r="L167" s="65"/>
      <c r="M167" s="65"/>
      <c r="N167" s="77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5"/>
      <c r="D168" s="225"/>
      <c r="E168" s="40">
        <f t="shared" si="4"/>
        <v>0</v>
      </c>
      <c r="F168" s="64"/>
      <c r="G168" s="205"/>
      <c r="H168" s="222"/>
      <c r="I168" s="64"/>
      <c r="J168" s="45">
        <f t="shared" si="5"/>
        <v>0</v>
      </c>
      <c r="K168" s="76"/>
      <c r="L168" s="65"/>
      <c r="M168" s="65"/>
      <c r="N168" s="77">
        <f t="shared" si="6"/>
        <v>0</v>
      </c>
      <c r="O168" s="204"/>
      <c r="P168" s="226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82"/>
      <c r="B169" s="83"/>
      <c r="C169" s="207"/>
      <c r="D169" s="207"/>
      <c r="E169" s="40">
        <f t="shared" si="4"/>
        <v>0</v>
      </c>
      <c r="F169" s="64"/>
      <c r="G169" s="205"/>
      <c r="H169" s="208"/>
      <c r="I169" s="64"/>
      <c r="J169" s="45">
        <f t="shared" si="5"/>
        <v>0</v>
      </c>
      <c r="K169" s="76"/>
      <c r="L169" s="65"/>
      <c r="M169" s="65"/>
      <c r="N169" s="77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183"/>
      <c r="B170" s="83"/>
      <c r="C170" s="227"/>
      <c r="D170" s="227"/>
      <c r="E170" s="40">
        <f t="shared" si="4"/>
        <v>0</v>
      </c>
      <c r="F170" s="64"/>
      <c r="G170" s="205"/>
      <c r="H170" s="63"/>
      <c r="I170" s="64"/>
      <c r="J170" s="45">
        <f t="shared" si="5"/>
        <v>0</v>
      </c>
      <c r="K170" s="76"/>
      <c r="L170" s="65"/>
      <c r="M170" s="65"/>
      <c r="N170" s="77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07"/>
      <c r="D171" s="207"/>
      <c r="E171" s="40">
        <f t="shared" si="4"/>
        <v>0</v>
      </c>
      <c r="F171" s="64"/>
      <c r="G171" s="205"/>
      <c r="H171" s="208"/>
      <c r="I171" s="64"/>
      <c r="J171" s="45">
        <f t="shared" si="5"/>
        <v>0</v>
      </c>
      <c r="K171" s="76"/>
      <c r="L171" s="65"/>
      <c r="M171" s="65"/>
      <c r="N171" s="77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28"/>
      <c r="B172" s="229"/>
      <c r="C172" s="167"/>
      <c r="D172" s="167"/>
      <c r="E172" s="40">
        <f t="shared" si="4"/>
        <v>0</v>
      </c>
      <c r="F172" s="64"/>
      <c r="G172" s="205"/>
      <c r="H172" s="208"/>
      <c r="I172" s="64"/>
      <c r="J172" s="45">
        <f t="shared" si="5"/>
        <v>0</v>
      </c>
      <c r="K172" s="76"/>
      <c r="L172" s="65"/>
      <c r="M172" s="65"/>
      <c r="N172" s="77">
        <f t="shared" si="6"/>
        <v>0</v>
      </c>
      <c r="O172" s="209"/>
      <c r="P172" s="210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4"/>
        <v>0</v>
      </c>
      <c r="F173" s="64"/>
      <c r="G173" s="205"/>
      <c r="H173" s="208"/>
      <c r="I173" s="64"/>
      <c r="J173" s="45">
        <f t="shared" si="5"/>
        <v>0</v>
      </c>
      <c r="K173" s="76"/>
      <c r="L173" s="65"/>
      <c r="M173" s="65"/>
      <c r="N173" s="77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0"/>
      <c r="D174" s="230"/>
      <c r="E174" s="40">
        <f t="shared" si="4"/>
        <v>0</v>
      </c>
      <c r="F174" s="64"/>
      <c r="G174" s="205"/>
      <c r="H174" s="208"/>
      <c r="I174" s="64"/>
      <c r="J174" s="45">
        <f t="shared" si="5"/>
        <v>0</v>
      </c>
      <c r="K174" s="76"/>
      <c r="L174" s="65"/>
      <c r="M174" s="65"/>
      <c r="N174" s="77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231"/>
      <c r="B175" s="83"/>
      <c r="C175" s="232"/>
      <c r="D175" s="232"/>
      <c r="E175" s="40">
        <f t="shared" si="4"/>
        <v>0</v>
      </c>
      <c r="F175" s="64"/>
      <c r="G175" s="205"/>
      <c r="H175" s="208"/>
      <c r="I175" s="64"/>
      <c r="J175" s="45">
        <f t="shared" si="5"/>
        <v>0</v>
      </c>
      <c r="K175" s="76"/>
      <c r="L175" s="65"/>
      <c r="M175" s="65"/>
      <c r="N175" s="77">
        <f t="shared" si="6"/>
        <v>0</v>
      </c>
      <c r="O175" s="89"/>
      <c r="P175" s="189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4"/>
        <v>0</v>
      </c>
      <c r="F176" s="64"/>
      <c r="G176" s="234"/>
      <c r="H176" s="208"/>
      <c r="I176" s="64"/>
      <c r="J176" s="45">
        <f t="shared" si="5"/>
        <v>0</v>
      </c>
      <c r="K176" s="76"/>
      <c r="L176" s="65"/>
      <c r="M176" s="65"/>
      <c r="N176" s="77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8.75" thickTop="1" thickBot="1" x14ac:dyDescent="0.35">
      <c r="A177" s="75"/>
      <c r="B177" s="83"/>
      <c r="C177" s="233"/>
      <c r="D177" s="233"/>
      <c r="E177" s="40">
        <f t="shared" si="4"/>
        <v>0</v>
      </c>
      <c r="F177" s="64"/>
      <c r="G177" s="62"/>
      <c r="H177" s="208"/>
      <c r="I177" s="64"/>
      <c r="J177" s="45">
        <f t="shared" si="5"/>
        <v>0</v>
      </c>
      <c r="K177" s="76"/>
      <c r="L177" s="65"/>
      <c r="M177" s="65"/>
      <c r="N177" s="77">
        <f t="shared" si="6"/>
        <v>0</v>
      </c>
      <c r="O177" s="235"/>
      <c r="P177" s="236"/>
      <c r="Q177" s="116"/>
      <c r="R177" s="117"/>
      <c r="S177" s="158"/>
      <c r="T177" s="52"/>
      <c r="U177" s="53"/>
      <c r="V177" s="54"/>
    </row>
    <row r="178" spans="1:22" ht="17.25" thickTop="1" thickBot="1" x14ac:dyDescent="0.3">
      <c r="A178" s="75"/>
      <c r="B178" s="182"/>
      <c r="C178" s="237"/>
      <c r="D178" s="237"/>
      <c r="E178" s="40">
        <f t="shared" si="4"/>
        <v>0</v>
      </c>
      <c r="F178" s="238"/>
      <c r="G178" s="205"/>
      <c r="H178" s="239"/>
      <c r="I178" s="238"/>
      <c r="J178" s="45">
        <f t="shared" si="5"/>
        <v>0</v>
      </c>
      <c r="N178" s="77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4"/>
        <v>0</v>
      </c>
      <c r="F179" s="238"/>
      <c r="G179" s="205"/>
      <c r="H179" s="239"/>
      <c r="I179" s="238"/>
      <c r="J179" s="45">
        <f t="shared" si="5"/>
        <v>0</v>
      </c>
      <c r="N179" s="77">
        <f t="shared" si="6"/>
        <v>0</v>
      </c>
      <c r="O179" s="240"/>
      <c r="P179" s="226"/>
      <c r="Q179" s="241"/>
      <c r="R179" s="242"/>
      <c r="S179" s="243"/>
      <c r="T179" s="244"/>
      <c r="U179" s="245"/>
      <c r="V179" s="246"/>
    </row>
    <row r="180" spans="1:22" ht="18.75" thickTop="1" thickBot="1" x14ac:dyDescent="0.35">
      <c r="A180" s="75"/>
      <c r="B180" s="83"/>
      <c r="C180" s="232"/>
      <c r="D180" s="232"/>
      <c r="E180" s="40">
        <f t="shared" si="4"/>
        <v>0</v>
      </c>
      <c r="F180" s="64"/>
      <c r="G180" s="205"/>
      <c r="H180" s="208"/>
      <c r="I180" s="64"/>
      <c r="J180" s="45">
        <f t="shared" si="5"/>
        <v>0</v>
      </c>
      <c r="K180" s="76"/>
      <c r="L180" s="65"/>
      <c r="M180" s="65"/>
      <c r="N180" s="77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32"/>
      <c r="D181" s="232"/>
      <c r="E181" s="40">
        <f t="shared" si="4"/>
        <v>0</v>
      </c>
      <c r="F181" s="64"/>
      <c r="G181" s="205"/>
      <c r="H181" s="208"/>
      <c r="I181" s="64"/>
      <c r="J181" s="45">
        <f t="shared" si="5"/>
        <v>0</v>
      </c>
      <c r="K181" s="76"/>
      <c r="L181" s="65"/>
      <c r="M181" s="65"/>
      <c r="N181" s="77">
        <f t="shared" si="6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4"/>
        <v>0</v>
      </c>
      <c r="F182" s="64"/>
      <c r="G182" s="234"/>
      <c r="H182" s="208"/>
      <c r="I182" s="64"/>
      <c r="J182" s="45">
        <f t="shared" si="5"/>
        <v>0</v>
      </c>
      <c r="K182" s="76"/>
      <c r="L182" s="65"/>
      <c r="M182" s="65"/>
      <c r="N182" s="77">
        <f t="shared" si="6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4"/>
        <v>0</v>
      </c>
      <c r="F183" s="64"/>
      <c r="G183" s="234"/>
      <c r="H183" s="208"/>
      <c r="I183" s="64"/>
      <c r="J183" s="45">
        <f t="shared" si="5"/>
        <v>0</v>
      </c>
      <c r="K183" s="76"/>
      <c r="L183" s="65"/>
      <c r="M183" s="65"/>
      <c r="N183" s="77">
        <f t="shared" si="6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4"/>
        <v>0</v>
      </c>
      <c r="F184" s="64"/>
      <c r="G184" s="234"/>
      <c r="H184" s="208"/>
      <c r="I184" s="64"/>
      <c r="J184" s="45">
        <f t="shared" si="5"/>
        <v>0</v>
      </c>
      <c r="K184" s="76"/>
      <c r="L184" s="65"/>
      <c r="M184" s="65"/>
      <c r="N184" s="77">
        <f t="shared" si="6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">
      <c r="A185" s="75"/>
      <c r="B185" s="182"/>
      <c r="C185" s="248"/>
      <c r="D185" s="248"/>
      <c r="E185" s="40">
        <f t="shared" si="4"/>
        <v>0</v>
      </c>
      <c r="F185" s="64"/>
      <c r="G185" s="234"/>
      <c r="H185" s="208"/>
      <c r="I185" s="64"/>
      <c r="J185" s="45">
        <f t="shared" si="5"/>
        <v>0</v>
      </c>
      <c r="K185" s="76"/>
      <c r="L185" s="65"/>
      <c r="M185" s="65"/>
      <c r="N185" s="77">
        <f t="shared" si="6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47"/>
      <c r="D186" s="247"/>
      <c r="E186" s="40">
        <f t="shared" si="4"/>
        <v>0</v>
      </c>
      <c r="F186" s="64"/>
      <c r="G186" s="234"/>
      <c r="H186" s="208"/>
      <c r="I186" s="64"/>
      <c r="J186" s="45">
        <f t="shared" si="5"/>
        <v>0</v>
      </c>
      <c r="K186" s="76"/>
      <c r="L186" s="65"/>
      <c r="M186" s="65"/>
      <c r="N186" s="77">
        <f t="shared" si="6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4"/>
        <v>0</v>
      </c>
      <c r="F187" s="64"/>
      <c r="G187" s="205"/>
      <c r="H187" s="208"/>
      <c r="I187" s="64"/>
      <c r="J187" s="45">
        <f t="shared" si="5"/>
        <v>0</v>
      </c>
      <c r="K187" s="76"/>
      <c r="L187" s="65"/>
      <c r="M187" s="65"/>
      <c r="N187" s="77">
        <f t="shared" si="6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4"/>
        <v>0</v>
      </c>
      <c r="F188" s="64"/>
      <c r="G188" s="205"/>
      <c r="H188" s="208"/>
      <c r="I188" s="64"/>
      <c r="J188" s="45">
        <f t="shared" si="5"/>
        <v>0</v>
      </c>
      <c r="K188" s="76"/>
      <c r="L188" s="65"/>
      <c r="M188" s="65"/>
      <c r="N188" s="77">
        <f t="shared" si="6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4"/>
        <v>0</v>
      </c>
      <c r="F189" s="64"/>
      <c r="G189" s="205"/>
      <c r="H189" s="208"/>
      <c r="I189" s="64"/>
      <c r="J189" s="45">
        <f t="shared" si="5"/>
        <v>0</v>
      </c>
      <c r="K189" s="76"/>
      <c r="L189" s="65"/>
      <c r="M189" s="65"/>
      <c r="N189" s="77">
        <f t="shared" si="6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75"/>
      <c r="B190" s="83"/>
      <c r="C190" s="227"/>
      <c r="D190" s="227"/>
      <c r="E190" s="40">
        <f t="shared" si="4"/>
        <v>0</v>
      </c>
      <c r="F190" s="64"/>
      <c r="G190" s="205"/>
      <c r="H190" s="208"/>
      <c r="I190" s="64"/>
      <c r="J190" s="45">
        <f t="shared" si="5"/>
        <v>0</v>
      </c>
      <c r="K190" s="76"/>
      <c r="L190" s="65"/>
      <c r="M190" s="65"/>
      <c r="N190" s="77">
        <f t="shared" si="6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231"/>
      <c r="B191" s="182"/>
      <c r="C191" s="232"/>
      <c r="D191" s="232"/>
      <c r="E191" s="40">
        <f t="shared" si="4"/>
        <v>0</v>
      </c>
      <c r="F191" s="64"/>
      <c r="G191" s="205"/>
      <c r="H191" s="208"/>
      <c r="I191" s="64"/>
      <c r="J191" s="45">
        <f t="shared" si="5"/>
        <v>0</v>
      </c>
      <c r="K191" s="76"/>
      <c r="L191" s="65"/>
      <c r="M191" s="65"/>
      <c r="N191" s="77">
        <f t="shared" si="6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5">
      <c r="A192" s="249"/>
      <c r="B192" s="83"/>
      <c r="C192" s="233"/>
      <c r="D192" s="233"/>
      <c r="E192" s="40">
        <f t="shared" si="4"/>
        <v>0</v>
      </c>
      <c r="F192" s="64"/>
      <c r="G192" s="62"/>
      <c r="H192" s="208"/>
      <c r="I192" s="64"/>
      <c r="J192" s="45">
        <f t="shared" si="5"/>
        <v>0</v>
      </c>
      <c r="K192" s="76"/>
      <c r="L192" s="65"/>
      <c r="M192" s="65"/>
      <c r="N192" s="77">
        <f>K192*I192</f>
        <v>0</v>
      </c>
      <c r="O192" s="235"/>
      <c r="P192" s="236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4"/>
        <v>0</v>
      </c>
      <c r="F193" s="64"/>
      <c r="G193" s="205"/>
      <c r="H193" s="208"/>
      <c r="I193" s="64"/>
      <c r="J193" s="45">
        <f t="shared" si="5"/>
        <v>0</v>
      </c>
      <c r="K193" s="76"/>
      <c r="L193" s="65"/>
      <c r="M193" s="65"/>
      <c r="N193" s="77">
        <f t="shared" si="6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4"/>
        <v>0</v>
      </c>
      <c r="F194" s="64"/>
      <c r="G194" s="205"/>
      <c r="H194" s="208"/>
      <c r="I194" s="64"/>
      <c r="J194" s="45">
        <f t="shared" si="5"/>
        <v>0</v>
      </c>
      <c r="K194" s="76"/>
      <c r="L194" s="65"/>
      <c r="M194" s="65"/>
      <c r="N194" s="77">
        <f t="shared" si="6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4"/>
        <v>0</v>
      </c>
      <c r="F195" s="64"/>
      <c r="G195" s="205"/>
      <c r="H195" s="208"/>
      <c r="I195" s="64"/>
      <c r="J195" s="45">
        <f t="shared" si="5"/>
        <v>0</v>
      </c>
      <c r="K195" s="76"/>
      <c r="L195" s="65"/>
      <c r="M195" s="65"/>
      <c r="N195" s="77">
        <f t="shared" si="6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4"/>
        <v>0</v>
      </c>
      <c r="F196" s="251"/>
      <c r="G196" s="234"/>
      <c r="H196" s="208"/>
      <c r="I196" s="64"/>
      <c r="J196" s="45">
        <f t="shared" si="5"/>
        <v>0</v>
      </c>
      <c r="K196" s="76"/>
      <c r="L196" s="65"/>
      <c r="M196" s="65"/>
      <c r="N196" s="77">
        <f t="shared" si="6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4"/>
        <v>0</v>
      </c>
      <c r="F197" s="251"/>
      <c r="G197" s="234"/>
      <c r="H197" s="208"/>
      <c r="I197" s="64"/>
      <c r="J197" s="45">
        <f t="shared" si="5"/>
        <v>0</v>
      </c>
      <c r="K197" s="76"/>
      <c r="L197" s="65"/>
      <c r="M197" s="65"/>
      <c r="N197" s="77">
        <f t="shared" si="6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4"/>
        <v>0</v>
      </c>
      <c r="F198" s="251"/>
      <c r="G198" s="234"/>
      <c r="H198" s="208"/>
      <c r="I198" s="64"/>
      <c r="J198" s="45">
        <f t="shared" si="5"/>
        <v>0</v>
      </c>
      <c r="K198" s="76"/>
      <c r="L198" s="65"/>
      <c r="M198" s="65"/>
      <c r="N198" s="77">
        <f t="shared" si="6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4"/>
        <v>0</v>
      </c>
      <c r="F199" s="251"/>
      <c r="G199" s="234"/>
      <c r="H199" s="208"/>
      <c r="I199" s="64"/>
      <c r="J199" s="45">
        <f t="shared" si="5"/>
        <v>0</v>
      </c>
      <c r="K199" s="76"/>
      <c r="L199" s="65"/>
      <c r="M199" s="65"/>
      <c r="N199" s="77">
        <f t="shared" si="6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4"/>
        <v>0</v>
      </c>
      <c r="F200" s="251"/>
      <c r="G200" s="234"/>
      <c r="H200" s="208"/>
      <c r="I200" s="64"/>
      <c r="J200" s="45">
        <f t="shared" si="5"/>
        <v>0</v>
      </c>
      <c r="K200" s="76"/>
      <c r="L200" s="65"/>
      <c r="M200" s="65"/>
      <c r="N200" s="77">
        <f t="shared" si="6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4"/>
        <v>0</v>
      </c>
      <c r="F201" s="251"/>
      <c r="G201" s="234"/>
      <c r="H201" s="208"/>
      <c r="I201" s="64"/>
      <c r="J201" s="45">
        <f t="shared" si="5"/>
        <v>0</v>
      </c>
      <c r="K201" s="76"/>
      <c r="L201" s="65"/>
      <c r="M201" s="65"/>
      <c r="N201" s="77">
        <f t="shared" si="6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4"/>
        <v>0</v>
      </c>
      <c r="F202" s="251"/>
      <c r="G202" s="234"/>
      <c r="H202" s="208"/>
      <c r="I202" s="64"/>
      <c r="J202" s="45">
        <f t="shared" si="5"/>
        <v>0</v>
      </c>
      <c r="K202" s="76"/>
      <c r="L202" s="65"/>
      <c r="M202" s="65"/>
      <c r="N202" s="77">
        <f t="shared" si="6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50"/>
      <c r="D203" s="250"/>
      <c r="E203" s="40">
        <f t="shared" si="4"/>
        <v>0</v>
      </c>
      <c r="F203" s="64"/>
      <c r="G203" s="234"/>
      <c r="H203" s="208"/>
      <c r="I203" s="64"/>
      <c r="J203" s="45">
        <f t="shared" si="5"/>
        <v>0</v>
      </c>
      <c r="K203" s="76"/>
      <c r="L203" s="65"/>
      <c r="M203" s="65"/>
      <c r="N203" s="77">
        <f t="shared" si="6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4"/>
        <v>0</v>
      </c>
      <c r="F204" s="64"/>
      <c r="G204" s="205"/>
      <c r="H204" s="208"/>
      <c r="I204" s="64"/>
      <c r="J204" s="45">
        <f t="shared" si="5"/>
        <v>0</v>
      </c>
      <c r="K204" s="76"/>
      <c r="L204" s="65"/>
      <c r="M204" s="65"/>
      <c r="N204" s="77">
        <f t="shared" si="6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4"/>
        <v>0</v>
      </c>
      <c r="F205" s="64"/>
      <c r="G205" s="205"/>
      <c r="H205" s="208"/>
      <c r="I205" s="64"/>
      <c r="J205" s="45">
        <f t="shared" si="5"/>
        <v>0</v>
      </c>
      <c r="K205" s="76"/>
      <c r="L205" s="65"/>
      <c r="M205" s="65"/>
      <c r="N205" s="77">
        <f t="shared" si="6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4"/>
        <v>0</v>
      </c>
      <c r="F206" s="64"/>
      <c r="G206" s="205"/>
      <c r="H206" s="208"/>
      <c r="I206" s="64"/>
      <c r="J206" s="45">
        <f t="shared" si="5"/>
        <v>0</v>
      </c>
      <c r="K206" s="76"/>
      <c r="L206" s="65"/>
      <c r="M206" s="65"/>
      <c r="N206" s="77">
        <f t="shared" si="6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ref="E207:E265" si="7">D207*F207</f>
        <v>0</v>
      </c>
      <c r="F207" s="64"/>
      <c r="G207" s="205"/>
      <c r="H207" s="208"/>
      <c r="I207" s="64"/>
      <c r="J207" s="45">
        <f t="shared" si="5"/>
        <v>0</v>
      </c>
      <c r="K207" s="76"/>
      <c r="L207" s="65"/>
      <c r="M207" s="65"/>
      <c r="N207" s="77">
        <f t="shared" si="6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5"/>
        <v>0</v>
      </c>
      <c r="K208" s="76"/>
      <c r="L208" s="65"/>
      <c r="M208" s="65"/>
      <c r="N208" s="77">
        <f t="shared" si="6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5"/>
        <v>0</v>
      </c>
      <c r="K209" s="76"/>
      <c r="L209" s="65"/>
      <c r="M209" s="65"/>
      <c r="N209" s="77">
        <f t="shared" si="6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5"/>
        <v>0</v>
      </c>
      <c r="K210" s="76"/>
      <c r="L210" s="65"/>
      <c r="M210" s="65"/>
      <c r="N210" s="77">
        <f t="shared" si="6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75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5"/>
        <v>0</v>
      </c>
      <c r="K211" s="76"/>
      <c r="L211" s="65"/>
      <c r="M211" s="65"/>
      <c r="N211" s="77">
        <f t="shared" si="6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7.25" thickTop="1" thickBot="1" x14ac:dyDescent="0.3">
      <c r="A212" s="182"/>
      <c r="B212" s="237"/>
      <c r="C212" s="227"/>
      <c r="D212" s="227"/>
      <c r="E212" s="40">
        <f t="shared" si="7"/>
        <v>0</v>
      </c>
      <c r="F212" s="64"/>
      <c r="G212" s="62"/>
      <c r="H212" s="63"/>
      <c r="I212" s="64"/>
      <c r="J212" s="45">
        <f t="shared" si="5"/>
        <v>0</v>
      </c>
      <c r="K212" s="76"/>
      <c r="L212" s="65"/>
      <c r="M212" s="65"/>
      <c r="N212" s="77">
        <f t="shared" si="6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5"/>
        <v>0</v>
      </c>
      <c r="K213" s="76"/>
      <c r="L213" s="65"/>
      <c r="M213" s="65"/>
      <c r="N213" s="77">
        <f t="shared" si="6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5"/>
        <v>0</v>
      </c>
      <c r="K214" s="76"/>
      <c r="L214" s="65"/>
      <c r="M214" s="65"/>
      <c r="N214" s="77">
        <f t="shared" si="6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5"/>
        <v>0</v>
      </c>
      <c r="K215" s="76"/>
      <c r="L215" s="65"/>
      <c r="M215" s="65"/>
      <c r="N215" s="77">
        <f t="shared" si="6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49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5"/>
        <v>0</v>
      </c>
      <c r="K216" s="76"/>
      <c r="L216" s="65"/>
      <c r="M216" s="65"/>
      <c r="N216" s="77">
        <f t="shared" si="6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252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5"/>
        <v>0</v>
      </c>
      <c r="K217" s="76"/>
      <c r="L217" s="65"/>
      <c r="M217" s="65"/>
      <c r="N217" s="77">
        <f t="shared" si="6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ref="J218:J261" si="8">I218-F218</f>
        <v>0</v>
      </c>
      <c r="K218" s="76"/>
      <c r="L218" s="65"/>
      <c r="M218" s="65"/>
      <c r="N218" s="77">
        <f t="shared" si="6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8"/>
        <v>0</v>
      </c>
      <c r="K219" s="76"/>
      <c r="L219" s="65"/>
      <c r="M219" s="65"/>
      <c r="N219" s="77">
        <f t="shared" si="6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8"/>
        <v>0</v>
      </c>
      <c r="K220" s="76"/>
      <c r="L220" s="65"/>
      <c r="M220" s="65"/>
      <c r="N220" s="77">
        <f t="shared" si="6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8"/>
        <v>0</v>
      </c>
      <c r="K221" s="76"/>
      <c r="L221" s="65"/>
      <c r="M221" s="65"/>
      <c r="N221" s="77">
        <f t="shared" si="6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8"/>
        <v>0</v>
      </c>
      <c r="K222" s="76"/>
      <c r="L222" s="65"/>
      <c r="M222" s="65"/>
      <c r="N222" s="77">
        <f t="shared" si="6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8"/>
        <v>0</v>
      </c>
      <c r="K223" s="76"/>
      <c r="L223" s="65"/>
      <c r="M223" s="65"/>
      <c r="N223" s="77">
        <f t="shared" si="6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7"/>
        <v>0</v>
      </c>
      <c r="F224" s="64"/>
      <c r="G224" s="205"/>
      <c r="H224" s="208"/>
      <c r="I224" s="64"/>
      <c r="J224" s="45">
        <f t="shared" si="8"/>
        <v>0</v>
      </c>
      <c r="K224" s="76"/>
      <c r="L224" s="65"/>
      <c r="M224" s="65"/>
      <c r="N224" s="77">
        <f t="shared" si="6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8"/>
        <v>0</v>
      </c>
      <c r="K225" s="76"/>
      <c r="L225" s="65"/>
      <c r="M225" s="65"/>
      <c r="N225" s="77">
        <f t="shared" si="6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7"/>
        <v>0</v>
      </c>
      <c r="F226" s="64"/>
      <c r="G226" s="205"/>
      <c r="H226" s="208"/>
      <c r="I226" s="64"/>
      <c r="J226" s="45">
        <f t="shared" si="8"/>
        <v>0</v>
      </c>
      <c r="K226" s="76"/>
      <c r="L226" s="65"/>
      <c r="M226" s="65"/>
      <c r="N226" s="77">
        <f t="shared" si="6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53"/>
      <c r="D227" s="253"/>
      <c r="E227" s="40">
        <f t="shared" si="7"/>
        <v>0</v>
      </c>
      <c r="F227" s="64"/>
      <c r="G227" s="205"/>
      <c r="H227" s="208"/>
      <c r="I227" s="64"/>
      <c r="J227" s="45">
        <f t="shared" si="8"/>
        <v>0</v>
      </c>
      <c r="K227" s="76"/>
      <c r="L227" s="65"/>
      <c r="M227" s="65"/>
      <c r="N227" s="77">
        <f t="shared" si="6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27"/>
      <c r="D228" s="227"/>
      <c r="E228" s="40">
        <f t="shared" si="7"/>
        <v>0</v>
      </c>
      <c r="F228" s="64"/>
      <c r="G228" s="205"/>
      <c r="H228" s="208"/>
      <c r="I228" s="64"/>
      <c r="J228" s="45">
        <f t="shared" si="8"/>
        <v>0</v>
      </c>
      <c r="K228" s="76"/>
      <c r="L228" s="65"/>
      <c r="M228" s="65"/>
      <c r="N228" s="77">
        <f t="shared" si="6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8"/>
        <v>0</v>
      </c>
      <c r="K229" s="76"/>
      <c r="L229" s="65"/>
      <c r="M229" s="65"/>
      <c r="N229" s="77">
        <f t="shared" si="6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7"/>
        <v>0</v>
      </c>
      <c r="F230" s="64"/>
      <c r="G230" s="205"/>
      <c r="H230" s="208"/>
      <c r="I230" s="64"/>
      <c r="J230" s="45">
        <f t="shared" si="8"/>
        <v>0</v>
      </c>
      <c r="K230" s="76"/>
      <c r="L230" s="65"/>
      <c r="M230" s="65"/>
      <c r="N230" s="77">
        <f t="shared" si="6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8"/>
      <c r="D231" s="248"/>
      <c r="E231" s="40">
        <f t="shared" si="7"/>
        <v>0</v>
      </c>
      <c r="F231" s="64"/>
      <c r="G231" s="205"/>
      <c r="H231" s="208"/>
      <c r="I231" s="64"/>
      <c r="J231" s="45">
        <f t="shared" si="8"/>
        <v>0</v>
      </c>
      <c r="K231" s="76"/>
      <c r="L231" s="65"/>
      <c r="M231" s="65"/>
      <c r="N231" s="77">
        <f t="shared" si="6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47"/>
      <c r="D232" s="247"/>
      <c r="E232" s="40">
        <f t="shared" si="7"/>
        <v>0</v>
      </c>
      <c r="F232" s="64"/>
      <c r="G232" s="205"/>
      <c r="H232" s="208"/>
      <c r="I232" s="64"/>
      <c r="J232" s="45">
        <f t="shared" si="8"/>
        <v>0</v>
      </c>
      <c r="K232" s="76"/>
      <c r="L232" s="65"/>
      <c r="M232" s="65"/>
      <c r="N232" s="77">
        <f t="shared" si="6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32"/>
      <c r="D233" s="232"/>
      <c r="E233" s="40">
        <f t="shared" si="7"/>
        <v>0</v>
      </c>
      <c r="F233" s="64"/>
      <c r="G233" s="205"/>
      <c r="H233" s="208"/>
      <c r="I233" s="64"/>
      <c r="J233" s="45">
        <f t="shared" si="8"/>
        <v>0</v>
      </c>
      <c r="K233" s="76"/>
      <c r="L233" s="65"/>
      <c r="M233" s="65"/>
      <c r="N233" s="77">
        <f t="shared" si="6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179"/>
      <c r="D234" s="179"/>
      <c r="E234" s="40">
        <f t="shared" si="7"/>
        <v>0</v>
      </c>
      <c r="F234" s="64"/>
      <c r="G234" s="205"/>
      <c r="H234" s="208"/>
      <c r="I234" s="64"/>
      <c r="J234" s="45">
        <f t="shared" si="8"/>
        <v>0</v>
      </c>
      <c r="K234" s="76"/>
      <c r="L234" s="65"/>
      <c r="M234" s="65"/>
      <c r="N234" s="77">
        <f t="shared" si="6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183"/>
      <c r="B235" s="182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8"/>
        <v>0</v>
      </c>
      <c r="K235" s="76"/>
      <c r="L235" s="65"/>
      <c r="M235" s="65"/>
      <c r="N235" s="77">
        <f t="shared" si="6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7"/>
        <v>0</v>
      </c>
      <c r="F236" s="64"/>
      <c r="G236" s="205"/>
      <c r="H236" s="208"/>
      <c r="I236" s="64"/>
      <c r="J236" s="45">
        <f t="shared" si="8"/>
        <v>0</v>
      </c>
      <c r="K236" s="76"/>
      <c r="L236" s="65"/>
      <c r="M236" s="65"/>
      <c r="N236" s="77">
        <f t="shared" si="6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75"/>
      <c r="B237" s="182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8"/>
        <v>0</v>
      </c>
      <c r="K237" s="76"/>
      <c r="L237" s="65"/>
      <c r="M237" s="65"/>
      <c r="N237" s="77">
        <f t="shared" si="6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254"/>
      <c r="B238" s="255"/>
      <c r="C238" s="207"/>
      <c r="D238" s="207"/>
      <c r="E238" s="40">
        <f t="shared" si="7"/>
        <v>0</v>
      </c>
      <c r="F238" s="64"/>
      <c r="G238" s="205"/>
      <c r="H238" s="208"/>
      <c r="I238" s="64"/>
      <c r="J238" s="45">
        <f t="shared" si="8"/>
        <v>0</v>
      </c>
      <c r="K238" s="76"/>
      <c r="L238" s="65"/>
      <c r="M238" s="65"/>
      <c r="N238" s="77">
        <f t="shared" si="6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7.25" thickTop="1" thickBot="1" x14ac:dyDescent="0.3">
      <c r="A239" s="183"/>
      <c r="B239" s="255"/>
      <c r="C239" s="207"/>
      <c r="D239" s="207"/>
      <c r="E239" s="40">
        <f t="shared" si="7"/>
        <v>0</v>
      </c>
      <c r="F239" s="64"/>
      <c r="G239" s="205"/>
      <c r="H239" s="63"/>
      <c r="I239" s="64"/>
      <c r="J239" s="45">
        <f t="shared" si="8"/>
        <v>0</v>
      </c>
      <c r="K239" s="76"/>
      <c r="L239" s="65"/>
      <c r="M239" s="65"/>
      <c r="N239" s="77">
        <f t="shared" si="6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183"/>
      <c r="B240" s="255"/>
      <c r="C240" s="207"/>
      <c r="D240" s="207"/>
      <c r="E240" s="40">
        <f t="shared" si="7"/>
        <v>0</v>
      </c>
      <c r="F240" s="64"/>
      <c r="G240" s="205"/>
      <c r="H240" s="208"/>
      <c r="I240" s="64"/>
      <c r="J240" s="45">
        <f t="shared" si="8"/>
        <v>0</v>
      </c>
      <c r="K240" s="76"/>
      <c r="L240" s="65"/>
      <c r="M240" s="65"/>
      <c r="N240" s="77">
        <f t="shared" si="6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7"/>
        <v>0</v>
      </c>
      <c r="F241" s="64"/>
      <c r="G241" s="205"/>
      <c r="H241" s="208"/>
      <c r="I241" s="64"/>
      <c r="J241" s="45">
        <f t="shared" si="8"/>
        <v>0</v>
      </c>
      <c r="K241" s="76"/>
      <c r="L241" s="65"/>
      <c r="M241" s="65"/>
      <c r="N241" s="77">
        <f t="shared" si="6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8.75" thickTop="1" thickBot="1" x14ac:dyDescent="0.3">
      <c r="A242" s="75"/>
      <c r="B242" s="255"/>
      <c r="C242" s="167"/>
      <c r="D242" s="167"/>
      <c r="E242" s="40">
        <f t="shared" si="7"/>
        <v>0</v>
      </c>
      <c r="F242" s="64"/>
      <c r="G242" s="205"/>
      <c r="H242" s="208"/>
      <c r="I242" s="64"/>
      <c r="J242" s="45">
        <f t="shared" si="8"/>
        <v>0</v>
      </c>
      <c r="K242" s="76"/>
      <c r="L242" s="65"/>
      <c r="M242" s="65"/>
      <c r="N242" s="77">
        <f t="shared" si="6"/>
        <v>0</v>
      </c>
      <c r="O242" s="89"/>
      <c r="P242" s="189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225"/>
      <c r="D243" s="225"/>
      <c r="E243" s="40">
        <f t="shared" si="7"/>
        <v>0</v>
      </c>
      <c r="F243" s="64"/>
      <c r="G243" s="205"/>
      <c r="H243" s="222"/>
      <c r="I243" s="64"/>
      <c r="J243" s="45">
        <f t="shared" si="8"/>
        <v>0</v>
      </c>
      <c r="K243" s="76"/>
      <c r="L243" s="65"/>
      <c r="M243" s="65"/>
      <c r="N243" s="77">
        <f t="shared" si="6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5"/>
      <c r="C244" s="166"/>
      <c r="D244" s="166"/>
      <c r="E244" s="40">
        <f t="shared" si="7"/>
        <v>0</v>
      </c>
      <c r="F244" s="64"/>
      <c r="G244" s="205"/>
      <c r="H244" s="222"/>
      <c r="I244" s="64"/>
      <c r="J244" s="45">
        <f t="shared" si="8"/>
        <v>0</v>
      </c>
      <c r="K244" s="76"/>
      <c r="L244" s="256"/>
      <c r="M244" s="257"/>
      <c r="N244" s="77">
        <f t="shared" ref="N244:N253" si="9">K244*I244-M244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7"/>
        <v>0</v>
      </c>
      <c r="F245" s="174"/>
      <c r="G245" s="259"/>
      <c r="H245" s="260"/>
      <c r="I245" s="61"/>
      <c r="J245" s="45">
        <f t="shared" si="8"/>
        <v>0</v>
      </c>
      <c r="K245" s="76"/>
      <c r="L245" s="256"/>
      <c r="M245" s="257"/>
      <c r="N245" s="77">
        <f t="shared" si="9"/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58"/>
      <c r="C246" s="174"/>
      <c r="D246" s="174"/>
      <c r="E246" s="40">
        <f t="shared" si="7"/>
        <v>0</v>
      </c>
      <c r="F246" s="174"/>
      <c r="G246" s="259"/>
      <c r="H246" s="260"/>
      <c r="I246" s="61"/>
      <c r="J246" s="45">
        <f t="shared" si="8"/>
        <v>0</v>
      </c>
      <c r="K246" s="76"/>
      <c r="L246" s="256"/>
      <c r="M246" s="257"/>
      <c r="N246" s="77">
        <f t="shared" si="9"/>
        <v>0</v>
      </c>
      <c r="O246" s="204"/>
      <c r="P246" s="226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7"/>
        <v>0</v>
      </c>
      <c r="F247" s="174"/>
      <c r="G247" s="259"/>
      <c r="H247" s="260"/>
      <c r="I247" s="61"/>
      <c r="J247" s="45">
        <f t="shared" si="8"/>
        <v>0</v>
      </c>
      <c r="K247" s="76"/>
      <c r="L247" s="256"/>
      <c r="M247" s="257"/>
      <c r="N247" s="77">
        <f t="shared" si="9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7"/>
        <v>0</v>
      </c>
      <c r="F248" s="174"/>
      <c r="G248" s="259"/>
      <c r="H248" s="260"/>
      <c r="I248" s="61"/>
      <c r="J248" s="45">
        <f t="shared" si="8"/>
        <v>0</v>
      </c>
      <c r="K248" s="76"/>
      <c r="L248" s="256"/>
      <c r="M248" s="257"/>
      <c r="N248" s="77">
        <f t="shared" si="9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17.25" thickTop="1" thickBot="1" x14ac:dyDescent="0.3">
      <c r="A249" s="183"/>
      <c r="B249" s="261"/>
      <c r="C249" s="174"/>
      <c r="D249" s="174"/>
      <c r="E249" s="40">
        <f t="shared" si="7"/>
        <v>0</v>
      </c>
      <c r="F249" s="174"/>
      <c r="G249" s="259"/>
      <c r="H249" s="260"/>
      <c r="I249" s="61"/>
      <c r="J249" s="45">
        <f t="shared" si="8"/>
        <v>0</v>
      </c>
      <c r="K249" s="76"/>
      <c r="L249" s="256"/>
      <c r="M249" s="257"/>
      <c r="N249" s="77">
        <f t="shared" si="9"/>
        <v>0</v>
      </c>
      <c r="O249" s="89"/>
      <c r="P249" s="192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3"/>
      <c r="E250" s="40">
        <f t="shared" si="7"/>
        <v>0</v>
      </c>
      <c r="F250" s="44"/>
      <c r="G250" s="264"/>
      <c r="H250" s="265"/>
      <c r="I250" s="64"/>
      <c r="J250" s="45">
        <f t="shared" si="8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7"/>
        <v>0</v>
      </c>
      <c r="F251" s="64"/>
      <c r="G251" s="205"/>
      <c r="H251" s="222"/>
      <c r="I251" s="64"/>
      <c r="J251" s="45">
        <f t="shared" si="8"/>
        <v>0</v>
      </c>
      <c r="K251" s="76"/>
      <c r="L251" s="256"/>
      <c r="M251" s="266"/>
      <c r="N251" s="77">
        <f t="shared" si="9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2"/>
      <c r="D252" s="262"/>
      <c r="E252" s="40">
        <f t="shared" si="7"/>
        <v>0</v>
      </c>
      <c r="F252" s="64"/>
      <c r="G252" s="205"/>
      <c r="H252" s="222"/>
      <c r="I252" s="64"/>
      <c r="J252" s="45">
        <f t="shared" si="8"/>
        <v>0</v>
      </c>
      <c r="K252" s="76"/>
      <c r="L252" s="256"/>
      <c r="M252" s="266"/>
      <c r="N252" s="77">
        <f t="shared" si="9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20.25" thickTop="1" thickBot="1" x14ac:dyDescent="0.35">
      <c r="A253" s="183"/>
      <c r="B253" s="182"/>
      <c r="C253" s="267"/>
      <c r="D253" s="267"/>
      <c r="E253" s="40">
        <f t="shared" si="7"/>
        <v>0</v>
      </c>
      <c r="F253" s="64"/>
      <c r="G253" s="205"/>
      <c r="H253" s="222"/>
      <c r="I253" s="64"/>
      <c r="J253" s="45">
        <f t="shared" si="8"/>
        <v>0</v>
      </c>
      <c r="K253" s="76"/>
      <c r="L253" s="256"/>
      <c r="M253" s="266"/>
      <c r="N253" s="77">
        <f t="shared" si="9"/>
        <v>0</v>
      </c>
      <c r="O253" s="204"/>
      <c r="P253" s="226"/>
      <c r="Q253" s="116"/>
      <c r="R253" s="117"/>
      <c r="S253" s="158"/>
      <c r="T253" s="52"/>
      <c r="U253" s="53"/>
      <c r="V253" s="54"/>
    </row>
    <row r="254" spans="1:22" ht="17.25" thickTop="1" thickBot="1" x14ac:dyDescent="0.3">
      <c r="A254" s="268"/>
      <c r="B254" s="182"/>
      <c r="C254" s="182"/>
      <c r="D254" s="182"/>
      <c r="E254" s="40">
        <f t="shared" si="7"/>
        <v>0</v>
      </c>
      <c r="F254" s="238"/>
      <c r="G254" s="205"/>
      <c r="H254" s="239"/>
      <c r="I254" s="238">
        <v>0</v>
      </c>
      <c r="J254" s="45">
        <f t="shared" si="8"/>
        <v>0</v>
      </c>
      <c r="K254" s="269"/>
      <c r="L254" s="269"/>
      <c r="M254" s="269"/>
      <c r="N254" s="270">
        <f t="shared" ref="N254:N265" si="10">K254*I254</f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7"/>
        <v>0</v>
      </c>
      <c r="F255" s="238"/>
      <c r="G255" s="205"/>
      <c r="H255" s="239"/>
      <c r="I255" s="238">
        <v>0</v>
      </c>
      <c r="J255" s="45">
        <f t="shared" si="8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7"/>
        <v>0</v>
      </c>
      <c r="F256" s="238"/>
      <c r="G256" s="205"/>
      <c r="H256" s="239"/>
      <c r="I256" s="238">
        <v>0</v>
      </c>
      <c r="J256" s="45">
        <f t="shared" si="8"/>
        <v>0</v>
      </c>
      <c r="K256" s="269"/>
      <c r="L256" s="269"/>
      <c r="M256" s="269"/>
      <c r="N256" s="270">
        <f t="shared" si="10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68"/>
      <c r="B257" s="182"/>
      <c r="C257" s="182"/>
      <c r="D257" s="182"/>
      <c r="E257" s="40">
        <f t="shared" si="7"/>
        <v>0</v>
      </c>
      <c r="F257" s="238"/>
      <c r="G257" s="205"/>
      <c r="H257" s="275"/>
      <c r="I257" s="238">
        <v>0</v>
      </c>
      <c r="J257" s="45">
        <f t="shared" si="8"/>
        <v>0</v>
      </c>
      <c r="K257" s="269"/>
      <c r="L257" s="269"/>
      <c r="M257" s="269"/>
      <c r="N257" s="270">
        <f t="shared" si="10"/>
        <v>0</v>
      </c>
      <c r="O257" s="271"/>
      <c r="P257" s="226"/>
      <c r="Q257" s="116"/>
      <c r="R257" s="272"/>
      <c r="S257" s="273"/>
      <c r="T257" s="274"/>
      <c r="U257" s="242"/>
      <c r="V257" s="246"/>
    </row>
    <row r="258" spans="1:22" ht="17.25" thickTop="1" thickBot="1" x14ac:dyDescent="0.3">
      <c r="A258" s="276"/>
      <c r="B258" s="182"/>
      <c r="C258" s="182"/>
      <c r="D258" s="182"/>
      <c r="E258" s="40">
        <f t="shared" si="7"/>
        <v>0</v>
      </c>
      <c r="F258" s="238"/>
      <c r="G258" s="205"/>
      <c r="H258" s="277"/>
      <c r="I258" s="238">
        <v>0</v>
      </c>
      <c r="J258" s="45">
        <f t="shared" si="8"/>
        <v>0</v>
      </c>
      <c r="K258" s="269"/>
      <c r="L258" s="269"/>
      <c r="M258" s="269"/>
      <c r="N258" s="270">
        <f t="shared" si="10"/>
        <v>0</v>
      </c>
      <c r="O258" s="271"/>
      <c r="P258" s="226"/>
      <c r="Q258" s="116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7"/>
        <v>0</v>
      </c>
      <c r="H259" s="283"/>
      <c r="I259" s="281">
        <v>0</v>
      </c>
      <c r="J259" s="45">
        <f t="shared" si="8"/>
        <v>0</v>
      </c>
      <c r="K259" s="284"/>
      <c r="L259" s="284"/>
      <c r="M259" s="284"/>
      <c r="N259" s="270">
        <f t="shared" si="10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7"/>
        <v>0</v>
      </c>
      <c r="I260" s="281">
        <v>0</v>
      </c>
      <c r="J260" s="45">
        <f t="shared" si="8"/>
        <v>0</v>
      </c>
      <c r="K260" s="284"/>
      <c r="L260" s="284"/>
      <c r="M260" s="284"/>
      <c r="N260" s="270">
        <f t="shared" si="10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17.25" thickTop="1" thickBot="1" x14ac:dyDescent="0.3">
      <c r="A261" s="278"/>
      <c r="B261" s="279"/>
      <c r="E261" s="40">
        <f t="shared" si="7"/>
        <v>0</v>
      </c>
      <c r="I261" s="286">
        <v>0</v>
      </c>
      <c r="J261" s="45">
        <f t="shared" si="8"/>
        <v>0</v>
      </c>
      <c r="K261" s="284"/>
      <c r="L261" s="284"/>
      <c r="M261" s="284"/>
      <c r="N261" s="270">
        <f t="shared" si="10"/>
        <v>0</v>
      </c>
      <c r="O261" s="271"/>
      <c r="P261" s="226"/>
      <c r="Q261" s="241"/>
      <c r="R261" s="272"/>
      <c r="S261" s="273"/>
      <c r="T261" s="274"/>
      <c r="U261" s="53"/>
      <c r="V261" s="54"/>
    </row>
    <row r="262" spans="1:22" ht="20.25" thickTop="1" thickBot="1" x14ac:dyDescent="0.35">
      <c r="A262" s="278"/>
      <c r="B262" s="279"/>
      <c r="E262" s="40" t="e">
        <f t="shared" si="7"/>
        <v>#VALUE!</v>
      </c>
      <c r="F262" s="541" t="s">
        <v>26</v>
      </c>
      <c r="G262" s="541"/>
      <c r="H262" s="542"/>
      <c r="I262" s="287">
        <f>SUM(I4:I261)</f>
        <v>426245.47000000003</v>
      </c>
      <c r="J262" s="288"/>
      <c r="K262" s="284"/>
      <c r="L262" s="289"/>
      <c r="M262" s="284"/>
      <c r="N262" s="270">
        <f t="shared" si="10"/>
        <v>0</v>
      </c>
      <c r="O262" s="271"/>
      <c r="P262" s="226"/>
      <c r="Q262" s="241"/>
      <c r="R262" s="272"/>
      <c r="S262" s="290"/>
      <c r="T262" s="244"/>
      <c r="U262" s="245"/>
      <c r="V262" s="54"/>
    </row>
    <row r="263" spans="1:22" ht="20.25" thickTop="1" thickBot="1" x14ac:dyDescent="0.3">
      <c r="A263" s="291"/>
      <c r="B263" s="279"/>
      <c r="E263" s="40">
        <f t="shared" si="7"/>
        <v>0</v>
      </c>
      <c r="I263" s="292"/>
      <c r="J263" s="288"/>
      <c r="K263" s="284"/>
      <c r="L263" s="289"/>
      <c r="M263" s="284"/>
      <c r="N263" s="270">
        <f t="shared" si="10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7"/>
        <v>0</v>
      </c>
      <c r="J264" s="281"/>
      <c r="K264" s="284"/>
      <c r="L264" s="284"/>
      <c r="M264" s="284"/>
      <c r="N264" s="270">
        <f t="shared" si="10"/>
        <v>0</v>
      </c>
      <c r="O264" s="293"/>
      <c r="Q264" s="10"/>
      <c r="R264" s="294"/>
      <c r="S264" s="295"/>
      <c r="T264" s="296"/>
      <c r="V264" s="15"/>
    </row>
    <row r="265" spans="1:22" ht="17.25" thickTop="1" thickBot="1" x14ac:dyDescent="0.3">
      <c r="A265" s="278"/>
      <c r="B265" s="279"/>
      <c r="E265" s="40">
        <f t="shared" si="7"/>
        <v>0</v>
      </c>
      <c r="J265" s="281"/>
      <c r="K265" s="298"/>
      <c r="N265" s="270">
        <f t="shared" si="10"/>
        <v>0</v>
      </c>
      <c r="O265" s="299"/>
      <c r="Q265" s="10"/>
      <c r="R265" s="294"/>
      <c r="S265" s="295"/>
      <c r="T265" s="300"/>
      <c r="V265" s="15"/>
    </row>
    <row r="266" spans="1:22" ht="17.25" thickTop="1" thickBot="1" x14ac:dyDescent="0.3">
      <c r="A266" s="278"/>
      <c r="H266" s="302"/>
      <c r="I266" s="303" t="s">
        <v>27</v>
      </c>
      <c r="J266" s="304"/>
      <c r="K266" s="304"/>
      <c r="L266" s="305">
        <f>SUM(L254:L265)</f>
        <v>0</v>
      </c>
      <c r="M266" s="306"/>
      <c r="N266" s="307">
        <f>SUM(N4:N265)</f>
        <v>15930057.603</v>
      </c>
      <c r="O266" s="308"/>
      <c r="Q266" s="309">
        <f>SUM(Q4:Q265)</f>
        <v>361400</v>
      </c>
      <c r="R266" s="8"/>
      <c r="S266" s="310">
        <f>SUM(S17:S265)</f>
        <v>0</v>
      </c>
      <c r="T266" s="311"/>
      <c r="U266" s="312"/>
      <c r="V266" s="313">
        <f>SUM(V254:V265)</f>
        <v>0</v>
      </c>
    </row>
    <row r="267" spans="1:22" x14ac:dyDescent="0.25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6.5" thickBot="1" x14ac:dyDescent="0.3">
      <c r="A268" s="278"/>
      <c r="H268" s="302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ht="19.5" thickTop="1" x14ac:dyDescent="0.25">
      <c r="A269" s="278"/>
      <c r="I269" s="320" t="s">
        <v>28</v>
      </c>
      <c r="J269" s="321"/>
      <c r="K269" s="321"/>
      <c r="L269" s="322"/>
      <c r="M269" s="322"/>
      <c r="N269" s="323">
        <f>V266+S266+Q266+N266+L266</f>
        <v>16291457.603</v>
      </c>
      <c r="O269" s="324"/>
      <c r="R269" s="294"/>
      <c r="S269" s="317"/>
      <c r="U269" s="319"/>
      <c r="V269"/>
    </row>
    <row r="270" spans="1:22" ht="19.5" thickBot="1" x14ac:dyDescent="0.3">
      <c r="A270" s="325"/>
      <c r="I270" s="326"/>
      <c r="J270" s="327"/>
      <c r="K270" s="327"/>
      <c r="L270" s="328"/>
      <c r="M270" s="328"/>
      <c r="N270" s="329"/>
      <c r="O270" s="330"/>
      <c r="R270" s="294"/>
      <c r="S270" s="317"/>
      <c r="U270" s="319"/>
      <c r="V270"/>
    </row>
    <row r="271" spans="1:22" ht="16.5" thickTop="1" x14ac:dyDescent="0.25">
      <c r="A271" s="325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15"/>
      <c r="K272" s="316"/>
      <c r="L272" s="316"/>
      <c r="M272" s="316"/>
      <c r="N272" s="270"/>
      <c r="O272" s="308"/>
      <c r="R272" s="294"/>
      <c r="S272" s="317"/>
      <c r="U272" s="319"/>
      <c r="V272"/>
    </row>
    <row r="273" spans="1:22" x14ac:dyDescent="0.25">
      <c r="A273" s="278"/>
      <c r="I273" s="314"/>
      <c r="J273" s="331"/>
      <c r="K273" s="316"/>
      <c r="L273" s="316"/>
      <c r="M273" s="316"/>
      <c r="N273" s="270"/>
      <c r="O273" s="332"/>
      <c r="R273" s="294"/>
      <c r="S273" s="317"/>
      <c r="U273" s="319"/>
      <c r="V273"/>
    </row>
    <row r="274" spans="1:22" x14ac:dyDescent="0.25">
      <c r="A274" s="325"/>
      <c r="N274" s="270"/>
      <c r="O274" s="334"/>
      <c r="R274" s="294"/>
      <c r="S274" s="317"/>
      <c r="U274" s="319"/>
      <c r="V274"/>
    </row>
    <row r="275" spans="1:22" x14ac:dyDescent="0.25">
      <c r="A275" s="325"/>
      <c r="O275" s="334"/>
      <c r="S275" s="317"/>
      <c r="U275" s="319"/>
      <c r="V275"/>
    </row>
    <row r="276" spans="1:22" x14ac:dyDescent="0.25">
      <c r="A276" s="278"/>
      <c r="B276" s="279"/>
      <c r="N276" s="270"/>
      <c r="O276" s="308"/>
      <c r="S276" s="317"/>
      <c r="U276" s="319"/>
      <c r="V276"/>
    </row>
    <row r="277" spans="1:22" x14ac:dyDescent="0.25">
      <c r="A277" s="325"/>
      <c r="B277" s="279"/>
      <c r="N277" s="270"/>
      <c r="O277" s="308"/>
      <c r="S277" s="317"/>
      <c r="U277" s="319"/>
      <c r="V277"/>
    </row>
    <row r="278" spans="1:22" x14ac:dyDescent="0.25">
      <c r="A278" s="278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325"/>
      <c r="B279" s="279"/>
      <c r="I279" s="314"/>
      <c r="J279" s="315"/>
      <c r="K279" s="316"/>
      <c r="L279" s="316"/>
      <c r="M279" s="316"/>
      <c r="N279" s="270"/>
      <c r="O279" s="308"/>
      <c r="S279" s="317"/>
      <c r="U279" s="319"/>
      <c r="V279"/>
    </row>
    <row r="280" spans="1:22" x14ac:dyDescent="0.25">
      <c r="A280" s="278"/>
      <c r="B280" s="279"/>
      <c r="I280" s="335"/>
      <c r="J280" s="312"/>
      <c r="K280" s="312"/>
      <c r="N280" s="270"/>
      <c r="O280" s="308"/>
      <c r="S280" s="317"/>
      <c r="U280" s="319"/>
      <c r="V280"/>
    </row>
    <row r="281" spans="1:22" x14ac:dyDescent="0.25">
      <c r="A281" s="325"/>
      <c r="S281" s="317"/>
      <c r="U281" s="319"/>
      <c r="V281"/>
    </row>
    <row r="282" spans="1:22" x14ac:dyDescent="0.25">
      <c r="A282" s="278"/>
      <c r="S282" s="317"/>
      <c r="U282" s="319"/>
      <c r="V282"/>
    </row>
    <row r="283" spans="1:22" x14ac:dyDescent="0.25">
      <c r="A283" s="278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25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343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91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340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340"/>
      <c r="I294" s="341"/>
      <c r="J294"/>
      <c r="K294"/>
      <c r="L294"/>
      <c r="M294"/>
      <c r="P294" s="342"/>
      <c r="Q294" s="317"/>
      <c r="S294" s="317"/>
      <c r="U294" s="319"/>
      <c r="V294"/>
    </row>
    <row r="295" spans="1:22" x14ac:dyDescent="0.25">
      <c r="A295" s="278"/>
      <c r="B295" s="336"/>
      <c r="C295" s="336"/>
      <c r="D295" s="336"/>
      <c r="E295" s="337"/>
      <c r="F295" s="338"/>
      <c r="G295" s="339"/>
      <c r="H295" s="340"/>
      <c r="I295" s="341"/>
      <c r="J295"/>
      <c r="K295"/>
      <c r="L295"/>
      <c r="M295"/>
      <c r="P295" s="342"/>
      <c r="Q295" s="317"/>
      <c r="S295" s="317"/>
      <c r="U295" s="31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294"/>
  <sheetViews>
    <sheetView workbookViewId="0">
      <pane xSplit="10" ySplit="3" topLeftCell="R7" activePane="bottomRight" state="frozen"/>
      <selection pane="topRight" activeCell="K1" sqref="K1"/>
      <selection pane="bottomLeft" activeCell="A4" sqref="A4"/>
      <selection pane="bottomRight" activeCell="T13" sqref="T13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7" t="s">
        <v>845</v>
      </c>
      <c r="B1" s="547"/>
      <c r="C1" s="547"/>
      <c r="D1" s="547"/>
      <c r="E1" s="547"/>
      <c r="F1" s="547"/>
      <c r="G1" s="547"/>
      <c r="H1" s="547"/>
      <c r="I1" s="547"/>
      <c r="J1" s="547"/>
      <c r="K1" s="345"/>
      <c r="L1" s="345"/>
      <c r="M1" s="345"/>
      <c r="N1" s="345"/>
      <c r="O1" s="346"/>
      <c r="S1" s="566" t="s">
        <v>142</v>
      </c>
      <c r="T1" s="566"/>
      <c r="U1" s="6" t="s">
        <v>0</v>
      </c>
      <c r="V1" s="7" t="s">
        <v>1</v>
      </c>
      <c r="W1" s="548" t="s">
        <v>2</v>
      </c>
      <c r="X1" s="549"/>
    </row>
    <row r="2" spans="1:24" thickBot="1" x14ac:dyDescent="0.3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347"/>
      <c r="L2" s="347"/>
      <c r="M2" s="347"/>
      <c r="N2" s="348"/>
      <c r="O2" s="349"/>
      <c r="Q2" s="10"/>
      <c r="R2" s="11"/>
      <c r="S2" s="567"/>
      <c r="T2" s="56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0" t="s">
        <v>15</v>
      </c>
      <c r="P3" s="551"/>
      <c r="Q3" s="30" t="s">
        <v>16</v>
      </c>
      <c r="R3" s="31" t="s">
        <v>17</v>
      </c>
      <c r="S3" s="520" t="s">
        <v>14</v>
      </c>
      <c r="T3" s="519" t="s">
        <v>851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846</v>
      </c>
      <c r="B4" s="37" t="s">
        <v>72</v>
      </c>
      <c r="C4" s="38"/>
      <c r="D4" s="39"/>
      <c r="E4" s="40">
        <f t="shared" ref="E4:E54" si="0">D4*F4</f>
        <v>0</v>
      </c>
      <c r="F4" s="41">
        <v>22790</v>
      </c>
      <c r="G4" s="42">
        <v>44837</v>
      </c>
      <c r="H4" s="517" t="s">
        <v>884</v>
      </c>
      <c r="I4" s="44">
        <v>23410</v>
      </c>
      <c r="J4" s="45">
        <f t="shared" ref="J4:J152" si="1">I4-F4</f>
        <v>620</v>
      </c>
      <c r="K4" s="46">
        <v>46</v>
      </c>
      <c r="L4" s="47"/>
      <c r="M4" s="47"/>
      <c r="N4" s="48">
        <f t="shared" ref="N4:N116" si="2">K4*I4</f>
        <v>1076860</v>
      </c>
      <c r="O4" s="506" t="s">
        <v>61</v>
      </c>
      <c r="P4" s="362">
        <v>44852</v>
      </c>
      <c r="Q4" s="49">
        <v>27007</v>
      </c>
      <c r="R4" s="50">
        <v>44841</v>
      </c>
      <c r="S4" s="51">
        <v>28000</v>
      </c>
      <c r="T4" s="92" t="s">
        <v>850</v>
      </c>
      <c r="U4" s="53"/>
      <c r="V4" s="54"/>
      <c r="W4" s="55"/>
      <c r="X4" s="56">
        <v>0</v>
      </c>
    </row>
    <row r="5" spans="1:24" ht="28.5" customHeight="1" thickTop="1" thickBot="1" x14ac:dyDescent="0.35">
      <c r="A5" s="57" t="s">
        <v>50</v>
      </c>
      <c r="B5" s="58" t="s">
        <v>244</v>
      </c>
      <c r="C5" s="59"/>
      <c r="D5" s="60"/>
      <c r="E5" s="40">
        <f t="shared" si="0"/>
        <v>0</v>
      </c>
      <c r="F5" s="61">
        <v>0</v>
      </c>
      <c r="G5" s="62">
        <v>44837</v>
      </c>
      <c r="H5" s="63" t="s">
        <v>879</v>
      </c>
      <c r="I5" s="64">
        <v>5970</v>
      </c>
      <c r="J5" s="45">
        <f>I5-F5</f>
        <v>5970</v>
      </c>
      <c r="K5" s="46">
        <v>46</v>
      </c>
      <c r="L5" s="65"/>
      <c r="M5" s="65"/>
      <c r="N5" s="48">
        <f>K5*I5</f>
        <v>274620</v>
      </c>
      <c r="O5" s="235" t="s">
        <v>59</v>
      </c>
      <c r="P5" s="364">
        <v>44853</v>
      </c>
      <c r="Q5" s="66">
        <v>0</v>
      </c>
      <c r="R5" s="67">
        <v>44841</v>
      </c>
      <c r="S5" s="51">
        <v>0</v>
      </c>
      <c r="T5" s="92" t="s">
        <v>850</v>
      </c>
      <c r="U5" s="53"/>
      <c r="V5" s="54"/>
      <c r="W5" s="53"/>
      <c r="X5" s="56">
        <v>0</v>
      </c>
    </row>
    <row r="6" spans="1:24" ht="30.75" customHeight="1" thickTop="1" thickBot="1" x14ac:dyDescent="0.35">
      <c r="A6" s="57" t="s">
        <v>846</v>
      </c>
      <c r="B6" s="58" t="s">
        <v>191</v>
      </c>
      <c r="C6" s="59"/>
      <c r="D6" s="60"/>
      <c r="E6" s="40">
        <f t="shared" si="0"/>
        <v>0</v>
      </c>
      <c r="F6" s="61">
        <v>20860</v>
      </c>
      <c r="G6" s="62">
        <v>44839</v>
      </c>
      <c r="H6" s="63" t="s">
        <v>885</v>
      </c>
      <c r="I6" s="64">
        <v>21605</v>
      </c>
      <c r="J6" s="45">
        <f>I6-F6</f>
        <v>745</v>
      </c>
      <c r="K6" s="46">
        <v>46</v>
      </c>
      <c r="L6" s="65"/>
      <c r="M6" s="65"/>
      <c r="N6" s="48">
        <f>K6*I6</f>
        <v>993830</v>
      </c>
      <c r="O6" s="507" t="s">
        <v>61</v>
      </c>
      <c r="P6" s="364">
        <v>44855</v>
      </c>
      <c r="Q6" s="66">
        <v>27007</v>
      </c>
      <c r="R6" s="67">
        <v>44841</v>
      </c>
      <c r="S6" s="51">
        <v>28000</v>
      </c>
      <c r="T6" s="92" t="s">
        <v>852</v>
      </c>
      <c r="U6" s="53"/>
      <c r="V6" s="54"/>
      <c r="W6" s="68"/>
      <c r="X6" s="56">
        <v>0</v>
      </c>
    </row>
    <row r="7" spans="1:24" ht="30.75" customHeight="1" thickTop="1" thickBot="1" x14ac:dyDescent="0.35">
      <c r="A7" s="57" t="s">
        <v>223</v>
      </c>
      <c r="B7" s="58" t="s">
        <v>32</v>
      </c>
      <c r="C7" s="59"/>
      <c r="D7" s="60"/>
      <c r="E7" s="40">
        <f t="shared" si="0"/>
        <v>0</v>
      </c>
      <c r="F7" s="61">
        <v>0</v>
      </c>
      <c r="G7" s="62">
        <v>44839</v>
      </c>
      <c r="H7" s="63" t="s">
        <v>865</v>
      </c>
      <c r="I7" s="64">
        <v>5605</v>
      </c>
      <c r="J7" s="45">
        <f t="shared" si="1"/>
        <v>5605</v>
      </c>
      <c r="K7" s="46">
        <v>46</v>
      </c>
      <c r="L7" s="65"/>
      <c r="M7" s="65"/>
      <c r="N7" s="48">
        <f t="shared" si="2"/>
        <v>257830</v>
      </c>
      <c r="O7" s="363"/>
      <c r="P7" s="364"/>
      <c r="Q7" s="66">
        <v>0</v>
      </c>
      <c r="R7" s="67">
        <v>44841</v>
      </c>
      <c r="S7" s="51">
        <v>0</v>
      </c>
      <c r="T7" s="92" t="s">
        <v>852</v>
      </c>
      <c r="U7" s="53"/>
      <c r="V7" s="54"/>
      <c r="W7" s="53"/>
      <c r="X7" s="56">
        <v>0</v>
      </c>
    </row>
    <row r="8" spans="1:24" ht="31.5" customHeight="1" thickTop="1" thickBot="1" x14ac:dyDescent="0.35">
      <c r="A8" s="57" t="s">
        <v>847</v>
      </c>
      <c r="B8" s="58" t="s">
        <v>848</v>
      </c>
      <c r="C8" s="59"/>
      <c r="D8" s="60"/>
      <c r="E8" s="40">
        <f t="shared" si="0"/>
        <v>0</v>
      </c>
      <c r="F8" s="61">
        <v>15930</v>
      </c>
      <c r="G8" s="62">
        <v>44841</v>
      </c>
      <c r="H8" s="63" t="s">
        <v>866</v>
      </c>
      <c r="I8" s="64">
        <v>15010</v>
      </c>
      <c r="J8" s="45">
        <f t="shared" si="1"/>
        <v>-920</v>
      </c>
      <c r="K8" s="46">
        <v>46</v>
      </c>
      <c r="L8" s="65"/>
      <c r="M8" s="65"/>
      <c r="N8" s="48">
        <f t="shared" si="2"/>
        <v>690460</v>
      </c>
      <c r="O8" s="89"/>
      <c r="P8" s="90"/>
      <c r="Q8" s="66">
        <v>19410</v>
      </c>
      <c r="R8" s="67">
        <v>44841</v>
      </c>
      <c r="S8" s="51">
        <v>28000</v>
      </c>
      <c r="T8" s="92" t="s">
        <v>857</v>
      </c>
      <c r="U8" s="53"/>
      <c r="V8" s="54"/>
      <c r="W8" s="53"/>
      <c r="X8" s="56">
        <v>0</v>
      </c>
    </row>
    <row r="9" spans="1:24" ht="27.75" customHeight="1" thickTop="1" thickBot="1" x14ac:dyDescent="0.35">
      <c r="A9" s="71" t="s">
        <v>223</v>
      </c>
      <c r="B9" s="58" t="s">
        <v>37</v>
      </c>
      <c r="C9" s="59"/>
      <c r="D9" s="60"/>
      <c r="E9" s="40">
        <f t="shared" si="0"/>
        <v>0</v>
      </c>
      <c r="F9" s="61">
        <v>0</v>
      </c>
      <c r="G9" s="62">
        <v>44841</v>
      </c>
      <c r="H9" s="63" t="s">
        <v>866</v>
      </c>
      <c r="I9" s="64">
        <v>5235</v>
      </c>
      <c r="J9" s="45">
        <f t="shared" si="1"/>
        <v>5235</v>
      </c>
      <c r="K9" s="46">
        <v>46</v>
      </c>
      <c r="L9" s="65"/>
      <c r="M9" s="65"/>
      <c r="N9" s="48">
        <f t="shared" si="2"/>
        <v>240810</v>
      </c>
      <c r="O9" s="508"/>
      <c r="P9" s="90"/>
      <c r="Q9" s="66">
        <v>0</v>
      </c>
      <c r="R9" s="67">
        <v>44841</v>
      </c>
      <c r="S9" s="51">
        <v>0</v>
      </c>
      <c r="T9" s="92" t="s">
        <v>857</v>
      </c>
      <c r="U9" s="53"/>
      <c r="V9" s="54"/>
      <c r="W9" s="53"/>
      <c r="X9" s="56">
        <v>0</v>
      </c>
    </row>
    <row r="10" spans="1:24" ht="27.75" customHeight="1" thickTop="1" thickBot="1" x14ac:dyDescent="0.35">
      <c r="A10" s="71" t="s">
        <v>869</v>
      </c>
      <c r="B10" s="58" t="s">
        <v>72</v>
      </c>
      <c r="C10" s="59"/>
      <c r="D10" s="72"/>
      <c r="E10" s="40">
        <f t="shared" si="0"/>
        <v>0</v>
      </c>
      <c r="F10" s="61">
        <v>22830</v>
      </c>
      <c r="G10" s="62">
        <v>44843</v>
      </c>
      <c r="H10" s="63" t="s">
        <v>881</v>
      </c>
      <c r="I10" s="64">
        <v>23470</v>
      </c>
      <c r="J10" s="45">
        <f t="shared" si="1"/>
        <v>640</v>
      </c>
      <c r="K10" s="46">
        <v>46</v>
      </c>
      <c r="L10" s="65"/>
      <c r="M10" s="65"/>
      <c r="N10" s="48">
        <f t="shared" si="2"/>
        <v>1079620</v>
      </c>
      <c r="O10" s="508"/>
      <c r="P10" s="366"/>
      <c r="Q10" s="66"/>
      <c r="R10" s="67"/>
      <c r="S10" s="51">
        <v>28000</v>
      </c>
      <c r="T10" s="92" t="s">
        <v>886</v>
      </c>
      <c r="U10" s="53"/>
      <c r="V10" s="54"/>
      <c r="W10" s="53"/>
      <c r="X10" s="56">
        <v>0</v>
      </c>
    </row>
    <row r="11" spans="1:24" ht="27.75" customHeight="1" thickTop="1" thickBot="1" x14ac:dyDescent="0.35">
      <c r="A11" s="71" t="s">
        <v>223</v>
      </c>
      <c r="B11" s="58" t="s">
        <v>32</v>
      </c>
      <c r="C11" s="59"/>
      <c r="D11" s="60"/>
      <c r="E11" s="40">
        <f t="shared" si="0"/>
        <v>0</v>
      </c>
      <c r="F11" s="61">
        <v>0</v>
      </c>
      <c r="G11" s="62">
        <v>44843</v>
      </c>
      <c r="H11" s="63" t="s">
        <v>881</v>
      </c>
      <c r="I11" s="64">
        <v>5490</v>
      </c>
      <c r="J11" s="45">
        <f t="shared" si="1"/>
        <v>5490</v>
      </c>
      <c r="K11" s="46">
        <v>46</v>
      </c>
      <c r="L11" s="65"/>
      <c r="M11" s="65"/>
      <c r="N11" s="48">
        <f t="shared" si="2"/>
        <v>252540</v>
      </c>
      <c r="O11" s="365"/>
      <c r="P11" s="366"/>
      <c r="Q11" s="66">
        <v>26900</v>
      </c>
      <c r="R11" s="67">
        <v>44848</v>
      </c>
      <c r="S11" s="51">
        <v>0</v>
      </c>
      <c r="T11" s="92" t="s">
        <v>886</v>
      </c>
      <c r="U11" s="53"/>
      <c r="V11" s="54"/>
      <c r="W11" s="53"/>
      <c r="X11" s="56">
        <v>0</v>
      </c>
    </row>
    <row r="12" spans="1:24" ht="27.75" customHeight="1" thickTop="1" thickBot="1" x14ac:dyDescent="0.35">
      <c r="A12" s="522" t="s">
        <v>873</v>
      </c>
      <c r="B12" s="58" t="s">
        <v>872</v>
      </c>
      <c r="C12" s="392"/>
      <c r="D12" s="60"/>
      <c r="E12" s="40">
        <f t="shared" si="0"/>
        <v>0</v>
      </c>
      <c r="F12" s="61">
        <v>10470</v>
      </c>
      <c r="G12" s="62">
        <v>44846</v>
      </c>
      <c r="H12" s="63"/>
      <c r="I12" s="64">
        <v>10470</v>
      </c>
      <c r="J12" s="45">
        <f t="shared" si="1"/>
        <v>0</v>
      </c>
      <c r="K12" s="46">
        <v>62.6</v>
      </c>
      <c r="L12" s="65"/>
      <c r="M12" s="65"/>
      <c r="N12" s="48">
        <f t="shared" si="2"/>
        <v>655422</v>
      </c>
      <c r="O12" s="365"/>
      <c r="P12" s="366"/>
      <c r="Q12" s="66">
        <v>0</v>
      </c>
      <c r="R12" s="67" t="s">
        <v>211</v>
      </c>
      <c r="S12" s="51">
        <v>0</v>
      </c>
      <c r="T12" s="92" t="s">
        <v>822</v>
      </c>
      <c r="U12" s="53"/>
      <c r="V12" s="54"/>
      <c r="W12" s="53"/>
      <c r="X12" s="56"/>
    </row>
    <row r="13" spans="1:24" ht="27.75" customHeight="1" thickTop="1" thickBot="1" x14ac:dyDescent="0.35">
      <c r="A13" s="71" t="s">
        <v>870</v>
      </c>
      <c r="B13" s="58" t="s">
        <v>290</v>
      </c>
      <c r="C13" s="392"/>
      <c r="D13" s="60"/>
      <c r="E13" s="40">
        <f t="shared" si="0"/>
        <v>0</v>
      </c>
      <c r="F13" s="61">
        <v>23160</v>
      </c>
      <c r="G13" s="62">
        <v>44847</v>
      </c>
      <c r="H13" s="63" t="s">
        <v>882</v>
      </c>
      <c r="I13" s="64">
        <v>23385</v>
      </c>
      <c r="J13" s="45">
        <f t="shared" si="1"/>
        <v>225</v>
      </c>
      <c r="K13" s="46">
        <v>46</v>
      </c>
      <c r="L13" s="65"/>
      <c r="M13" s="65"/>
      <c r="N13" s="48">
        <f t="shared" si="2"/>
        <v>1075710</v>
      </c>
      <c r="O13" s="365"/>
      <c r="P13" s="366"/>
      <c r="Q13" s="66">
        <v>26793</v>
      </c>
      <c r="R13" s="67">
        <v>44848</v>
      </c>
      <c r="S13" s="51">
        <v>28000</v>
      </c>
      <c r="T13" s="92" t="s">
        <v>875</v>
      </c>
      <c r="U13" s="53"/>
      <c r="V13" s="54"/>
      <c r="W13" s="53"/>
      <c r="X13" s="56">
        <v>0</v>
      </c>
    </row>
    <row r="14" spans="1:24" ht="24" customHeight="1" thickTop="1" thickBot="1" x14ac:dyDescent="0.35">
      <c r="A14" s="71" t="s">
        <v>223</v>
      </c>
      <c r="B14" s="58" t="s">
        <v>32</v>
      </c>
      <c r="C14" s="393"/>
      <c r="D14" s="60"/>
      <c r="E14" s="40">
        <f t="shared" si="0"/>
        <v>0</v>
      </c>
      <c r="F14" s="61">
        <v>0</v>
      </c>
      <c r="G14" s="62">
        <v>44847</v>
      </c>
      <c r="H14" s="63" t="s">
        <v>882</v>
      </c>
      <c r="I14" s="64">
        <v>5825</v>
      </c>
      <c r="J14" s="45">
        <f t="shared" si="1"/>
        <v>5825</v>
      </c>
      <c r="K14" s="46">
        <v>46</v>
      </c>
      <c r="L14" s="65"/>
      <c r="M14" s="65"/>
      <c r="N14" s="48">
        <f t="shared" si="2"/>
        <v>267950</v>
      </c>
      <c r="O14" s="365"/>
      <c r="P14" s="366"/>
      <c r="Q14" s="66">
        <v>0</v>
      </c>
      <c r="R14" s="67">
        <v>44848</v>
      </c>
      <c r="S14" s="51">
        <v>0</v>
      </c>
      <c r="T14" s="92" t="s">
        <v>875</v>
      </c>
      <c r="U14" s="53"/>
      <c r="V14" s="54"/>
      <c r="W14" s="53"/>
      <c r="X14" s="56">
        <v>0</v>
      </c>
    </row>
    <row r="15" spans="1:24" ht="31.5" customHeight="1" thickTop="1" thickBot="1" x14ac:dyDescent="0.35">
      <c r="A15" s="71" t="s">
        <v>871</v>
      </c>
      <c r="B15" s="58" t="s">
        <v>72</v>
      </c>
      <c r="C15" s="59"/>
      <c r="D15" s="60"/>
      <c r="E15" s="40">
        <f t="shared" si="0"/>
        <v>0</v>
      </c>
      <c r="F15" s="61">
        <v>23310</v>
      </c>
      <c r="G15" s="62">
        <v>44848</v>
      </c>
      <c r="H15" s="63" t="s">
        <v>883</v>
      </c>
      <c r="I15" s="64">
        <v>23390</v>
      </c>
      <c r="J15" s="45">
        <f t="shared" si="1"/>
        <v>80</v>
      </c>
      <c r="K15" s="46">
        <v>46</v>
      </c>
      <c r="L15" s="65"/>
      <c r="M15" s="65"/>
      <c r="N15" s="48">
        <f t="shared" si="2"/>
        <v>1075940</v>
      </c>
      <c r="O15" s="365"/>
      <c r="P15" s="366"/>
      <c r="Q15" s="66">
        <v>27007</v>
      </c>
      <c r="R15" s="67">
        <v>44848</v>
      </c>
      <c r="S15" s="51">
        <v>28000</v>
      </c>
      <c r="T15" s="92" t="s">
        <v>874</v>
      </c>
      <c r="U15" s="53"/>
      <c r="V15" s="54"/>
      <c r="W15" s="53"/>
      <c r="X15" s="56">
        <v>0</v>
      </c>
    </row>
    <row r="16" spans="1:24" ht="26.25" customHeight="1" thickTop="1" thickBot="1" x14ac:dyDescent="0.35">
      <c r="A16" s="73" t="s">
        <v>223</v>
      </c>
      <c r="B16" s="58" t="s">
        <v>32</v>
      </c>
      <c r="C16" s="59"/>
      <c r="D16" s="60"/>
      <c r="E16" s="40">
        <f t="shared" si="0"/>
        <v>0</v>
      </c>
      <c r="F16" s="61">
        <v>0</v>
      </c>
      <c r="G16" s="62">
        <v>44848</v>
      </c>
      <c r="H16" s="63" t="s">
        <v>883</v>
      </c>
      <c r="I16" s="64">
        <v>5865</v>
      </c>
      <c r="J16" s="45">
        <f t="shared" si="1"/>
        <v>5865</v>
      </c>
      <c r="K16" s="46">
        <v>46</v>
      </c>
      <c r="L16" s="65"/>
      <c r="M16" s="65"/>
      <c r="N16" s="48">
        <f t="shared" si="2"/>
        <v>269790</v>
      </c>
      <c r="O16" s="365"/>
      <c r="P16" s="366"/>
      <c r="Q16" s="66">
        <v>0</v>
      </c>
      <c r="R16" s="67">
        <v>44848</v>
      </c>
      <c r="S16" s="51">
        <v>0</v>
      </c>
      <c r="T16" s="92" t="s">
        <v>874</v>
      </c>
      <c r="U16" s="53"/>
      <c r="V16" s="54"/>
      <c r="W16" s="53"/>
      <c r="X16" s="56">
        <v>0</v>
      </c>
    </row>
    <row r="17" spans="1:24" ht="26.25" customHeight="1" thickTop="1" thickBot="1" x14ac:dyDescent="0.35">
      <c r="A17" s="71"/>
      <c r="B17" s="58"/>
      <c r="C17" s="74"/>
      <c r="D17" s="60"/>
      <c r="E17" s="40">
        <f t="shared" si="0"/>
        <v>0</v>
      </c>
      <c r="F17" s="61"/>
      <c r="G17" s="62"/>
      <c r="H17" s="63"/>
      <c r="I17" s="64"/>
      <c r="J17" s="45">
        <f t="shared" si="1"/>
        <v>0</v>
      </c>
      <c r="K17" s="46"/>
      <c r="L17" s="65"/>
      <c r="M17" s="65"/>
      <c r="N17" s="48">
        <f t="shared" si="2"/>
        <v>0</v>
      </c>
      <c r="O17" s="365"/>
      <c r="P17" s="366"/>
      <c r="Q17" s="66"/>
      <c r="R17" s="67"/>
      <c r="S17" s="51"/>
      <c r="T17" s="92"/>
      <c r="U17" s="53"/>
      <c r="V17" s="54"/>
      <c r="W17" s="53"/>
      <c r="X17" s="56">
        <v>0</v>
      </c>
    </row>
    <row r="18" spans="1:24" ht="28.5" customHeight="1" thickTop="1" thickBot="1" x14ac:dyDescent="0.35">
      <c r="A18" s="511"/>
      <c r="B18" s="512"/>
      <c r="C18" s="59"/>
      <c r="D18" s="60"/>
      <c r="E18" s="40">
        <f t="shared" si="0"/>
        <v>0</v>
      </c>
      <c r="F18" s="61"/>
      <c r="G18" s="62"/>
      <c r="H18" s="63"/>
      <c r="I18" s="64"/>
      <c r="J18" s="45">
        <f t="shared" si="1"/>
        <v>0</v>
      </c>
      <c r="K18" s="76"/>
      <c r="L18" s="65"/>
      <c r="M18" s="65"/>
      <c r="N18" s="48">
        <f t="shared" si="2"/>
        <v>0</v>
      </c>
      <c r="O18" s="365"/>
      <c r="P18" s="366"/>
      <c r="Q18" s="66"/>
      <c r="R18" s="67"/>
      <c r="S18" s="51"/>
      <c r="T18" s="92"/>
      <c r="U18" s="53"/>
      <c r="V18" s="54"/>
      <c r="W18" s="53"/>
      <c r="X18" s="56">
        <v>0</v>
      </c>
    </row>
    <row r="19" spans="1:24" ht="33.75" customHeight="1" thickTop="1" thickBot="1" x14ac:dyDescent="0.35">
      <c r="A19" s="81"/>
      <c r="B19" s="58"/>
      <c r="C19" s="59"/>
      <c r="D19" s="60"/>
      <c r="E19" s="40">
        <f t="shared" si="0"/>
        <v>0</v>
      </c>
      <c r="F19" s="61"/>
      <c r="G19" s="62"/>
      <c r="H19" s="63"/>
      <c r="I19" s="64"/>
      <c r="J19" s="45">
        <f t="shared" si="1"/>
        <v>0</v>
      </c>
      <c r="K19" s="76"/>
      <c r="L19" s="65"/>
      <c r="M19" s="65"/>
      <c r="N19" s="48">
        <f t="shared" si="2"/>
        <v>0</v>
      </c>
      <c r="O19" s="365"/>
      <c r="P19" s="366"/>
      <c r="Q19" s="66"/>
      <c r="R19" s="67"/>
      <c r="S19" s="51"/>
      <c r="T19" s="92"/>
      <c r="U19" s="53"/>
      <c r="V19" s="54"/>
      <c r="W19" s="53"/>
      <c r="X19" s="56">
        <v>0</v>
      </c>
    </row>
    <row r="20" spans="1:24" ht="30" customHeight="1" thickTop="1" thickBot="1" x14ac:dyDescent="0.35">
      <c r="A20" s="78"/>
      <c r="B20" s="58"/>
      <c r="C20" s="513"/>
      <c r="D20" s="514"/>
      <c r="E20" s="40">
        <f t="shared" si="0"/>
        <v>0</v>
      </c>
      <c r="F20" s="61"/>
      <c r="G20" s="62"/>
      <c r="H20" s="63"/>
      <c r="I20" s="64"/>
      <c r="J20" s="45">
        <f t="shared" si="1"/>
        <v>0</v>
      </c>
      <c r="K20" s="76"/>
      <c r="L20" s="65"/>
      <c r="M20" s="65"/>
      <c r="N20" s="48">
        <f t="shared" si="2"/>
        <v>0</v>
      </c>
      <c r="O20" s="365"/>
      <c r="P20" s="366"/>
      <c r="Q20" s="79"/>
      <c r="R20" s="67"/>
      <c r="S20" s="51"/>
      <c r="T20" s="92"/>
      <c r="U20" s="53"/>
      <c r="V20" s="54"/>
      <c r="W20" s="53"/>
      <c r="X20" s="56">
        <v>0</v>
      </c>
    </row>
    <row r="21" spans="1:24" ht="27" customHeight="1" thickTop="1" thickBot="1" x14ac:dyDescent="0.35">
      <c r="A21" s="80"/>
      <c r="B21" s="58"/>
      <c r="C21" s="513"/>
      <c r="D21" s="514"/>
      <c r="E21" s="40">
        <f t="shared" si="0"/>
        <v>0</v>
      </c>
      <c r="F21" s="61"/>
      <c r="G21" s="62"/>
      <c r="H21" s="63"/>
      <c r="I21" s="64"/>
      <c r="J21" s="45">
        <f t="shared" si="1"/>
        <v>0</v>
      </c>
      <c r="K21" s="76"/>
      <c r="L21" s="65"/>
      <c r="M21" s="65"/>
      <c r="N21" s="48">
        <f t="shared" si="2"/>
        <v>0</v>
      </c>
      <c r="O21" s="89"/>
      <c r="P21" s="90"/>
      <c r="Q21" s="79"/>
      <c r="R21" s="67"/>
      <c r="S21" s="51"/>
      <c r="T21" s="92"/>
      <c r="U21" s="53"/>
      <c r="V21" s="54"/>
      <c r="W21" s="53"/>
      <c r="X21" s="56">
        <v>0</v>
      </c>
    </row>
    <row r="22" spans="1:24" ht="22.5" customHeight="1" thickTop="1" thickBot="1" x14ac:dyDescent="0.35">
      <c r="A22" s="78"/>
      <c r="B22" s="58"/>
      <c r="C22" s="59"/>
      <c r="D22" s="60"/>
      <c r="E22" s="40">
        <f t="shared" si="0"/>
        <v>0</v>
      </c>
      <c r="F22" s="61"/>
      <c r="G22" s="62"/>
      <c r="H22" s="63"/>
      <c r="I22" s="64"/>
      <c r="J22" s="45">
        <f t="shared" si="1"/>
        <v>0</v>
      </c>
      <c r="K22" s="76"/>
      <c r="L22" s="65"/>
      <c r="M22" s="65"/>
      <c r="N22" s="48">
        <f t="shared" si="2"/>
        <v>0</v>
      </c>
      <c r="O22" s="89"/>
      <c r="P22" s="90"/>
      <c r="Q22" s="79"/>
      <c r="R22" s="67"/>
      <c r="S22" s="51"/>
      <c r="T22" s="92"/>
      <c r="U22" s="53"/>
      <c r="V22" s="54"/>
      <c r="W22" s="53"/>
      <c r="X22" s="56">
        <v>0</v>
      </c>
    </row>
    <row r="23" spans="1:24" ht="26.25" customHeight="1" thickTop="1" thickBot="1" x14ac:dyDescent="0.35">
      <c r="A23" s="81"/>
      <c r="B23" s="58"/>
      <c r="C23" s="59"/>
      <c r="D23" s="60"/>
      <c r="E23" s="40">
        <f t="shared" si="0"/>
        <v>0</v>
      </c>
      <c r="F23" s="61"/>
      <c r="G23" s="62"/>
      <c r="H23" s="63"/>
      <c r="I23" s="64"/>
      <c r="J23" s="45">
        <f t="shared" si="1"/>
        <v>0</v>
      </c>
      <c r="K23" s="76"/>
      <c r="L23" s="65"/>
      <c r="M23" s="65"/>
      <c r="N23" s="48">
        <f t="shared" si="2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56">
        <v>0</v>
      </c>
    </row>
    <row r="24" spans="1:24" ht="27.75" customHeight="1" thickTop="1" thickBot="1" x14ac:dyDescent="0.35">
      <c r="A24" s="82"/>
      <c r="B24" s="58"/>
      <c r="C24" s="59"/>
      <c r="D24" s="60"/>
      <c r="E24" s="40">
        <f t="shared" si="0"/>
        <v>0</v>
      </c>
      <c r="F24" s="61"/>
      <c r="G24" s="62"/>
      <c r="H24" s="63"/>
      <c r="I24" s="64"/>
      <c r="J24" s="45">
        <f t="shared" si="1"/>
        <v>0</v>
      </c>
      <c r="K24" s="76"/>
      <c r="L24" s="65"/>
      <c r="M24" s="65"/>
      <c r="N24" s="48">
        <f t="shared" si="2"/>
        <v>0</v>
      </c>
      <c r="O24" s="89"/>
      <c r="P24" s="90"/>
      <c r="Q24" s="79"/>
      <c r="R24" s="67"/>
      <c r="S24" s="51"/>
      <c r="T24" s="92"/>
      <c r="U24" s="53"/>
      <c r="V24" s="54"/>
      <c r="W24" s="53"/>
      <c r="X24" s="56">
        <v>0</v>
      </c>
    </row>
    <row r="25" spans="1:24" ht="28.5" customHeight="1" thickTop="1" thickBot="1" x14ac:dyDescent="0.35">
      <c r="A25" s="83"/>
      <c r="B25" s="58"/>
      <c r="C25" s="59"/>
      <c r="D25" s="60"/>
      <c r="E25" s="40">
        <f t="shared" si="0"/>
        <v>0</v>
      </c>
      <c r="F25" s="61"/>
      <c r="G25" s="62"/>
      <c r="H25" s="63"/>
      <c r="I25" s="64"/>
      <c r="J25" s="45">
        <f t="shared" si="1"/>
        <v>0</v>
      </c>
      <c r="K25" s="76"/>
      <c r="L25" s="65"/>
      <c r="M25" s="65"/>
      <c r="N25" s="48">
        <f t="shared" si="2"/>
        <v>0</v>
      </c>
      <c r="O25" s="365"/>
      <c r="P25" s="90"/>
      <c r="Q25" s="79"/>
      <c r="R25" s="67"/>
      <c r="S25" s="91"/>
      <c r="T25" s="92"/>
      <c r="U25" s="53"/>
      <c r="V25" s="54"/>
      <c r="W25" s="53"/>
      <c r="X25" s="56">
        <v>0</v>
      </c>
    </row>
    <row r="26" spans="1:24" ht="22.5" customHeight="1" thickTop="1" thickBot="1" x14ac:dyDescent="0.35">
      <c r="A26" s="71"/>
      <c r="B26" s="58"/>
      <c r="C26" s="59"/>
      <c r="D26" s="60"/>
      <c r="E26" s="40">
        <f t="shared" si="0"/>
        <v>0</v>
      </c>
      <c r="F26" s="61"/>
      <c r="G26" s="62"/>
      <c r="H26" s="63"/>
      <c r="I26" s="64"/>
      <c r="J26" s="45">
        <f t="shared" si="1"/>
        <v>0</v>
      </c>
      <c r="K26" s="76"/>
      <c r="L26" s="65"/>
      <c r="M26" s="65"/>
      <c r="N26" s="48">
        <f t="shared" si="2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56">
        <v>0</v>
      </c>
    </row>
    <row r="27" spans="1:24" ht="22.5" customHeight="1" thickTop="1" thickBot="1" x14ac:dyDescent="0.35">
      <c r="A27" s="82"/>
      <c r="B27" s="58"/>
      <c r="C27" s="59"/>
      <c r="D27" s="60"/>
      <c r="E27" s="40">
        <f t="shared" si="0"/>
        <v>0</v>
      </c>
      <c r="F27" s="61"/>
      <c r="G27" s="62"/>
      <c r="H27" s="63"/>
      <c r="I27" s="64"/>
      <c r="J27" s="45">
        <f t="shared" si="1"/>
        <v>0</v>
      </c>
      <c r="K27" s="76"/>
      <c r="L27" s="65"/>
      <c r="M27" s="65"/>
      <c r="N27" s="48">
        <f t="shared" si="2"/>
        <v>0</v>
      </c>
      <c r="O27" s="89"/>
      <c r="P27" s="90"/>
      <c r="Q27" s="79"/>
      <c r="R27" s="67"/>
      <c r="S27" s="51"/>
      <c r="T27" s="92"/>
      <c r="U27" s="53"/>
      <c r="V27" s="54"/>
      <c r="W27" s="53"/>
      <c r="X27" s="56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0"/>
        <v>0</v>
      </c>
      <c r="F28" s="61"/>
      <c r="G28" s="62"/>
      <c r="H28" s="63"/>
      <c r="I28" s="64"/>
      <c r="J28" s="45">
        <f t="shared" si="1"/>
        <v>0</v>
      </c>
      <c r="K28" s="76"/>
      <c r="L28" s="65"/>
      <c r="M28" s="65"/>
      <c r="N28" s="48">
        <f t="shared" si="2"/>
        <v>0</v>
      </c>
      <c r="O28" s="89"/>
      <c r="P28" s="90"/>
      <c r="Q28" s="79"/>
      <c r="R28" s="67"/>
      <c r="S28" s="91"/>
      <c r="T28" s="92"/>
      <c r="U28" s="53"/>
      <c r="V28" s="54"/>
      <c r="W28" s="53"/>
      <c r="X28" s="56">
        <v>0</v>
      </c>
    </row>
    <row r="29" spans="1:24" ht="22.5" customHeight="1" thickTop="1" thickBot="1" x14ac:dyDescent="0.35">
      <c r="A29" s="82"/>
      <c r="B29" s="58"/>
      <c r="C29" s="59"/>
      <c r="D29" s="60"/>
      <c r="E29" s="40">
        <f t="shared" si="0"/>
        <v>0</v>
      </c>
      <c r="F29" s="61"/>
      <c r="G29" s="62"/>
      <c r="H29" s="63"/>
      <c r="I29" s="64"/>
      <c r="J29" s="45">
        <f t="shared" si="1"/>
        <v>0</v>
      </c>
      <c r="K29" s="76"/>
      <c r="L29" s="65"/>
      <c r="M29" s="65"/>
      <c r="N29" s="48">
        <f t="shared" si="2"/>
        <v>0</v>
      </c>
      <c r="O29" s="89"/>
      <c r="P29" s="90"/>
      <c r="Q29" s="66"/>
      <c r="R29" s="67"/>
      <c r="S29" s="91"/>
      <c r="T29" s="92"/>
      <c r="U29" s="53"/>
      <c r="V29" s="54"/>
      <c r="W29" s="53"/>
      <c r="X29" s="56">
        <v>0</v>
      </c>
    </row>
    <row r="30" spans="1:24" ht="22.5" customHeight="1" thickTop="1" thickBot="1" x14ac:dyDescent="0.35">
      <c r="A30" s="57"/>
      <c r="B30" s="93"/>
      <c r="C30" s="59"/>
      <c r="D30" s="60"/>
      <c r="E30" s="40">
        <f t="shared" si="0"/>
        <v>0</v>
      </c>
      <c r="F30" s="61"/>
      <c r="G30" s="62"/>
      <c r="H30" s="63"/>
      <c r="I30" s="64"/>
      <c r="J30" s="45">
        <f t="shared" si="1"/>
        <v>0</v>
      </c>
      <c r="K30" s="76"/>
      <c r="L30" s="65"/>
      <c r="M30" s="65"/>
      <c r="N30" s="48">
        <f t="shared" si="2"/>
        <v>0</v>
      </c>
      <c r="O30" s="89"/>
      <c r="P30" s="90"/>
      <c r="Q30" s="410"/>
      <c r="R30" s="95"/>
      <c r="S30" s="91"/>
      <c r="T30" s="92"/>
      <c r="U30" s="53"/>
      <c r="V30" s="54"/>
      <c r="W30" s="53"/>
      <c r="X30" s="56">
        <v>0</v>
      </c>
    </row>
    <row r="31" spans="1:24" ht="20.25" thickTop="1" thickBot="1" x14ac:dyDescent="0.35">
      <c r="A31" s="461"/>
      <c r="B31" s="93"/>
      <c r="C31" s="59"/>
      <c r="D31" s="60"/>
      <c r="E31" s="40">
        <f t="shared" si="0"/>
        <v>0</v>
      </c>
      <c r="F31" s="61"/>
      <c r="G31" s="62"/>
      <c r="H31" s="63"/>
      <c r="I31" s="64"/>
      <c r="J31" s="45">
        <f t="shared" si="1"/>
        <v>0</v>
      </c>
      <c r="K31" s="76"/>
      <c r="L31" s="65"/>
      <c r="M31" s="65"/>
      <c r="N31" s="48">
        <f t="shared" si="2"/>
        <v>0</v>
      </c>
      <c r="O31" s="363"/>
      <c r="P31" s="364"/>
      <c r="Q31" s="94"/>
      <c r="R31" s="95"/>
      <c r="S31" s="91"/>
      <c r="T31" s="92"/>
      <c r="U31" s="53"/>
      <c r="V31" s="54"/>
      <c r="W31" s="53"/>
      <c r="X31" s="56">
        <v>0</v>
      </c>
    </row>
    <row r="32" spans="1:24" ht="30.75" customHeight="1" thickTop="1" thickBot="1" x14ac:dyDescent="0.35">
      <c r="A32" s="71"/>
      <c r="B32" s="93"/>
      <c r="C32" s="59"/>
      <c r="D32" s="60"/>
      <c r="E32" s="40">
        <f t="shared" si="0"/>
        <v>0</v>
      </c>
      <c r="F32" s="61"/>
      <c r="G32" s="62"/>
      <c r="H32" s="63"/>
      <c r="I32" s="64"/>
      <c r="J32" s="45">
        <f t="shared" si="1"/>
        <v>0</v>
      </c>
      <c r="K32" s="76"/>
      <c r="L32" s="65"/>
      <c r="M32" s="65"/>
      <c r="N32" s="48">
        <f t="shared" si="2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56">
        <v>0</v>
      </c>
    </row>
    <row r="33" spans="1:24" ht="25.5" customHeight="1" thickTop="1" thickBot="1" x14ac:dyDescent="0.35">
      <c r="A33" s="71"/>
      <c r="B33" s="93"/>
      <c r="C33" s="59"/>
      <c r="D33" s="60"/>
      <c r="E33" s="40">
        <f t="shared" si="0"/>
        <v>0</v>
      </c>
      <c r="F33" s="61"/>
      <c r="G33" s="62"/>
      <c r="H33" s="63"/>
      <c r="I33" s="64"/>
      <c r="J33" s="45">
        <f t="shared" si="1"/>
        <v>0</v>
      </c>
      <c r="K33" s="76"/>
      <c r="L33" s="65"/>
      <c r="M33" s="65"/>
      <c r="N33" s="48">
        <f t="shared" si="2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3"/>
      <c r="B34" s="93"/>
      <c r="C34" s="59"/>
      <c r="D34" s="60"/>
      <c r="E34" s="40">
        <f t="shared" si="0"/>
        <v>0</v>
      </c>
      <c r="F34" s="61"/>
      <c r="G34" s="62"/>
      <c r="H34" s="63"/>
      <c r="I34" s="64"/>
      <c r="J34" s="45">
        <f t="shared" si="1"/>
        <v>0</v>
      </c>
      <c r="K34" s="76"/>
      <c r="L34" s="65"/>
      <c r="M34" s="65"/>
      <c r="N34" s="48">
        <f t="shared" si="2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4" customHeight="1" thickTop="1" thickBot="1" x14ac:dyDescent="0.35">
      <c r="A35" s="82"/>
      <c r="B35" s="93"/>
      <c r="C35" s="59"/>
      <c r="D35" s="60"/>
      <c r="E35" s="40">
        <f t="shared" si="0"/>
        <v>0</v>
      </c>
      <c r="F35" s="61"/>
      <c r="G35" s="62"/>
      <c r="H35" s="63"/>
      <c r="I35" s="64"/>
      <c r="J35" s="45">
        <f t="shared" si="1"/>
        <v>0</v>
      </c>
      <c r="K35" s="76"/>
      <c r="L35" s="65"/>
      <c r="M35" s="65"/>
      <c r="N35" s="48">
        <f t="shared" si="2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6.25" customHeight="1" thickTop="1" thickBot="1" x14ac:dyDescent="0.35">
      <c r="A36" s="82"/>
      <c r="B36" s="93"/>
      <c r="C36" s="59"/>
      <c r="D36" s="60"/>
      <c r="E36" s="40">
        <f t="shared" si="0"/>
        <v>0</v>
      </c>
      <c r="F36" s="61"/>
      <c r="G36" s="62"/>
      <c r="H36" s="63"/>
      <c r="I36" s="64"/>
      <c r="J36" s="45">
        <f t="shared" si="1"/>
        <v>0</v>
      </c>
      <c r="K36" s="76"/>
      <c r="L36" s="65"/>
      <c r="M36" s="65"/>
      <c r="N36" s="48">
        <f t="shared" si="2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57"/>
      <c r="B37" s="93"/>
      <c r="C37" s="59"/>
      <c r="D37" s="60"/>
      <c r="E37" s="40">
        <f t="shared" si="0"/>
        <v>0</v>
      </c>
      <c r="F37" s="61"/>
      <c r="G37" s="62"/>
      <c r="H37" s="63"/>
      <c r="I37" s="64"/>
      <c r="J37" s="45">
        <f t="shared" si="1"/>
        <v>0</v>
      </c>
      <c r="K37" s="76"/>
      <c r="L37" s="65"/>
      <c r="M37" s="65"/>
      <c r="N37" s="48">
        <f t="shared" si="2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20.25" customHeight="1" thickTop="1" thickBot="1" x14ac:dyDescent="0.35">
      <c r="A38" s="71"/>
      <c r="B38" s="93"/>
      <c r="C38" s="59"/>
      <c r="D38" s="60"/>
      <c r="E38" s="40">
        <f t="shared" si="0"/>
        <v>0</v>
      </c>
      <c r="F38" s="61"/>
      <c r="G38" s="62"/>
      <c r="H38" s="63"/>
      <c r="I38" s="64"/>
      <c r="J38" s="45">
        <f t="shared" si="1"/>
        <v>0</v>
      </c>
      <c r="K38" s="76"/>
      <c r="L38" s="65"/>
      <c r="M38" s="65"/>
      <c r="N38" s="48">
        <f t="shared" si="2"/>
        <v>0</v>
      </c>
      <c r="O38" s="89"/>
      <c r="P38" s="90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0"/>
        <v>0</v>
      </c>
      <c r="F39" s="61"/>
      <c r="G39" s="62"/>
      <c r="H39" s="63"/>
      <c r="I39" s="64"/>
      <c r="J39" s="45">
        <f t="shared" si="1"/>
        <v>0</v>
      </c>
      <c r="K39" s="76"/>
      <c r="L39" s="65"/>
      <c r="M39" s="65"/>
      <c r="N39" s="48">
        <f t="shared" si="2"/>
        <v>0</v>
      </c>
      <c r="O39" s="98"/>
      <c r="P39" s="99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71"/>
      <c r="B40" s="93"/>
      <c r="C40" s="59"/>
      <c r="D40" s="60"/>
      <c r="E40" s="40">
        <f t="shared" si="0"/>
        <v>0</v>
      </c>
      <c r="F40" s="61"/>
      <c r="G40" s="62"/>
      <c r="H40" s="63"/>
      <c r="I40" s="64"/>
      <c r="J40" s="45">
        <f t="shared" si="1"/>
        <v>0</v>
      </c>
      <c r="K40" s="76"/>
      <c r="L40" s="65"/>
      <c r="M40" s="65"/>
      <c r="N40" s="48">
        <f t="shared" si="2"/>
        <v>0</v>
      </c>
      <c r="O40" s="100"/>
      <c r="P40" s="101"/>
      <c r="Q40" s="94"/>
      <c r="R40" s="95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82"/>
      <c r="B41" s="93"/>
      <c r="C41" s="59"/>
      <c r="D41" s="60"/>
      <c r="E41" s="40">
        <f t="shared" si="0"/>
        <v>0</v>
      </c>
      <c r="F41" s="61"/>
      <c r="G41" s="62"/>
      <c r="H41" s="63"/>
      <c r="I41" s="64"/>
      <c r="J41" s="45">
        <f t="shared" si="1"/>
        <v>0</v>
      </c>
      <c r="K41" s="76"/>
      <c r="L41" s="65"/>
      <c r="M41" s="65"/>
      <c r="N41" s="48">
        <f t="shared" si="2"/>
        <v>0</v>
      </c>
      <c r="O41" s="89"/>
      <c r="P41" s="90"/>
      <c r="Q41" s="96"/>
      <c r="R41" s="97"/>
      <c r="S41" s="91"/>
      <c r="T41" s="92"/>
      <c r="U41" s="53"/>
      <c r="V41" s="54"/>
      <c r="W41" s="53"/>
      <c r="X41" s="103"/>
    </row>
    <row r="42" spans="1:24" ht="18.75" thickTop="1" thickBot="1" x14ac:dyDescent="0.35">
      <c r="A42" s="78"/>
      <c r="B42" s="93"/>
      <c r="C42" s="59"/>
      <c r="D42" s="60"/>
      <c r="E42" s="40">
        <f t="shared" si="0"/>
        <v>0</v>
      </c>
      <c r="F42" s="61"/>
      <c r="G42" s="62"/>
      <c r="H42" s="63"/>
      <c r="I42" s="64"/>
      <c r="J42" s="45">
        <f t="shared" si="1"/>
        <v>0</v>
      </c>
      <c r="K42" s="76"/>
      <c r="L42" s="65"/>
      <c r="M42" s="65"/>
      <c r="N42" s="48">
        <f t="shared" si="2"/>
        <v>0</v>
      </c>
      <c r="O42" s="89"/>
      <c r="P42" s="90"/>
      <c r="Q42" s="96"/>
      <c r="R42" s="97"/>
      <c r="S42" s="91"/>
      <c r="T42" s="92"/>
      <c r="U42" s="53"/>
      <c r="V42" s="54"/>
      <c r="W42" s="102"/>
      <c r="X42" s="103"/>
    </row>
    <row r="43" spans="1:24" ht="18.75" thickTop="1" thickBot="1" x14ac:dyDescent="0.35">
      <c r="A43" s="104"/>
      <c r="B43" s="93"/>
      <c r="C43" s="105"/>
      <c r="D43" s="106"/>
      <c r="E43" s="40">
        <f t="shared" si="0"/>
        <v>0</v>
      </c>
      <c r="F43" s="61"/>
      <c r="G43" s="62"/>
      <c r="H43" s="63"/>
      <c r="I43" s="64"/>
      <c r="J43" s="45">
        <f t="shared" si="1"/>
        <v>0</v>
      </c>
      <c r="K43" s="76"/>
      <c r="L43" s="65"/>
      <c r="M43" s="65"/>
      <c r="N43" s="48">
        <f t="shared" si="2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57"/>
      <c r="B44" s="93"/>
      <c r="C44" s="59"/>
      <c r="D44" s="106"/>
      <c r="E44" s="40">
        <f t="shared" si="0"/>
        <v>0</v>
      </c>
      <c r="F44" s="61"/>
      <c r="G44" s="62"/>
      <c r="H44" s="63"/>
      <c r="I44" s="64"/>
      <c r="J44" s="45">
        <f t="shared" si="1"/>
        <v>0</v>
      </c>
      <c r="K44" s="76"/>
      <c r="L44" s="65"/>
      <c r="M44" s="65"/>
      <c r="N44" s="48">
        <f t="shared" si="2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82"/>
      <c r="B45" s="93"/>
      <c r="C45" s="59"/>
      <c r="D45" s="106"/>
      <c r="E45" s="40">
        <f t="shared" si="0"/>
        <v>0</v>
      </c>
      <c r="F45" s="61"/>
      <c r="G45" s="62"/>
      <c r="H45" s="63"/>
      <c r="I45" s="64"/>
      <c r="J45" s="45">
        <f t="shared" si="1"/>
        <v>0</v>
      </c>
      <c r="K45" s="76"/>
      <c r="L45" s="65"/>
      <c r="M45" s="65"/>
      <c r="N45" s="48">
        <f t="shared" si="2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0"/>
        <v>0</v>
      </c>
      <c r="F46" s="61"/>
      <c r="G46" s="62"/>
      <c r="H46" s="63"/>
      <c r="I46" s="64"/>
      <c r="J46" s="45">
        <f t="shared" si="1"/>
        <v>0</v>
      </c>
      <c r="K46" s="76"/>
      <c r="L46" s="65"/>
      <c r="M46" s="65"/>
      <c r="N46" s="48">
        <f t="shared" si="2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57"/>
      <c r="B47" s="93"/>
      <c r="C47" s="59"/>
      <c r="D47" s="106"/>
      <c r="E47" s="40">
        <f t="shared" si="0"/>
        <v>0</v>
      </c>
      <c r="F47" s="61"/>
      <c r="G47" s="62"/>
      <c r="H47" s="63"/>
      <c r="I47" s="64"/>
      <c r="J47" s="45">
        <f t="shared" si="1"/>
        <v>0</v>
      </c>
      <c r="K47" s="76"/>
      <c r="L47" s="65"/>
      <c r="M47" s="65"/>
      <c r="N47" s="48">
        <f t="shared" si="2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82"/>
      <c r="B48" s="57"/>
      <c r="C48" s="108"/>
      <c r="D48" s="106"/>
      <c r="E48" s="40">
        <f t="shared" si="0"/>
        <v>0</v>
      </c>
      <c r="F48" s="61"/>
      <c r="G48" s="62"/>
      <c r="H48" s="63"/>
      <c r="I48" s="64"/>
      <c r="J48" s="45">
        <f t="shared" si="1"/>
        <v>0</v>
      </c>
      <c r="K48" s="76"/>
      <c r="L48" s="65"/>
      <c r="M48" s="65"/>
      <c r="N48" s="48">
        <f t="shared" si="2"/>
        <v>0</v>
      </c>
      <c r="O48" s="89"/>
      <c r="P48" s="90"/>
      <c r="Q48" s="94"/>
      <c r="R48" s="95"/>
      <c r="S48" s="91"/>
      <c r="T48" s="92"/>
      <c r="U48" s="53"/>
      <c r="V48" s="54"/>
      <c r="W48" s="102"/>
      <c r="X48" s="107"/>
    </row>
    <row r="49" spans="1:24" ht="18.75" thickTop="1" thickBot="1" x14ac:dyDescent="0.35">
      <c r="A49" s="57"/>
      <c r="B49" s="57"/>
      <c r="C49" s="108"/>
      <c r="D49" s="106"/>
      <c r="E49" s="40">
        <f t="shared" si="0"/>
        <v>0</v>
      </c>
      <c r="F49" s="61"/>
      <c r="G49" s="62"/>
      <c r="H49" s="63"/>
      <c r="I49" s="64"/>
      <c r="J49" s="45">
        <f t="shared" si="1"/>
        <v>0</v>
      </c>
      <c r="K49" s="76"/>
      <c r="L49" s="65"/>
      <c r="M49" s="65"/>
      <c r="N49" s="48">
        <f t="shared" si="2"/>
        <v>0</v>
      </c>
      <c r="O49" s="89"/>
      <c r="P49" s="90"/>
      <c r="Q49" s="109"/>
      <c r="R49" s="110"/>
      <c r="S49" s="91"/>
      <c r="T49" s="92"/>
      <c r="U49" s="53"/>
      <c r="V49" s="54"/>
      <c r="X49" s="111"/>
    </row>
    <row r="50" spans="1:24" ht="18.75" thickTop="1" thickBot="1" x14ac:dyDescent="0.35">
      <c r="A50" s="57"/>
      <c r="B50" s="57"/>
      <c r="C50" s="108"/>
      <c r="D50" s="106"/>
      <c r="E50" s="40">
        <f t="shared" si="0"/>
        <v>0</v>
      </c>
      <c r="F50" s="61"/>
      <c r="G50" s="62"/>
      <c r="H50" s="63"/>
      <c r="I50" s="64"/>
      <c r="J50" s="45">
        <f t="shared" si="1"/>
        <v>0</v>
      </c>
      <c r="K50" s="76"/>
      <c r="L50" s="65"/>
      <c r="M50" s="65"/>
      <c r="N50" s="48">
        <f t="shared" si="2"/>
        <v>0</v>
      </c>
      <c r="O50" s="89"/>
      <c r="P50" s="112"/>
      <c r="Q50" s="113"/>
      <c r="R50" s="114"/>
      <c r="S50" s="92"/>
      <c r="T50" s="92"/>
      <c r="U50" s="53"/>
      <c r="V50" s="54"/>
      <c r="X50" s="115"/>
    </row>
    <row r="51" spans="1:24" ht="18.75" thickTop="1" thickBot="1" x14ac:dyDescent="0.35">
      <c r="A51" s="82"/>
      <c r="B51" s="83"/>
      <c r="C51" s="108"/>
      <c r="D51" s="106"/>
      <c r="E51" s="40">
        <f t="shared" si="0"/>
        <v>0</v>
      </c>
      <c r="F51" s="61"/>
      <c r="G51" s="62"/>
      <c r="H51" s="63"/>
      <c r="I51" s="64"/>
      <c r="J51" s="45">
        <f t="shared" si="1"/>
        <v>0</v>
      </c>
      <c r="K51" s="76"/>
      <c r="L51" s="65"/>
      <c r="M51" s="65"/>
      <c r="N51" s="48">
        <f t="shared" si="2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0"/>
        <v>0</v>
      </c>
      <c r="F52" s="61"/>
      <c r="G52" s="62"/>
      <c r="H52" s="63"/>
      <c r="I52" s="64"/>
      <c r="J52" s="45">
        <f t="shared" si="1"/>
        <v>0</v>
      </c>
      <c r="K52" s="76"/>
      <c r="L52" s="65"/>
      <c r="M52" s="65"/>
      <c r="N52" s="48">
        <f t="shared" si="2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82"/>
      <c r="B53" s="83"/>
      <c r="C53" s="108"/>
      <c r="D53" s="108"/>
      <c r="E53" s="40">
        <f t="shared" si="0"/>
        <v>0</v>
      </c>
      <c r="F53" s="64"/>
      <c r="G53" s="62"/>
      <c r="H53" s="63"/>
      <c r="I53" s="64"/>
      <c r="J53" s="45">
        <f t="shared" si="1"/>
        <v>0</v>
      </c>
      <c r="K53" s="76"/>
      <c r="L53" s="65"/>
      <c r="M53" s="65"/>
      <c r="N53" s="48">
        <f t="shared" si="2"/>
        <v>0</v>
      </c>
      <c r="O53" s="89"/>
      <c r="P53" s="112"/>
      <c r="Q53" s="116"/>
      <c r="R53" s="117"/>
      <c r="S53" s="92"/>
      <c r="T53" s="92"/>
      <c r="U53" s="53"/>
      <c r="V53" s="54"/>
    </row>
    <row r="54" spans="1:24" ht="18.75" thickTop="1" thickBot="1" x14ac:dyDescent="0.35">
      <c r="A54" s="118"/>
      <c r="B54" s="119"/>
      <c r="C54" s="120"/>
      <c r="D54" s="120"/>
      <c r="E54" s="40">
        <f t="shared" si="0"/>
        <v>0</v>
      </c>
      <c r="F54" s="121"/>
      <c r="G54" s="122"/>
      <c r="H54" s="123"/>
      <c r="I54" s="124"/>
      <c r="J54" s="45">
        <f t="shared" si="1"/>
        <v>0</v>
      </c>
      <c r="K54" s="125"/>
      <c r="L54" s="126"/>
      <c r="M54" s="126"/>
      <c r="N54" s="48">
        <f t="shared" si="2"/>
        <v>0</v>
      </c>
      <c r="O54" s="128"/>
      <c r="P54" s="129"/>
      <c r="Q54" s="130"/>
      <c r="R54" s="131"/>
      <c r="S54" s="132"/>
      <c r="T54" s="132"/>
      <c r="U54" s="133"/>
      <c r="V54" s="134"/>
    </row>
    <row r="55" spans="1:24" ht="18" thickTop="1" x14ac:dyDescent="0.3">
      <c r="A55" s="135"/>
      <c r="B55" s="394"/>
      <c r="C55" s="515"/>
      <c r="D55" s="138"/>
      <c r="E55" s="40"/>
      <c r="F55" s="352"/>
      <c r="G55" s="163"/>
      <c r="H55" s="350"/>
      <c r="I55" s="352"/>
      <c r="J55" s="45">
        <f t="shared" si="1"/>
        <v>0</v>
      </c>
      <c r="K55" s="46"/>
      <c r="L55" s="65"/>
      <c r="M55" s="65"/>
      <c r="N55" s="48">
        <f t="shared" si="2"/>
        <v>0</v>
      </c>
      <c r="O55" s="142"/>
      <c r="P55" s="143"/>
      <c r="Q55" s="144"/>
      <c r="R55" s="117"/>
      <c r="S55" s="92"/>
      <c r="T55" s="92"/>
      <c r="U55" s="53"/>
      <c r="V55" s="54"/>
    </row>
    <row r="56" spans="1:24" ht="25.5" customHeight="1" x14ac:dyDescent="0.3">
      <c r="A56" s="80"/>
      <c r="B56" s="395" t="s">
        <v>23</v>
      </c>
      <c r="C56" s="178"/>
      <c r="D56" s="108"/>
      <c r="E56" s="60"/>
      <c r="F56" s="139"/>
      <c r="G56" s="140"/>
      <c r="H56" s="501"/>
      <c r="I56" s="139"/>
      <c r="J56" s="45">
        <f t="shared" si="1"/>
        <v>0</v>
      </c>
      <c r="K56" s="46"/>
      <c r="L56" s="65"/>
      <c r="M56" s="65"/>
      <c r="N56" s="48">
        <f t="shared" si="2"/>
        <v>0</v>
      </c>
      <c r="O56" s="146"/>
      <c r="P56" s="62"/>
      <c r="Q56" s="116"/>
      <c r="R56" s="117"/>
      <c r="S56" s="92"/>
      <c r="T56" s="92"/>
      <c r="U56" s="53"/>
      <c r="V56" s="54"/>
    </row>
    <row r="57" spans="1:24" ht="18.75" x14ac:dyDescent="0.3">
      <c r="A57" s="80"/>
      <c r="B57" s="395" t="s">
        <v>23</v>
      </c>
      <c r="C57" s="516"/>
      <c r="D57" s="148"/>
      <c r="E57" s="60"/>
      <c r="F57" s="139"/>
      <c r="G57" s="140"/>
      <c r="H57" s="501"/>
      <c r="I57" s="139"/>
      <c r="J57" s="45">
        <f t="shared" si="1"/>
        <v>0</v>
      </c>
      <c r="K57" s="46"/>
      <c r="L57" s="65"/>
      <c r="M57" s="65"/>
      <c r="N57" s="48">
        <f t="shared" si="2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7.25" x14ac:dyDescent="0.3">
      <c r="A58" s="78"/>
      <c r="B58" s="395" t="s">
        <v>23</v>
      </c>
      <c r="C58" s="492"/>
      <c r="D58" s="148"/>
      <c r="E58" s="60"/>
      <c r="F58" s="139"/>
      <c r="G58" s="140"/>
      <c r="H58" s="367"/>
      <c r="I58" s="139"/>
      <c r="J58" s="45">
        <f t="shared" si="1"/>
        <v>0</v>
      </c>
      <c r="K58" s="46"/>
      <c r="L58" s="65"/>
      <c r="M58" s="65"/>
      <c r="N58" s="48">
        <f t="shared" si="2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1"/>
        <v>0</v>
      </c>
      <c r="K59" s="46"/>
      <c r="L59" s="65"/>
      <c r="M59" s="65"/>
      <c r="N59" s="48">
        <f t="shared" si="2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1"/>
        <v>0</v>
      </c>
      <c r="K60" s="46"/>
      <c r="L60" s="65"/>
      <c r="M60" s="65"/>
      <c r="N60" s="48">
        <f t="shared" si="2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23</v>
      </c>
      <c r="C61" s="397"/>
      <c r="D61" s="148"/>
      <c r="E61" s="60"/>
      <c r="F61" s="139"/>
      <c r="G61" s="140"/>
      <c r="H61" s="358"/>
      <c r="I61" s="139"/>
      <c r="J61" s="45">
        <f t="shared" si="1"/>
        <v>0</v>
      </c>
      <c r="K61" s="46"/>
      <c r="L61" s="65"/>
      <c r="M61" s="65"/>
      <c r="N61" s="48">
        <f t="shared" si="2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853</v>
      </c>
      <c r="B62" s="156"/>
      <c r="C62" s="151"/>
      <c r="D62" s="148"/>
      <c r="E62" s="60"/>
      <c r="F62" s="139"/>
      <c r="G62" s="140"/>
      <c r="H62" s="141"/>
      <c r="I62" s="139"/>
      <c r="J62" s="45">
        <f t="shared" si="1"/>
        <v>0</v>
      </c>
      <c r="K62" s="46"/>
      <c r="L62" s="65"/>
      <c r="M62" s="65"/>
      <c r="N62" s="48">
        <f t="shared" si="2"/>
        <v>0</v>
      </c>
      <c r="O62" s="75"/>
      <c r="P62" s="112"/>
      <c r="Q62" s="147"/>
      <c r="R62" s="117"/>
      <c r="S62" s="92"/>
      <c r="T62" s="92"/>
      <c r="U62" s="53"/>
      <c r="V62" s="54"/>
    </row>
    <row r="63" spans="1:24" ht="17.25" x14ac:dyDescent="0.3">
      <c r="A63" s="135"/>
      <c r="B63" s="156"/>
      <c r="C63" s="160"/>
      <c r="D63" s="148"/>
      <c r="E63" s="60"/>
      <c r="F63" s="139"/>
      <c r="G63" s="140"/>
      <c r="H63" s="425"/>
      <c r="I63" s="139"/>
      <c r="J63" s="45">
        <f t="shared" si="1"/>
        <v>0</v>
      </c>
      <c r="K63" s="46"/>
      <c r="L63" s="65"/>
      <c r="M63" s="65"/>
      <c r="N63" s="48">
        <f t="shared" si="2"/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7.25" x14ac:dyDescent="0.3">
      <c r="A64" s="420"/>
      <c r="B64" s="156"/>
      <c r="C64" s="424"/>
      <c r="D64" s="151"/>
      <c r="E64" s="60"/>
      <c r="F64" s="139"/>
      <c r="G64" s="140"/>
      <c r="H64" s="222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92"/>
      <c r="T64" s="92"/>
      <c r="U64" s="53"/>
      <c r="V64" s="54"/>
    </row>
    <row r="65" spans="1:22" ht="18" customHeight="1" x14ac:dyDescent="0.3">
      <c r="A65" s="80"/>
      <c r="B65" s="156"/>
      <c r="C65" s="160"/>
      <c r="D65" s="151"/>
      <c r="E65" s="60"/>
      <c r="F65" s="139"/>
      <c r="G65" s="140"/>
      <c r="H65" s="141"/>
      <c r="I65" s="139"/>
      <c r="J65" s="45">
        <f>I65-F65</f>
        <v>0</v>
      </c>
      <c r="K65" s="46"/>
      <c r="L65" s="65"/>
      <c r="M65" s="65"/>
      <c r="N65" s="48">
        <f>K65*I65</f>
        <v>0</v>
      </c>
      <c r="O65" s="75"/>
      <c r="P65" s="62"/>
      <c r="Q65" s="147"/>
      <c r="R65" s="117"/>
      <c r="S65" s="158"/>
      <c r="T65" s="52"/>
      <c r="U65" s="53"/>
      <c r="V65" s="54"/>
    </row>
    <row r="66" spans="1:22" ht="17.25" x14ac:dyDescent="0.3">
      <c r="A66" s="82"/>
      <c r="B66" s="156"/>
      <c r="C66" s="160"/>
      <c r="D66" s="148"/>
      <c r="E66" s="60"/>
      <c r="F66" s="139"/>
      <c r="G66" s="140"/>
      <c r="H66" s="63"/>
      <c r="I66" s="139"/>
      <c r="J66" s="45">
        <f>I66-F66</f>
        <v>0</v>
      </c>
      <c r="K66" s="46"/>
      <c r="L66" s="65"/>
      <c r="M66" s="65"/>
      <c r="N66" s="48">
        <f>K66*I66</f>
        <v>0</v>
      </c>
      <c r="O66" s="75"/>
      <c r="P66" s="62"/>
      <c r="Q66" s="147"/>
      <c r="R66" s="117"/>
      <c r="S66" s="158"/>
      <c r="T66" s="52"/>
      <c r="U66" s="53"/>
      <c r="V66" s="54"/>
    </row>
    <row r="67" spans="1:22" ht="17.25" x14ac:dyDescent="0.3">
      <c r="A67" s="135"/>
      <c r="B67" s="161"/>
      <c r="C67" s="157"/>
      <c r="D67" s="148"/>
      <c r="E67" s="60"/>
      <c r="F67" s="139"/>
      <c r="G67" s="140"/>
      <c r="H67" s="466"/>
      <c r="I67" s="139"/>
      <c r="J67" s="45">
        <f t="shared" ref="J67:J70" si="3">I67-F67</f>
        <v>0</v>
      </c>
      <c r="K67" s="46"/>
      <c r="L67" s="65"/>
      <c r="M67" s="65"/>
      <c r="N67" s="48">
        <f t="shared" ref="N67:N70" si="4">K67*I67</f>
        <v>0</v>
      </c>
      <c r="O67" s="75"/>
      <c r="P67" s="62"/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7"/>
      <c r="D68" s="151"/>
      <c r="E68" s="60"/>
      <c r="F68" s="139"/>
      <c r="G68" s="140"/>
      <c r="H68" s="358"/>
      <c r="I68" s="139"/>
      <c r="J68" s="45">
        <f t="shared" si="3"/>
        <v>0</v>
      </c>
      <c r="K68" s="46"/>
      <c r="L68" s="65"/>
      <c r="M68" s="65"/>
      <c r="N68" s="48">
        <f t="shared" si="4"/>
        <v>0</v>
      </c>
      <c r="O68" s="75"/>
      <c r="P68" s="62"/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3"/>
        <v>0</v>
      </c>
      <c r="K69" s="46"/>
      <c r="L69" s="65"/>
      <c r="M69" s="65"/>
      <c r="N69" s="48">
        <f t="shared" si="4"/>
        <v>0</v>
      </c>
      <c r="O69" s="146"/>
      <c r="P69" s="62"/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174"/>
      <c r="D70" s="151"/>
      <c r="E70" s="60"/>
      <c r="F70" s="139"/>
      <c r="G70" s="140"/>
      <c r="H70" s="358"/>
      <c r="I70" s="139"/>
      <c r="J70" s="45">
        <f t="shared" si="3"/>
        <v>0</v>
      </c>
      <c r="K70" s="46"/>
      <c r="L70" s="65"/>
      <c r="M70" s="65"/>
      <c r="N70" s="48">
        <f t="shared" si="4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1"/>
        <v>0</v>
      </c>
      <c r="K71" s="46"/>
      <c r="L71" s="65"/>
      <c r="M71" s="65"/>
      <c r="N71" s="48">
        <f t="shared" si="2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1"/>
        <v>0</v>
      </c>
      <c r="K72" s="46"/>
      <c r="L72" s="65"/>
      <c r="M72" s="65"/>
      <c r="N72" s="48">
        <f t="shared" si="2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1"/>
        <v>0</v>
      </c>
      <c r="K73" s="46"/>
      <c r="L73" s="65"/>
      <c r="M73" s="65"/>
      <c r="N73" s="48">
        <f t="shared" si="2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2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2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2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2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2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1"/>
        <v>0</v>
      </c>
      <c r="K79" s="46"/>
      <c r="L79" s="65"/>
      <c r="M79" s="65"/>
      <c r="N79" s="48">
        <f t="shared" si="2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1"/>
        <v>0</v>
      </c>
      <c r="K80" s="76"/>
      <c r="L80" s="65"/>
      <c r="M80" s="65"/>
      <c r="N80" s="48">
        <f t="shared" si="2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1"/>
        <v>0</v>
      </c>
      <c r="K81" s="76"/>
      <c r="L81" s="65"/>
      <c r="M81" s="65"/>
      <c r="N81" s="48">
        <f t="shared" si="2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1"/>
        <v>0</v>
      </c>
      <c r="K82" s="76"/>
      <c r="L82" s="65"/>
      <c r="M82" s="65"/>
      <c r="N82" s="48">
        <f t="shared" si="2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1"/>
        <v>0</v>
      </c>
      <c r="K83" s="76"/>
      <c r="L83" s="65"/>
      <c r="M83" s="65"/>
      <c r="N83" s="48">
        <f t="shared" si="2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ref="E84:E149" si="5">D84*F84</f>
        <v>0</v>
      </c>
      <c r="F84" s="139"/>
      <c r="G84" s="140"/>
      <c r="H84" s="358"/>
      <c r="I84" s="139"/>
      <c r="J84" s="45">
        <f t="shared" si="1"/>
        <v>0</v>
      </c>
      <c r="K84" s="76"/>
      <c r="L84" s="65"/>
      <c r="M84" s="65"/>
      <c r="N84" s="48">
        <f t="shared" si="2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5"/>
        <v>0</v>
      </c>
      <c r="F85" s="139"/>
      <c r="G85" s="140"/>
      <c r="H85" s="141"/>
      <c r="I85" s="139"/>
      <c r="J85" s="45">
        <f t="shared" si="1"/>
        <v>0</v>
      </c>
      <c r="K85" s="76"/>
      <c r="L85" s="65"/>
      <c r="M85" s="65"/>
      <c r="N85" s="48">
        <f t="shared" si="2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5"/>
        <v>0</v>
      </c>
      <c r="F86" s="139"/>
      <c r="G86" s="140"/>
      <c r="H86" s="141"/>
      <c r="I86" s="139"/>
      <c r="J86" s="45">
        <f t="shared" si="1"/>
        <v>0</v>
      </c>
      <c r="K86" s="76"/>
      <c r="L86" s="65"/>
      <c r="M86" s="65"/>
      <c r="N86" s="48">
        <f t="shared" si="2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5"/>
        <v>0</v>
      </c>
      <c r="F87" s="139"/>
      <c r="G87" s="140"/>
      <c r="H87" s="141"/>
      <c r="I87" s="139"/>
      <c r="J87" s="45">
        <f t="shared" si="1"/>
        <v>0</v>
      </c>
      <c r="K87" s="76"/>
      <c r="L87" s="65"/>
      <c r="M87" s="65"/>
      <c r="N87" s="48">
        <f t="shared" si="2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5"/>
        <v>0</v>
      </c>
      <c r="F88" s="64"/>
      <c r="G88" s="62"/>
      <c r="H88" s="63"/>
      <c r="I88" s="64"/>
      <c r="J88" s="45">
        <f t="shared" si="1"/>
        <v>0</v>
      </c>
      <c r="K88" s="76"/>
      <c r="L88" s="65"/>
      <c r="M88" s="65"/>
      <c r="N88" s="48">
        <f t="shared" si="2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5"/>
        <v>0</v>
      </c>
      <c r="F89" s="64"/>
      <c r="G89" s="62"/>
      <c r="H89" s="63"/>
      <c r="I89" s="64"/>
      <c r="J89" s="45">
        <f t="shared" si="1"/>
        <v>0</v>
      </c>
      <c r="K89" s="76"/>
      <c r="L89" s="545"/>
      <c r="M89" s="546"/>
      <c r="N89" s="48">
        <f t="shared" si="2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5"/>
        <v>0</v>
      </c>
      <c r="F90" s="64"/>
      <c r="G90" s="62"/>
      <c r="H90" s="63"/>
      <c r="I90" s="64"/>
      <c r="J90" s="45">
        <f t="shared" si="1"/>
        <v>0</v>
      </c>
      <c r="K90" s="76"/>
      <c r="L90" s="545"/>
      <c r="M90" s="546"/>
      <c r="N90" s="48">
        <f t="shared" si="2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5"/>
        <v>0</v>
      </c>
      <c r="F91" s="64"/>
      <c r="G91" s="62"/>
      <c r="H91" s="63"/>
      <c r="I91" s="64"/>
      <c r="J91" s="45">
        <f t="shared" si="1"/>
        <v>0</v>
      </c>
      <c r="K91" s="76"/>
      <c r="L91" s="177"/>
      <c r="M91" s="177"/>
      <c r="N91" s="48">
        <f t="shared" si="2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5"/>
        <v>0</v>
      </c>
      <c r="F92" s="64"/>
      <c r="G92" s="62"/>
      <c r="H92" s="63"/>
      <c r="I92" s="64"/>
      <c r="J92" s="45">
        <f t="shared" si="1"/>
        <v>0</v>
      </c>
      <c r="K92" s="76"/>
      <c r="L92" s="177"/>
      <c r="M92" s="177"/>
      <c r="N92" s="48">
        <f t="shared" si="2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1"/>
        <v>0</v>
      </c>
      <c r="K93" s="76"/>
      <c r="L93" s="65"/>
      <c r="M93" s="65"/>
      <c r="N93" s="48">
        <f t="shared" si="2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5"/>
        <v>0</v>
      </c>
      <c r="F94" s="64"/>
      <c r="G94" s="62"/>
      <c r="H94" s="63"/>
      <c r="I94" s="64"/>
      <c r="J94" s="45">
        <f t="shared" si="1"/>
        <v>0</v>
      </c>
      <c r="K94" s="76"/>
      <c r="L94" s="65"/>
      <c r="M94" s="65"/>
      <c r="N94" s="48">
        <f t="shared" si="2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5"/>
        <v>0</v>
      </c>
      <c r="F95" s="64"/>
      <c r="G95" s="62"/>
      <c r="H95" s="63"/>
      <c r="I95" s="64"/>
      <c r="J95" s="45">
        <f t="shared" si="1"/>
        <v>0</v>
      </c>
      <c r="K95" s="76"/>
      <c r="L95" s="65"/>
      <c r="M95" s="65"/>
      <c r="N95" s="48">
        <f t="shared" si="2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5"/>
        <v>0</v>
      </c>
      <c r="F96" s="64"/>
      <c r="G96" s="62"/>
      <c r="H96" s="63"/>
      <c r="I96" s="64"/>
      <c r="J96" s="45">
        <f t="shared" si="1"/>
        <v>0</v>
      </c>
      <c r="K96" s="76"/>
      <c r="L96" s="65"/>
      <c r="M96" s="65"/>
      <c r="N96" s="48">
        <f t="shared" si="2"/>
        <v>0</v>
      </c>
      <c r="O96" s="529"/>
      <c r="P96" s="539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5"/>
        <v>0</v>
      </c>
      <c r="F97" s="64"/>
      <c r="G97" s="62"/>
      <c r="H97" s="63"/>
      <c r="I97" s="64"/>
      <c r="J97" s="45">
        <f t="shared" si="1"/>
        <v>0</v>
      </c>
      <c r="K97" s="76"/>
      <c r="L97" s="65"/>
      <c r="M97" s="65"/>
      <c r="N97" s="48">
        <f t="shared" si="2"/>
        <v>0</v>
      </c>
      <c r="O97" s="530"/>
      <c r="P97" s="54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5"/>
        <v>0</v>
      </c>
      <c r="F98" s="64"/>
      <c r="G98" s="62"/>
      <c r="H98" s="63"/>
      <c r="I98" s="64"/>
      <c r="J98" s="45">
        <f t="shared" si="1"/>
        <v>0</v>
      </c>
      <c r="K98" s="76"/>
      <c r="L98" s="65"/>
      <c r="M98" s="65"/>
      <c r="N98" s="48">
        <f t="shared" si="2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5"/>
        <v>0</v>
      </c>
      <c r="F99" s="64"/>
      <c r="G99" s="62"/>
      <c r="H99" s="63"/>
      <c r="I99" s="64"/>
      <c r="J99" s="45">
        <f t="shared" si="1"/>
        <v>0</v>
      </c>
      <c r="K99" s="76"/>
      <c r="L99" s="65"/>
      <c r="M99" s="65"/>
      <c r="N99" s="48">
        <f t="shared" si="2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1"/>
        <v>0</v>
      </c>
      <c r="K100" s="76"/>
      <c r="L100" s="65"/>
      <c r="M100" s="65"/>
      <c r="N100" s="48">
        <f t="shared" si="2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5"/>
        <v>0</v>
      </c>
      <c r="F101" s="64"/>
      <c r="G101" s="62"/>
      <c r="H101" s="63"/>
      <c r="I101" s="64"/>
      <c r="J101" s="45">
        <f t="shared" si="1"/>
        <v>0</v>
      </c>
      <c r="K101" s="76"/>
      <c r="L101" s="65"/>
      <c r="M101" s="65"/>
      <c r="N101" s="48">
        <f t="shared" si="2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1"/>
        <v>0</v>
      </c>
      <c r="K102" s="76"/>
      <c r="L102" s="65"/>
      <c r="M102" s="65"/>
      <c r="N102" s="48">
        <f t="shared" si="2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1"/>
        <v>0</v>
      </c>
      <c r="K103" s="76"/>
      <c r="L103" s="65"/>
      <c r="M103" s="65"/>
      <c r="N103" s="48">
        <f t="shared" si="2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1"/>
        <v>0</v>
      </c>
      <c r="K104" s="76"/>
      <c r="L104" s="65"/>
      <c r="M104" s="65"/>
      <c r="N104" s="48">
        <f t="shared" si="2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1"/>
        <v>0</v>
      </c>
      <c r="K105" s="76"/>
      <c r="L105" s="65"/>
      <c r="M105" s="65"/>
      <c r="N105" s="48">
        <f t="shared" si="2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1"/>
        <v>0</v>
      </c>
      <c r="K106" s="76"/>
      <c r="L106" s="65"/>
      <c r="M106" s="65"/>
      <c r="N106" s="48">
        <f t="shared" si="2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5"/>
        <v>0</v>
      </c>
      <c r="F107" s="64"/>
      <c r="G107" s="62"/>
      <c r="H107" s="63"/>
      <c r="I107" s="64"/>
      <c r="J107" s="45">
        <f t="shared" si="1"/>
        <v>0</v>
      </c>
      <c r="K107" s="76"/>
      <c r="L107" s="65"/>
      <c r="M107" s="65"/>
      <c r="N107" s="48">
        <f t="shared" si="2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5"/>
        <v>0</v>
      </c>
      <c r="F108" s="64"/>
      <c r="G108" s="62"/>
      <c r="H108" s="63"/>
      <c r="I108" s="64"/>
      <c r="J108" s="45">
        <f t="shared" si="1"/>
        <v>0</v>
      </c>
      <c r="K108" s="76"/>
      <c r="L108" s="65"/>
      <c r="M108" s="65"/>
      <c r="N108" s="48">
        <f t="shared" si="2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si="5"/>
        <v>0</v>
      </c>
      <c r="F109" s="64"/>
      <c r="G109" s="62"/>
      <c r="H109" s="63"/>
      <c r="I109" s="64"/>
      <c r="J109" s="45">
        <f t="shared" si="1"/>
        <v>0</v>
      </c>
      <c r="K109" s="76"/>
      <c r="L109" s="65"/>
      <c r="M109" s="65"/>
      <c r="N109" s="48">
        <f t="shared" si="2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5"/>
        <v>0</v>
      </c>
      <c r="F110" s="64"/>
      <c r="G110" s="62"/>
      <c r="H110" s="63"/>
      <c r="I110" s="64"/>
      <c r="J110" s="45">
        <f t="shared" si="1"/>
        <v>0</v>
      </c>
      <c r="K110" s="76"/>
      <c r="L110" s="65"/>
      <c r="M110" s="65"/>
      <c r="N110" s="48">
        <f t="shared" si="2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5"/>
        <v>0</v>
      </c>
      <c r="F111" s="44"/>
      <c r="G111" s="42"/>
      <c r="H111" s="517"/>
      <c r="I111" s="64"/>
      <c r="J111" s="45">
        <f t="shared" si="1"/>
        <v>0</v>
      </c>
      <c r="K111" s="76"/>
      <c r="L111" s="65"/>
      <c r="M111" s="65"/>
      <c r="N111" s="48">
        <f t="shared" si="2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5"/>
        <v>0</v>
      </c>
      <c r="F112" s="64"/>
      <c r="G112" s="62"/>
      <c r="H112" s="63"/>
      <c r="I112" s="64"/>
      <c r="J112" s="45">
        <f t="shared" si="1"/>
        <v>0</v>
      </c>
      <c r="K112" s="76"/>
      <c r="L112" s="65"/>
      <c r="M112" s="65"/>
      <c r="N112" s="48">
        <f t="shared" si="2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63"/>
      <c r="I113" s="64"/>
      <c r="J113" s="45">
        <f t="shared" si="1"/>
        <v>0</v>
      </c>
      <c r="K113" s="76"/>
      <c r="L113" s="65"/>
      <c r="M113" s="65"/>
      <c r="N113" s="48">
        <f t="shared" si="2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5"/>
        <v>0</v>
      </c>
      <c r="F114" s="64"/>
      <c r="G114" s="62"/>
      <c r="H114" s="63"/>
      <c r="I114" s="64"/>
      <c r="J114" s="45">
        <f t="shared" si="1"/>
        <v>0</v>
      </c>
      <c r="K114" s="76"/>
      <c r="L114" s="65"/>
      <c r="M114" s="65"/>
      <c r="N114" s="48">
        <f t="shared" si="2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5"/>
        <v>0</v>
      </c>
      <c r="F115" s="64"/>
      <c r="G115" s="62"/>
      <c r="H115" s="63"/>
      <c r="I115" s="64"/>
      <c r="J115" s="45">
        <f t="shared" si="1"/>
        <v>0</v>
      </c>
      <c r="K115" s="76"/>
      <c r="L115" s="65"/>
      <c r="M115" s="65"/>
      <c r="N115" s="48">
        <f t="shared" si="2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5"/>
        <v>0</v>
      </c>
      <c r="F116" s="64"/>
      <c r="G116" s="62"/>
      <c r="H116" s="63"/>
      <c r="I116" s="64"/>
      <c r="J116" s="45">
        <f t="shared" si="1"/>
        <v>0</v>
      </c>
      <c r="K116" s="76"/>
      <c r="L116" s="65"/>
      <c r="M116" s="65"/>
      <c r="N116" s="48">
        <f t="shared" si="2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5"/>
        <v>0</v>
      </c>
      <c r="F117" s="64"/>
      <c r="G117" s="62"/>
      <c r="H117" s="63"/>
      <c r="I117" s="64"/>
      <c r="J117" s="45">
        <f t="shared" si="1"/>
        <v>0</v>
      </c>
      <c r="K117" s="76"/>
      <c r="L117" s="65"/>
      <c r="M117" s="65"/>
      <c r="N117" s="48">
        <f t="shared" ref="N117:N180" si="6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5"/>
        <v>0</v>
      </c>
      <c r="F118" s="64"/>
      <c r="G118" s="62"/>
      <c r="H118" s="63"/>
      <c r="I118" s="64"/>
      <c r="J118" s="45">
        <f t="shared" si="1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5"/>
        <v>0</v>
      </c>
      <c r="F119" s="64"/>
      <c r="G119" s="62"/>
      <c r="H119" s="63"/>
      <c r="I119" s="64"/>
      <c r="J119" s="45">
        <f t="shared" si="1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5"/>
        <v>0</v>
      </c>
      <c r="F120" s="64"/>
      <c r="G120" s="62"/>
      <c r="H120" s="63"/>
      <c r="I120" s="64"/>
      <c r="J120" s="45">
        <f t="shared" si="1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5"/>
        <v>0</v>
      </c>
      <c r="F121" s="64"/>
      <c r="G121" s="62"/>
      <c r="H121" s="63"/>
      <c r="I121" s="64"/>
      <c r="J121" s="45">
        <f t="shared" si="1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5"/>
        <v>0</v>
      </c>
      <c r="F122" s="64"/>
      <c r="G122" s="62"/>
      <c r="H122" s="63"/>
      <c r="I122" s="64"/>
      <c r="J122" s="45">
        <f t="shared" si="1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5"/>
        <v>0</v>
      </c>
      <c r="F123" s="64"/>
      <c r="G123" s="62"/>
      <c r="H123" s="63"/>
      <c r="I123" s="64"/>
      <c r="J123" s="45">
        <f t="shared" si="1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84"/>
      <c r="I124" s="64"/>
      <c r="J124" s="45">
        <f t="shared" si="1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5"/>
        <v>0</v>
      </c>
      <c r="F125" s="64"/>
      <c r="G125" s="62"/>
      <c r="H125" s="184"/>
      <c r="I125" s="64"/>
      <c r="J125" s="45">
        <f t="shared" si="1"/>
        <v>0</v>
      </c>
      <c r="K125" s="76"/>
      <c r="L125" s="65"/>
      <c r="M125" s="65"/>
      <c r="N125" s="48">
        <f t="shared" si="6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5"/>
        <v>0</v>
      </c>
      <c r="F126" s="64"/>
      <c r="G126" s="62"/>
      <c r="H126" s="184"/>
      <c r="I126" s="64"/>
      <c r="J126" s="45">
        <f t="shared" si="1"/>
        <v>0</v>
      </c>
      <c r="K126" s="76"/>
      <c r="L126" s="65"/>
      <c r="M126" s="65"/>
      <c r="N126" s="48">
        <f t="shared" si="6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5"/>
        <v>0</v>
      </c>
      <c r="F127" s="64"/>
      <c r="G127" s="62"/>
      <c r="H127" s="184"/>
      <c r="I127" s="64"/>
      <c r="J127" s="45">
        <f t="shared" si="1"/>
        <v>0</v>
      </c>
      <c r="K127" s="76"/>
      <c r="L127" s="65"/>
      <c r="M127" s="65"/>
      <c r="N127" s="48">
        <f t="shared" si="6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93"/>
      <c r="I128" s="64"/>
      <c r="J128" s="45">
        <f t="shared" si="1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93"/>
      <c r="I129" s="64"/>
      <c r="J129" s="45">
        <f t="shared" si="1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5"/>
        <v>0</v>
      </c>
      <c r="F130" s="64"/>
      <c r="G130" s="62"/>
      <c r="H130" s="193"/>
      <c r="I130" s="64"/>
      <c r="J130" s="45">
        <f t="shared" si="1"/>
        <v>0</v>
      </c>
      <c r="K130" s="76"/>
      <c r="L130" s="65"/>
      <c r="M130" s="65"/>
      <c r="N130" s="48">
        <f t="shared" si="6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93"/>
      <c r="I131" s="64"/>
      <c r="J131" s="45">
        <f t="shared" si="1"/>
        <v>0</v>
      </c>
      <c r="K131" s="76"/>
      <c r="L131" s="65"/>
      <c r="M131" s="65"/>
      <c r="N131" s="48">
        <f t="shared" si="6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5"/>
        <v>0</v>
      </c>
      <c r="F132" s="64"/>
      <c r="G132" s="62"/>
      <c r="H132" s="184"/>
      <c r="I132" s="64"/>
      <c r="J132" s="45">
        <f t="shared" si="1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5"/>
        <v>0</v>
      </c>
      <c r="F133" s="64"/>
      <c r="G133" s="62"/>
      <c r="H133" s="184"/>
      <c r="I133" s="64"/>
      <c r="J133" s="45">
        <f t="shared" si="1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4"/>
      <c r="I134" s="64"/>
      <c r="J134" s="45">
        <f t="shared" si="1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4"/>
      <c r="I135" s="64"/>
      <c r="J135" s="45">
        <f t="shared" si="1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4"/>
      <c r="I136" s="64"/>
      <c r="J136" s="45">
        <f t="shared" si="1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5"/>
        <v>0</v>
      </c>
      <c r="F137" s="64"/>
      <c r="G137" s="62"/>
      <c r="H137" s="184"/>
      <c r="I137" s="64"/>
      <c r="J137" s="45">
        <f t="shared" si="1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5"/>
        <v>0</v>
      </c>
      <c r="F138" s="64"/>
      <c r="G138" s="62"/>
      <c r="H138" s="184"/>
      <c r="I138" s="64"/>
      <c r="J138" s="45">
        <f t="shared" si="1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5"/>
        <v>0</v>
      </c>
      <c r="F139" s="64"/>
      <c r="G139" s="62"/>
      <c r="H139" s="184"/>
      <c r="I139" s="64"/>
      <c r="J139" s="45">
        <f t="shared" si="1"/>
        <v>0</v>
      </c>
      <c r="K139" s="76"/>
      <c r="L139" s="65"/>
      <c r="M139" s="65"/>
      <c r="N139" s="48">
        <f t="shared" si="6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84"/>
      <c r="I140" s="64"/>
      <c r="J140" s="45">
        <f t="shared" si="1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5"/>
        <v>0</v>
      </c>
      <c r="F141" s="64"/>
      <c r="G141" s="62"/>
      <c r="H141" s="184"/>
      <c r="I141" s="64"/>
      <c r="J141" s="45">
        <f t="shared" si="1"/>
        <v>0</v>
      </c>
      <c r="K141" s="76"/>
      <c r="L141" s="65"/>
      <c r="M141" s="65"/>
      <c r="N141" s="48">
        <f t="shared" si="6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5"/>
        <v>0</v>
      </c>
      <c r="F142" s="64"/>
      <c r="G142" s="62"/>
      <c r="H142" s="184"/>
      <c r="I142" s="64"/>
      <c r="J142" s="45">
        <f t="shared" si="1"/>
        <v>0</v>
      </c>
      <c r="K142" s="76"/>
      <c r="L142" s="65"/>
      <c r="M142" s="65"/>
      <c r="N142" s="48">
        <f t="shared" si="6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84"/>
      <c r="I143" s="64"/>
      <c r="J143" s="45">
        <f t="shared" si="1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1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5"/>
        <v>0</v>
      </c>
      <c r="F145" s="64"/>
      <c r="G145" s="62"/>
      <c r="H145" s="194"/>
      <c r="I145" s="64"/>
      <c r="J145" s="45">
        <f t="shared" si="1"/>
        <v>0</v>
      </c>
      <c r="K145" s="76"/>
      <c r="L145" s="65"/>
      <c r="M145" s="65"/>
      <c r="N145" s="48">
        <f t="shared" si="6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5"/>
        <v>0</v>
      </c>
      <c r="F146" s="64"/>
      <c r="G146" s="62"/>
      <c r="H146" s="184"/>
      <c r="I146" s="64"/>
      <c r="J146" s="45">
        <f t="shared" si="1"/>
        <v>0</v>
      </c>
      <c r="K146" s="76"/>
      <c r="L146" s="65"/>
      <c r="M146" s="65"/>
      <c r="N146" s="48">
        <f t="shared" si="6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5"/>
        <v>0</v>
      </c>
      <c r="F147" s="64"/>
      <c r="G147" s="62"/>
      <c r="H147" s="196"/>
      <c r="I147" s="64"/>
      <c r="J147" s="45">
        <f t="shared" si="1"/>
        <v>0</v>
      </c>
      <c r="K147" s="76"/>
      <c r="L147" s="65"/>
      <c r="M147" s="65"/>
      <c r="N147" s="48">
        <f t="shared" si="6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5"/>
        <v>0</v>
      </c>
      <c r="F148" s="64"/>
      <c r="G148" s="202"/>
      <c r="H148" s="203"/>
      <c r="I148" s="64"/>
      <c r="J148" s="45">
        <f t="shared" si="1"/>
        <v>0</v>
      </c>
      <c r="K148" s="76"/>
      <c r="L148" s="65"/>
      <c r="M148" s="65"/>
      <c r="N148" s="48">
        <f t="shared" si="6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5"/>
        <v>0</v>
      </c>
      <c r="F149" s="64"/>
      <c r="G149" s="205"/>
      <c r="H149" s="196"/>
      <c r="I149" s="64"/>
      <c r="J149" s="45">
        <f t="shared" si="1"/>
        <v>0</v>
      </c>
      <c r="K149" s="7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ref="E150:E219" si="7">D150*F150</f>
        <v>0</v>
      </c>
      <c r="F150" s="64"/>
      <c r="G150" s="205"/>
      <c r="H150" s="203"/>
      <c r="I150" s="64"/>
      <c r="J150" s="45">
        <f t="shared" si="1"/>
        <v>0</v>
      </c>
      <c r="K150" s="206"/>
      <c r="L150" s="65"/>
      <c r="M150" s="65" t="s">
        <v>25</v>
      </c>
      <c r="N150" s="48">
        <f t="shared" si="6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1"/>
        <v>0</v>
      </c>
      <c r="K151" s="206"/>
      <c r="L151" s="65"/>
      <c r="M151" s="65"/>
      <c r="N151" s="48">
        <f t="shared" si="6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1"/>
        <v>0</v>
      </c>
      <c r="K152" s="76"/>
      <c r="L152" s="65"/>
      <c r="M152" s="65"/>
      <c r="N152" s="48">
        <f t="shared" si="6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6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6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6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6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6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6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6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6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6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6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6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6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6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6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6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si="7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6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7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6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9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7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7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7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7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7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9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7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7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9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7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7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7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7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ref="J217:J260" si="10">I217-F217</f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ref="E220:E264" si="11">D220*F220</f>
        <v>0</v>
      </c>
      <c r="F220" s="64"/>
      <c r="G220" s="205"/>
      <c r="H220" s="208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1"/>
        <v>0</v>
      </c>
      <c r="F221" s="64"/>
      <c r="G221" s="205"/>
      <c r="H221" s="208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1"/>
        <v>0</v>
      </c>
      <c r="F222" s="64"/>
      <c r="G222" s="205"/>
      <c r="H222" s="208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1"/>
        <v>0</v>
      </c>
      <c r="F223" s="64"/>
      <c r="G223" s="205"/>
      <c r="H223" s="208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1"/>
        <v>0</v>
      </c>
      <c r="F224" s="64"/>
      <c r="G224" s="205"/>
      <c r="H224" s="208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1"/>
        <v>0</v>
      </c>
      <c r="F225" s="64"/>
      <c r="G225" s="205"/>
      <c r="H225" s="208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1"/>
        <v>0</v>
      </c>
      <c r="F226" s="64"/>
      <c r="G226" s="205"/>
      <c r="H226" s="208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1"/>
        <v>0</v>
      </c>
      <c r="F227" s="64"/>
      <c r="G227" s="205"/>
      <c r="H227" s="208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1"/>
        <v>0</v>
      </c>
      <c r="F228" s="64"/>
      <c r="G228" s="205"/>
      <c r="H228" s="208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1"/>
        <v>0</v>
      </c>
      <c r="F229" s="64"/>
      <c r="G229" s="205"/>
      <c r="H229" s="208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1"/>
        <v>0</v>
      </c>
      <c r="F230" s="64"/>
      <c r="G230" s="205"/>
      <c r="H230" s="208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1"/>
        <v>0</v>
      </c>
      <c r="F231" s="64"/>
      <c r="G231" s="205"/>
      <c r="H231" s="208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1"/>
        <v>0</v>
      </c>
      <c r="F232" s="64"/>
      <c r="G232" s="205"/>
      <c r="H232" s="208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1"/>
        <v>0</v>
      </c>
      <c r="F233" s="64"/>
      <c r="G233" s="205"/>
      <c r="H233" s="208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1"/>
        <v>0</v>
      </c>
      <c r="F234" s="64"/>
      <c r="G234" s="205"/>
      <c r="H234" s="208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1"/>
        <v>0</v>
      </c>
      <c r="F235" s="64"/>
      <c r="G235" s="205"/>
      <c r="H235" s="208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1"/>
        <v>0</v>
      </c>
      <c r="F236" s="64"/>
      <c r="G236" s="205"/>
      <c r="H236" s="208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1"/>
        <v>0</v>
      </c>
      <c r="F237" s="64"/>
      <c r="G237" s="205"/>
      <c r="H237" s="208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1"/>
        <v>0</v>
      </c>
      <c r="F238" s="64"/>
      <c r="G238" s="205"/>
      <c r="H238" s="63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1"/>
        <v>0</v>
      </c>
      <c r="F239" s="64"/>
      <c r="G239" s="205"/>
      <c r="H239" s="208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1"/>
        <v>0</v>
      </c>
      <c r="F240" s="64"/>
      <c r="G240" s="205"/>
      <c r="H240" s="208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1"/>
        <v>0</v>
      </c>
      <c r="F241" s="64"/>
      <c r="G241" s="205"/>
      <c r="H241" s="208"/>
      <c r="I241" s="64"/>
      <c r="J241" s="45">
        <f t="shared" si="10"/>
        <v>0</v>
      </c>
      <c r="K241" s="76"/>
      <c r="L241" s="65"/>
      <c r="M241" s="65"/>
      <c r="N241" s="48">
        <f t="shared" si="9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1"/>
        <v>0</v>
      </c>
      <c r="F242" s="64"/>
      <c r="G242" s="205"/>
      <c r="H242" s="222"/>
      <c r="I242" s="64"/>
      <c r="J242" s="45">
        <f t="shared" si="10"/>
        <v>0</v>
      </c>
      <c r="K242" s="76"/>
      <c r="L242" s="65"/>
      <c r="M242" s="65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si="11"/>
        <v>0</v>
      </c>
      <c r="F243" s="64"/>
      <c r="G243" s="205"/>
      <c r="H243" s="222"/>
      <c r="I243" s="64"/>
      <c r="J243" s="45">
        <f t="shared" si="10"/>
        <v>0</v>
      </c>
      <c r="K243" s="76"/>
      <c r="L243" s="256"/>
      <c r="M243" s="257"/>
      <c r="N243" s="48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1"/>
        <v>0</v>
      </c>
      <c r="F244" s="174"/>
      <c r="G244" s="259"/>
      <c r="H244" s="260"/>
      <c r="I244" s="61"/>
      <c r="J244" s="45">
        <f t="shared" si="10"/>
        <v>0</v>
      </c>
      <c r="K244" s="76"/>
      <c r="L244" s="256"/>
      <c r="M244" s="257"/>
      <c r="N244" s="48">
        <f t="shared" si="9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1"/>
        <v>0</v>
      </c>
      <c r="F245" s="174"/>
      <c r="G245" s="259"/>
      <c r="H245" s="260"/>
      <c r="I245" s="61"/>
      <c r="J245" s="45">
        <f t="shared" si="10"/>
        <v>0</v>
      </c>
      <c r="K245" s="76"/>
      <c r="L245" s="256"/>
      <c r="M245" s="257"/>
      <c r="N245" s="48">
        <f t="shared" ref="N245:N264" si="12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260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1"/>
        <v>0</v>
      </c>
      <c r="F247" s="174"/>
      <c r="G247" s="259"/>
      <c r="H247" s="260"/>
      <c r="I247" s="61"/>
      <c r="J247" s="45">
        <f t="shared" si="10"/>
        <v>0</v>
      </c>
      <c r="K247" s="76"/>
      <c r="L247" s="256"/>
      <c r="M247" s="257"/>
      <c r="N247" s="48">
        <f t="shared" si="12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1"/>
        <v>0</v>
      </c>
      <c r="F248" s="174"/>
      <c r="G248" s="259"/>
      <c r="H248" s="260"/>
      <c r="I248" s="61"/>
      <c r="J248" s="45">
        <f t="shared" si="10"/>
        <v>0</v>
      </c>
      <c r="K248" s="76"/>
      <c r="L248" s="256"/>
      <c r="M248" s="257"/>
      <c r="N248" s="48">
        <f t="shared" si="12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1"/>
        <v>0</v>
      </c>
      <c r="F249" s="44"/>
      <c r="G249" s="264"/>
      <c r="H249" s="265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1"/>
        <v>0</v>
      </c>
      <c r="F250" s="64"/>
      <c r="G250" s="205"/>
      <c r="H250" s="222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1"/>
        <v>0</v>
      </c>
      <c r="F251" s="64"/>
      <c r="G251" s="205"/>
      <c r="H251" s="222"/>
      <c r="I251" s="64"/>
      <c r="J251" s="45">
        <f t="shared" si="10"/>
        <v>0</v>
      </c>
      <c r="K251" s="76"/>
      <c r="L251" s="256"/>
      <c r="M251" s="266"/>
      <c r="N251" s="48">
        <f t="shared" si="12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1"/>
        <v>0</v>
      </c>
      <c r="F252" s="64"/>
      <c r="G252" s="205"/>
      <c r="H252" s="222"/>
      <c r="I252" s="64"/>
      <c r="J252" s="45">
        <f t="shared" si="10"/>
        <v>0</v>
      </c>
      <c r="K252" s="76"/>
      <c r="L252" s="256"/>
      <c r="M252" s="266"/>
      <c r="N252" s="48">
        <f t="shared" si="12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1"/>
        <v>0</v>
      </c>
      <c r="F253" s="238"/>
      <c r="G253" s="205"/>
      <c r="H253" s="239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1"/>
        <v>0</v>
      </c>
      <c r="F254" s="238"/>
      <c r="G254" s="205"/>
      <c r="H254" s="239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1"/>
        <v>0</v>
      </c>
      <c r="F255" s="238"/>
      <c r="G255" s="205"/>
      <c r="H255" s="239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1"/>
        <v>0</v>
      </c>
      <c r="F256" s="238"/>
      <c r="G256" s="205"/>
      <c r="H256" s="275"/>
      <c r="I256" s="238">
        <v>0</v>
      </c>
      <c r="J256" s="45">
        <f t="shared" si="10"/>
        <v>0</v>
      </c>
      <c r="K256" s="269"/>
      <c r="L256" s="269"/>
      <c r="M256" s="269"/>
      <c r="N256" s="48">
        <f t="shared" si="12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1"/>
        <v>0</v>
      </c>
      <c r="F257" s="238"/>
      <c r="G257" s="205"/>
      <c r="H257" s="277"/>
      <c r="I257" s="238">
        <v>0</v>
      </c>
      <c r="J257" s="45">
        <f t="shared" si="10"/>
        <v>0</v>
      </c>
      <c r="K257" s="269"/>
      <c r="L257" s="269"/>
      <c r="M257" s="269"/>
      <c r="N257" s="48">
        <f t="shared" si="12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1"/>
        <v>0</v>
      </c>
      <c r="H258" s="283"/>
      <c r="I258" s="281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1"/>
        <v>0</v>
      </c>
      <c r="I259" s="281">
        <v>0</v>
      </c>
      <c r="J259" s="45">
        <f t="shared" si="10"/>
        <v>0</v>
      </c>
      <c r="K259" s="284"/>
      <c r="L259" s="284"/>
      <c r="M259" s="284"/>
      <c r="N259" s="48">
        <f t="shared" si="12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1"/>
        <v>0</v>
      </c>
      <c r="I260" s="286">
        <v>0</v>
      </c>
      <c r="J260" s="45">
        <f t="shared" si="10"/>
        <v>0</v>
      </c>
      <c r="K260" s="284"/>
      <c r="L260" s="284"/>
      <c r="M260" s="284"/>
      <c r="N260" s="48">
        <f t="shared" si="12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1"/>
        <v>#VALUE!</v>
      </c>
      <c r="F261" s="541" t="s">
        <v>26</v>
      </c>
      <c r="G261" s="541"/>
      <c r="H261" s="542"/>
      <c r="I261" s="287">
        <f>SUM(I4:I260)</f>
        <v>174730</v>
      </c>
      <c r="J261" s="288"/>
      <c r="K261" s="284"/>
      <c r="L261" s="289"/>
      <c r="M261" s="284"/>
      <c r="N261" s="48">
        <f t="shared" si="12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1"/>
        <v>0</v>
      </c>
      <c r="I262" s="292"/>
      <c r="J262" s="288"/>
      <c r="K262" s="284"/>
      <c r="L262" s="289"/>
      <c r="M262" s="284"/>
      <c r="N262" s="48">
        <f t="shared" si="12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1"/>
        <v>0</v>
      </c>
      <c r="J263" s="281"/>
      <c r="K263" s="284"/>
      <c r="L263" s="284"/>
      <c r="M263" s="284"/>
      <c r="N263" s="48">
        <f t="shared" si="12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1"/>
        <v>0</v>
      </c>
      <c r="J264" s="281"/>
      <c r="K264" s="298"/>
      <c r="N264" s="48">
        <f t="shared" si="12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8211382</v>
      </c>
      <c r="O265" s="308"/>
      <c r="Q265" s="309">
        <f>SUM(Q4:Q264)</f>
        <v>154124</v>
      </c>
      <c r="R265" s="8"/>
      <c r="S265" s="310">
        <f>SUM(S18:S264)</f>
        <v>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8365506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8">
    <mergeCell ref="F261:H261"/>
    <mergeCell ref="A1:J2"/>
    <mergeCell ref="S1:T2"/>
    <mergeCell ref="W1:X1"/>
    <mergeCell ref="O3:P3"/>
    <mergeCell ref="L89:M90"/>
    <mergeCell ref="O96:O97"/>
    <mergeCell ref="P96:P9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21.42578125" style="280" bestFit="1" customWidth="1"/>
    <col min="4" max="4" width="8" style="280" bestFit="1" customWidth="1"/>
    <col min="5" max="5" width="11.42578125" style="301" bestFit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7" t="s">
        <v>104</v>
      </c>
      <c r="B1" s="547"/>
      <c r="C1" s="547"/>
      <c r="D1" s="547"/>
      <c r="E1" s="547"/>
      <c r="F1" s="547"/>
      <c r="G1" s="547"/>
      <c r="H1" s="547"/>
      <c r="I1" s="547"/>
      <c r="J1" s="547"/>
      <c r="K1" s="345"/>
      <c r="L1" s="345"/>
      <c r="M1" s="345"/>
      <c r="N1" s="345"/>
      <c r="O1" s="346"/>
      <c r="S1" s="566" t="s">
        <v>142</v>
      </c>
      <c r="T1" s="566"/>
      <c r="U1" s="6" t="s">
        <v>0</v>
      </c>
      <c r="V1" s="7" t="s">
        <v>1</v>
      </c>
      <c r="W1" s="548" t="s">
        <v>2</v>
      </c>
      <c r="X1" s="549"/>
    </row>
    <row r="2" spans="1:24" thickBot="1" x14ac:dyDescent="0.3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347"/>
      <c r="L2" s="347"/>
      <c r="M2" s="347"/>
      <c r="N2" s="348"/>
      <c r="O2" s="349"/>
      <c r="Q2" s="10"/>
      <c r="R2" s="11"/>
      <c r="S2" s="567"/>
      <c r="T2" s="56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0" t="s">
        <v>15</v>
      </c>
      <c r="P3" s="55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3" t="s">
        <v>138</v>
      </c>
      <c r="I4" s="44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360" t="s">
        <v>61</v>
      </c>
      <c r="P4" s="362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63" t="s">
        <v>137</v>
      </c>
      <c r="I5" s="64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63" t="s">
        <v>61</v>
      </c>
      <c r="P5" s="364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61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63">
        <v>36790</v>
      </c>
      <c r="I6" s="64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63" t="s">
        <v>59</v>
      </c>
      <c r="P6" s="364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63" t="s">
        <v>132</v>
      </c>
      <c r="I7" s="64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63" t="s">
        <v>59</v>
      </c>
      <c r="P7" s="364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63" t="s">
        <v>131</v>
      </c>
      <c r="I8" s="64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63" t="s">
        <v>136</v>
      </c>
      <c r="I9" s="64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63" t="s">
        <v>133</v>
      </c>
      <c r="I10" s="64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65" t="s">
        <v>59</v>
      </c>
      <c r="P10" s="366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63" t="s">
        <v>134</v>
      </c>
      <c r="I11" s="64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65" t="s">
        <v>59</v>
      </c>
      <c r="P11" s="366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392" t="s">
        <v>179</v>
      </c>
      <c r="D12" s="60"/>
      <c r="E12" s="40"/>
      <c r="F12" s="61">
        <v>0</v>
      </c>
      <c r="G12" s="62">
        <v>44600</v>
      </c>
      <c r="H12" s="63" t="s">
        <v>135</v>
      </c>
      <c r="I12" s="64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65" t="s">
        <v>59</v>
      </c>
      <c r="P12" s="366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393" t="s">
        <v>180</v>
      </c>
      <c r="D13" s="60"/>
      <c r="E13" s="40"/>
      <c r="F13" s="61">
        <v>22180</v>
      </c>
      <c r="G13" s="62">
        <v>44602</v>
      </c>
      <c r="H13" s="63" t="s">
        <v>164</v>
      </c>
      <c r="I13" s="64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65" t="s">
        <v>61</v>
      </c>
      <c r="P13" s="366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63" t="s">
        <v>165</v>
      </c>
      <c r="I14" s="64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65" t="s">
        <v>61</v>
      </c>
      <c r="P14" s="366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63" t="s">
        <v>166</v>
      </c>
      <c r="I15" s="64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65" t="s">
        <v>61</v>
      </c>
      <c r="P15" s="366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63" t="s">
        <v>167</v>
      </c>
      <c r="I16" s="64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65" t="s">
        <v>61</v>
      </c>
      <c r="P16" s="366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63" t="s">
        <v>168</v>
      </c>
      <c r="I17" s="64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65" t="s">
        <v>61</v>
      </c>
      <c r="P17" s="366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11" t="s">
        <v>269</v>
      </c>
      <c r="V17" s="412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63" t="s">
        <v>169</v>
      </c>
      <c r="I18" s="64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65" t="s">
        <v>61</v>
      </c>
      <c r="P18" s="366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63" t="s">
        <v>170</v>
      </c>
      <c r="I19" s="64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65" t="s">
        <v>61</v>
      </c>
      <c r="P19" s="366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63" t="s">
        <v>150</v>
      </c>
      <c r="I20" s="64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13" t="s">
        <v>270</v>
      </c>
      <c r="V20" s="414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63" t="s">
        <v>152</v>
      </c>
      <c r="I21" s="64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13" t="s">
        <v>270</v>
      </c>
      <c r="V21" s="414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63" t="s">
        <v>199</v>
      </c>
      <c r="I22" s="64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378" t="s">
        <v>61</v>
      </c>
      <c r="P22" s="379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13" t="s">
        <v>270</v>
      </c>
      <c r="V22" s="414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63" t="s">
        <v>200</v>
      </c>
      <c r="I23" s="64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378" t="s">
        <v>61</v>
      </c>
      <c r="P23" s="379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13" t="s">
        <v>270</v>
      </c>
      <c r="V23" s="414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63" t="s">
        <v>201</v>
      </c>
      <c r="I24" s="64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377" t="s">
        <v>61</v>
      </c>
      <c r="P24" s="379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13" t="s">
        <v>270</v>
      </c>
      <c r="V24" s="414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63" t="s">
        <v>202</v>
      </c>
      <c r="I25" s="64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378" t="s">
        <v>61</v>
      </c>
      <c r="P25" s="379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13" t="s">
        <v>270</v>
      </c>
      <c r="V25" s="414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63" t="s">
        <v>203</v>
      </c>
      <c r="I26" s="64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378" t="s">
        <v>61</v>
      </c>
      <c r="P26" s="379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13" t="s">
        <v>270</v>
      </c>
      <c r="V26" s="414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63" t="s">
        <v>204</v>
      </c>
      <c r="I27" s="64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378" t="s">
        <v>61</v>
      </c>
      <c r="P27" s="379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13" t="s">
        <v>270</v>
      </c>
      <c r="V27" s="414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63" t="s">
        <v>214</v>
      </c>
      <c r="I28" s="64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378" t="s">
        <v>215</v>
      </c>
      <c r="P28" s="379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13" t="s">
        <v>270</v>
      </c>
      <c r="V28" s="414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63" t="s">
        <v>213</v>
      </c>
      <c r="I29" s="64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378" t="s">
        <v>61</v>
      </c>
      <c r="P29" s="379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13" t="s">
        <v>270</v>
      </c>
      <c r="V29" s="414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15" t="s">
        <v>272</v>
      </c>
      <c r="D30" s="60"/>
      <c r="E30" s="40"/>
      <c r="F30" s="61">
        <v>21460</v>
      </c>
      <c r="G30" s="62">
        <v>44619</v>
      </c>
      <c r="H30" s="63" t="s">
        <v>217</v>
      </c>
      <c r="I30" s="64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378" t="s">
        <v>61</v>
      </c>
      <c r="P30" s="379">
        <v>44634</v>
      </c>
      <c r="Q30" s="398">
        <v>25140</v>
      </c>
      <c r="R30" s="399">
        <v>44627</v>
      </c>
      <c r="S30" s="91">
        <v>11200</v>
      </c>
      <c r="T30" s="92" t="s">
        <v>195</v>
      </c>
      <c r="U30" s="413" t="s">
        <v>270</v>
      </c>
      <c r="V30" s="414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15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378" t="s">
        <v>61</v>
      </c>
      <c r="P31" s="379">
        <v>44634</v>
      </c>
      <c r="Q31" s="398">
        <v>0</v>
      </c>
      <c r="R31" s="399">
        <v>44627</v>
      </c>
      <c r="S31" s="91">
        <v>0</v>
      </c>
      <c r="T31" s="92" t="s">
        <v>195</v>
      </c>
      <c r="U31" s="413" t="s">
        <v>270</v>
      </c>
      <c r="V31" s="414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89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77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77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77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77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77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77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77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77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77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77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77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77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77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2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77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2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77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2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77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2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77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2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77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2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77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2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77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2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127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136"/>
      <c r="C54" s="137"/>
      <c r="D54" s="138"/>
      <c r="E54" s="40">
        <f t="shared" si="2"/>
        <v>0</v>
      </c>
      <c r="F54" s="139"/>
      <c r="G54" s="140"/>
      <c r="H54" s="141"/>
      <c r="I54" s="139"/>
      <c r="J54" s="45">
        <f t="shared" si="0"/>
        <v>0</v>
      </c>
      <c r="K54" s="46"/>
      <c r="L54" s="65"/>
      <c r="M54" s="65"/>
      <c r="N54" s="77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3.25" customHeight="1" thickTop="1" thickBot="1" x14ac:dyDescent="0.35">
      <c r="A55" s="568" t="s">
        <v>41</v>
      </c>
      <c r="B55" s="136" t="s">
        <v>23</v>
      </c>
      <c r="C55" s="533" t="s">
        <v>160</v>
      </c>
      <c r="D55" s="138"/>
      <c r="E55" s="40"/>
      <c r="F55" s="139">
        <v>1331.6</v>
      </c>
      <c r="G55" s="140">
        <v>44599</v>
      </c>
      <c r="H55" s="527" t="s">
        <v>161</v>
      </c>
      <c r="I55" s="139">
        <v>1331.6</v>
      </c>
      <c r="J55" s="45">
        <f t="shared" si="0"/>
        <v>0</v>
      </c>
      <c r="K55" s="46">
        <v>93</v>
      </c>
      <c r="L55" s="65"/>
      <c r="M55" s="65"/>
      <c r="N55" s="77">
        <f t="shared" si="1"/>
        <v>123838.79999999999</v>
      </c>
      <c r="O55" s="89"/>
      <c r="P55" s="112"/>
      <c r="Q55" s="116"/>
      <c r="R55" s="117"/>
      <c r="S55" s="92"/>
      <c r="T55" s="92"/>
      <c r="U55" s="53"/>
      <c r="V55" s="54"/>
    </row>
    <row r="56" spans="1:24" ht="23.25" customHeight="1" thickTop="1" thickBot="1" x14ac:dyDescent="0.35">
      <c r="A56" s="569"/>
      <c r="B56" s="136" t="s">
        <v>24</v>
      </c>
      <c r="C56" s="534"/>
      <c r="D56" s="145"/>
      <c r="E56" s="40"/>
      <c r="F56" s="139">
        <v>194.4</v>
      </c>
      <c r="G56" s="140">
        <v>44599</v>
      </c>
      <c r="H56" s="528"/>
      <c r="I56" s="139">
        <v>194.4</v>
      </c>
      <c r="J56" s="45">
        <f t="shared" si="0"/>
        <v>0</v>
      </c>
      <c r="K56" s="46">
        <v>104</v>
      </c>
      <c r="L56" s="65"/>
      <c r="M56" s="65"/>
      <c r="N56" s="77">
        <f t="shared" si="1"/>
        <v>20217.600000000002</v>
      </c>
      <c r="O56" s="146"/>
      <c r="P56" s="112"/>
      <c r="Q56" s="146"/>
      <c r="R56" s="117"/>
      <c r="S56" s="92"/>
      <c r="T56" s="92"/>
      <c r="U56" s="53"/>
      <c r="V56" s="54"/>
    </row>
    <row r="57" spans="1:24" ht="26.25" customHeight="1" thickTop="1" thickBot="1" x14ac:dyDescent="0.35">
      <c r="A57" s="560" t="s">
        <v>41</v>
      </c>
      <c r="B57" s="136" t="s">
        <v>24</v>
      </c>
      <c r="C57" s="562" t="s">
        <v>162</v>
      </c>
      <c r="D57" s="145"/>
      <c r="E57" s="40"/>
      <c r="F57" s="139">
        <v>344</v>
      </c>
      <c r="G57" s="140">
        <v>44606</v>
      </c>
      <c r="H57" s="527" t="s">
        <v>163</v>
      </c>
      <c r="I57" s="139">
        <v>344</v>
      </c>
      <c r="J57" s="45">
        <f t="shared" si="0"/>
        <v>0</v>
      </c>
      <c r="K57" s="46">
        <v>104</v>
      </c>
      <c r="L57" s="65"/>
      <c r="M57" s="65"/>
      <c r="N57" s="77">
        <f t="shared" si="1"/>
        <v>35776</v>
      </c>
      <c r="O57" s="529" t="s">
        <v>59</v>
      </c>
      <c r="P57" s="523">
        <v>44620</v>
      </c>
      <c r="Q57" s="146"/>
      <c r="R57" s="117"/>
      <c r="S57" s="92"/>
      <c r="T57" s="92"/>
      <c r="U57" s="53"/>
      <c r="V57" s="54"/>
    </row>
    <row r="58" spans="1:24" ht="18.75" customHeight="1" thickTop="1" thickBot="1" x14ac:dyDescent="0.35">
      <c r="A58" s="561"/>
      <c r="B58" s="136" t="s">
        <v>23</v>
      </c>
      <c r="C58" s="563"/>
      <c r="D58" s="145"/>
      <c r="E58" s="40"/>
      <c r="F58" s="139">
        <v>627.6</v>
      </c>
      <c r="G58" s="140">
        <v>44606</v>
      </c>
      <c r="H58" s="528"/>
      <c r="I58" s="139">
        <v>627.60209999999995</v>
      </c>
      <c r="J58" s="45">
        <f t="shared" si="0"/>
        <v>2.0999999999276042E-3</v>
      </c>
      <c r="K58" s="46">
        <v>93</v>
      </c>
      <c r="L58" s="65"/>
      <c r="M58" s="65"/>
      <c r="N58" s="77">
        <f t="shared" si="1"/>
        <v>58366.995299999995</v>
      </c>
      <c r="O58" s="564"/>
      <c r="P58" s="565"/>
      <c r="Q58" s="146"/>
      <c r="R58" s="117"/>
      <c r="S58" s="92"/>
      <c r="T58" s="92"/>
      <c r="U58" s="53"/>
      <c r="V58" s="54"/>
    </row>
    <row r="59" spans="1:24" ht="18.75" thickTop="1" thickBot="1" x14ac:dyDescent="0.35">
      <c r="A59" s="403" t="s">
        <v>41</v>
      </c>
      <c r="B59" s="136" t="s">
        <v>23</v>
      </c>
      <c r="C59" s="405" t="s">
        <v>224</v>
      </c>
      <c r="D59" s="145"/>
      <c r="E59" s="40"/>
      <c r="F59" s="139">
        <v>1544.2</v>
      </c>
      <c r="G59" s="140">
        <v>44613</v>
      </c>
      <c r="H59" s="527" t="s">
        <v>225</v>
      </c>
      <c r="I59" s="139">
        <v>1544.2</v>
      </c>
      <c r="J59" s="45">
        <f t="shared" si="0"/>
        <v>0</v>
      </c>
      <c r="K59" s="46">
        <v>96</v>
      </c>
      <c r="L59" s="65"/>
      <c r="M59" s="65"/>
      <c r="N59" s="77">
        <f t="shared" si="1"/>
        <v>148243.20000000001</v>
      </c>
      <c r="O59" s="375" t="s">
        <v>59</v>
      </c>
      <c r="P59" s="407">
        <v>44637</v>
      </c>
      <c r="Q59" s="147"/>
      <c r="R59" s="117"/>
      <c r="S59" s="92"/>
      <c r="T59" s="92"/>
      <c r="U59" s="53"/>
      <c r="V59" s="54"/>
    </row>
    <row r="60" spans="1:24" ht="21" customHeight="1" thickTop="1" thickBot="1" x14ac:dyDescent="0.35">
      <c r="A60" s="404"/>
      <c r="B60" s="136" t="s">
        <v>24</v>
      </c>
      <c r="C60" s="406"/>
      <c r="D60" s="148"/>
      <c r="E60" s="40"/>
      <c r="F60" s="139"/>
      <c r="G60" s="140"/>
      <c r="H60" s="52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thickTop="1" thickBot="1" x14ac:dyDescent="0.35">
      <c r="A61" s="149"/>
      <c r="B61" s="150"/>
      <c r="C61" s="151"/>
      <c r="D61" s="148"/>
      <c r="E61" s="4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52"/>
      <c r="P61" s="153"/>
      <c r="Q61" s="146"/>
      <c r="R61" s="117"/>
      <c r="S61" s="92"/>
      <c r="T61" s="92"/>
      <c r="U61" s="53"/>
      <c r="V61" s="54"/>
    </row>
    <row r="62" spans="1:24" ht="18.75" thickTop="1" thickBot="1" x14ac:dyDescent="0.35">
      <c r="A62" s="135" t="s">
        <v>106</v>
      </c>
      <c r="B62" s="359" t="s">
        <v>155</v>
      </c>
      <c r="C62" s="154" t="s">
        <v>156</v>
      </c>
      <c r="D62" s="155"/>
      <c r="E62" s="40"/>
      <c r="F62" s="139">
        <v>243.6</v>
      </c>
      <c r="G62" s="140">
        <v>44594</v>
      </c>
      <c r="H62" s="141">
        <v>36747</v>
      </c>
      <c r="I62" s="139">
        <v>243.6</v>
      </c>
      <c r="J62" s="45">
        <f t="shared" si="0"/>
        <v>0</v>
      </c>
      <c r="K62" s="46">
        <v>26</v>
      </c>
      <c r="L62" s="65"/>
      <c r="M62" s="65"/>
      <c r="N62" s="48">
        <f t="shared" si="1"/>
        <v>6333.5999999999995</v>
      </c>
      <c r="O62" s="146" t="s">
        <v>59</v>
      </c>
      <c r="P62" s="112">
        <v>44620</v>
      </c>
      <c r="Q62" s="146"/>
      <c r="R62" s="117"/>
      <c r="S62" s="92"/>
      <c r="T62" s="92"/>
      <c r="U62" s="53"/>
      <c r="V62" s="54"/>
    </row>
    <row r="63" spans="1:24" ht="18.75" thickTop="1" thickBot="1" x14ac:dyDescent="0.35">
      <c r="A63" s="135" t="s">
        <v>106</v>
      </c>
      <c r="B63" s="359" t="s">
        <v>157</v>
      </c>
      <c r="C63" s="154" t="s">
        <v>158</v>
      </c>
      <c r="D63" s="155"/>
      <c r="E63" s="40"/>
      <c r="F63" s="352">
        <v>192.9</v>
      </c>
      <c r="G63" s="163">
        <v>44596</v>
      </c>
      <c r="H63" s="350">
        <v>36789</v>
      </c>
      <c r="I63" s="139">
        <v>192.9</v>
      </c>
      <c r="J63" s="45">
        <f t="shared" si="0"/>
        <v>0</v>
      </c>
      <c r="K63" s="46">
        <v>88</v>
      </c>
      <c r="L63" s="65"/>
      <c r="M63" s="65"/>
      <c r="N63" s="48">
        <f t="shared" si="1"/>
        <v>16975.2</v>
      </c>
      <c r="O63" s="146" t="s">
        <v>159</v>
      </c>
      <c r="P63" s="112">
        <v>44620</v>
      </c>
      <c r="Q63" s="146"/>
      <c r="R63" s="117"/>
      <c r="S63" s="92"/>
      <c r="T63" s="92"/>
      <c r="U63" s="53"/>
      <c r="V63" s="54"/>
    </row>
    <row r="64" spans="1:24" ht="18" customHeight="1" thickTop="1" x14ac:dyDescent="0.3">
      <c r="A64" s="374" t="s">
        <v>106</v>
      </c>
      <c r="B64" s="351" t="s">
        <v>153</v>
      </c>
      <c r="C64" s="157" t="s">
        <v>154</v>
      </c>
      <c r="D64" s="154"/>
      <c r="E64" s="40"/>
      <c r="F64" s="352">
        <v>350</v>
      </c>
      <c r="G64" s="163">
        <v>44610</v>
      </c>
      <c r="H64" s="350">
        <v>36983</v>
      </c>
      <c r="I64" s="139">
        <v>350</v>
      </c>
      <c r="J64" s="45">
        <f t="shared" si="0"/>
        <v>0</v>
      </c>
      <c r="K64" s="46">
        <v>51</v>
      </c>
      <c r="L64" s="65"/>
      <c r="M64" s="65"/>
      <c r="N64" s="48">
        <f t="shared" si="1"/>
        <v>17850</v>
      </c>
      <c r="O64" s="146" t="s">
        <v>59</v>
      </c>
      <c r="P64" s="112">
        <v>44620</v>
      </c>
      <c r="Q64" s="146"/>
      <c r="R64" s="117"/>
      <c r="S64" s="158"/>
      <c r="T64" s="52"/>
      <c r="U64" s="53"/>
      <c r="V64" s="54"/>
    </row>
    <row r="65" spans="1:22" ht="17.25" x14ac:dyDescent="0.3">
      <c r="A65" s="80" t="s">
        <v>106</v>
      </c>
      <c r="B65" s="156" t="s">
        <v>240</v>
      </c>
      <c r="C65" s="160" t="s">
        <v>241</v>
      </c>
      <c r="D65" s="151"/>
      <c r="E65" s="60"/>
      <c r="F65" s="139">
        <v>282.8</v>
      </c>
      <c r="G65" s="140">
        <v>44620</v>
      </c>
      <c r="H65" s="141">
        <v>37140</v>
      </c>
      <c r="I65" s="139">
        <v>282.8</v>
      </c>
      <c r="J65" s="45">
        <f t="shared" si="0"/>
        <v>0</v>
      </c>
      <c r="K65" s="46">
        <v>65</v>
      </c>
      <c r="L65" s="65"/>
      <c r="M65" s="65"/>
      <c r="N65" s="48">
        <f t="shared" si="1"/>
        <v>18382</v>
      </c>
      <c r="O65" s="408" t="s">
        <v>61</v>
      </c>
      <c r="P65" s="409">
        <v>44643</v>
      </c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>K72*I72</f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>K73*I73</f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>K74*I74</f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>K75*I75</f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>K76*I76</f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29"/>
      <c r="P79" s="543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0"/>
      <c r="P80" s="544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29"/>
      <c r="P81" s="543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2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0"/>
      <c r="P82" s="544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2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2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2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2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2"/>
        <v>0</v>
      </c>
      <c r="F87" s="64"/>
      <c r="G87" s="62"/>
      <c r="H87" s="63"/>
      <c r="I87" s="64"/>
      <c r="J87" s="45">
        <f t="shared" si="0"/>
        <v>0</v>
      </c>
      <c r="K87" s="76"/>
      <c r="L87" s="545"/>
      <c r="M87" s="546"/>
      <c r="N87" s="77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2"/>
        <v>0</v>
      </c>
      <c r="F88" s="64"/>
      <c r="G88" s="62"/>
      <c r="H88" s="63"/>
      <c r="I88" s="64"/>
      <c r="J88" s="45">
        <f t="shared" si="0"/>
        <v>0</v>
      </c>
      <c r="K88" s="76"/>
      <c r="L88" s="545"/>
      <c r="M88" s="546"/>
      <c r="N88" s="77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2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77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2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77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2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77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2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77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2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77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2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77">
        <f t="shared" si="1"/>
        <v>0</v>
      </c>
      <c r="O94" s="529"/>
      <c r="P94" s="539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2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77">
        <f t="shared" si="1"/>
        <v>0</v>
      </c>
      <c r="O95" s="530"/>
      <c r="P95" s="540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2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77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2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77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2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77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2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77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2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77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2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77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2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77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2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77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2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77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2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77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2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77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3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77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3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77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3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77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3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77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3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77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3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77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3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77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3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77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3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77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3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77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3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77">
        <f t="shared" si="1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3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77">
        <f t="shared" si="1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3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77">
        <f t="shared" si="1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3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77">
        <f t="shared" si="1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3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77">
        <f t="shared" si="1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3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77">
        <f t="shared" si="1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3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77">
        <f t="shared" si="1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3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77">
        <f t="shared" si="1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3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77">
        <f t="shared" si="1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3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77">
        <f t="shared" si="1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3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77">
        <f t="shared" si="1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3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77">
        <f t="shared" si="1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3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77">
        <f t="shared" si="1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3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77">
        <f t="shared" si="1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3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77">
        <f t="shared" si="1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3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77">
        <f t="shared" si="1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3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77">
        <f t="shared" si="1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3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77">
        <f t="shared" si="1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3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77">
        <f t="shared" si="1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3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77">
        <f t="shared" si="1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3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77">
        <f t="shared" si="1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3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77">
        <f t="shared" si="1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3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77">
        <f t="shared" si="1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3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77">
        <f t="shared" si="1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3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77">
        <f t="shared" si="1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3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77">
        <f t="shared" si="1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3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77">
        <f t="shared" si="1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3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77">
        <f t="shared" si="1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3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77">
        <f t="shared" si="1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3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77">
        <f t="shared" si="1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3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77">
        <f t="shared" si="1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3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77">
        <f t="shared" si="1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3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77">
        <f t="shared" si="1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3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77">
        <f t="shared" si="1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3"/>
        <v>0</v>
      </c>
      <c r="F151" s="64"/>
      <c r="G151" s="205"/>
      <c r="H151" s="184"/>
      <c r="I151" s="64"/>
      <c r="J151" s="45">
        <f t="shared" ref="J151:J214" si="4">I151-F151</f>
        <v>0</v>
      </c>
      <c r="K151" s="206"/>
      <c r="L151" s="212"/>
      <c r="M151" s="212"/>
      <c r="N151" s="77">
        <f t="shared" si="1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3"/>
        <v>0</v>
      </c>
      <c r="F152" s="64"/>
      <c r="G152" s="205"/>
      <c r="H152" s="184"/>
      <c r="I152" s="64"/>
      <c r="J152" s="45">
        <f t="shared" si="4"/>
        <v>0</v>
      </c>
      <c r="K152" s="206"/>
      <c r="L152" s="212"/>
      <c r="M152" s="212"/>
      <c r="N152" s="77">
        <f t="shared" si="1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3"/>
        <v>0</v>
      </c>
      <c r="F153" s="64"/>
      <c r="G153" s="205"/>
      <c r="H153" s="213"/>
      <c r="I153" s="64"/>
      <c r="J153" s="45">
        <f t="shared" si="4"/>
        <v>0</v>
      </c>
      <c r="K153" s="214"/>
      <c r="L153" s="212"/>
      <c r="M153" s="212"/>
      <c r="N153" s="215">
        <f t="shared" si="1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3"/>
        <v>0</v>
      </c>
      <c r="F154" s="64"/>
      <c r="G154" s="205"/>
      <c r="H154" s="184"/>
      <c r="I154" s="64"/>
      <c r="J154" s="45">
        <f t="shared" si="4"/>
        <v>0</v>
      </c>
      <c r="K154" s="216"/>
      <c r="L154" s="217"/>
      <c r="M154" s="217"/>
      <c r="N154" s="215">
        <f t="shared" si="1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3"/>
        <v>0</v>
      </c>
      <c r="F155" s="219"/>
      <c r="G155" s="205"/>
      <c r="H155" s="194"/>
      <c r="I155" s="64"/>
      <c r="J155" s="45">
        <f t="shared" si="4"/>
        <v>0</v>
      </c>
      <c r="K155" s="216"/>
      <c r="L155" s="220"/>
      <c r="M155" s="220"/>
      <c r="N155" s="215">
        <f>K155*I155</f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3"/>
        <v>0</v>
      </c>
      <c r="F156" s="64"/>
      <c r="G156" s="205"/>
      <c r="H156" s="184"/>
      <c r="I156" s="64"/>
      <c r="J156" s="45">
        <f t="shared" si="4"/>
        <v>0</v>
      </c>
      <c r="K156" s="216"/>
      <c r="L156" s="212"/>
      <c r="M156" s="212"/>
      <c r="N156" s="215">
        <f t="shared" ref="N156:N240" si="5">K156*I156</f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3"/>
        <v>0</v>
      </c>
      <c r="F157" s="64"/>
      <c r="G157" s="205"/>
      <c r="H157" s="221"/>
      <c r="I157" s="64"/>
      <c r="J157" s="45">
        <f t="shared" si="4"/>
        <v>0</v>
      </c>
      <c r="K157" s="76"/>
      <c r="L157" s="212"/>
      <c r="M157" s="212"/>
      <c r="N157" s="77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3"/>
        <v>0</v>
      </c>
      <c r="F158" s="64"/>
      <c r="G158" s="205"/>
      <c r="H158" s="196"/>
      <c r="I158" s="64"/>
      <c r="J158" s="45">
        <f t="shared" si="4"/>
        <v>0</v>
      </c>
      <c r="K158" s="216"/>
      <c r="L158" s="212"/>
      <c r="M158" s="212"/>
      <c r="N158" s="215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3"/>
        <v>0</v>
      </c>
      <c r="F159" s="64"/>
      <c r="G159" s="205"/>
      <c r="H159" s="222"/>
      <c r="I159" s="64"/>
      <c r="J159" s="45">
        <f t="shared" si="4"/>
        <v>0</v>
      </c>
      <c r="K159" s="216"/>
      <c r="L159" s="212"/>
      <c r="M159" s="212"/>
      <c r="N159" s="215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3"/>
        <v>0</v>
      </c>
      <c r="F160" s="64"/>
      <c r="G160" s="205"/>
      <c r="H160" s="223"/>
      <c r="I160" s="64"/>
      <c r="J160" s="45">
        <f t="shared" si="4"/>
        <v>0</v>
      </c>
      <c r="K160" s="216"/>
      <c r="L160" s="224"/>
      <c r="M160" s="224"/>
      <c r="N160" s="215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3"/>
        <v>0</v>
      </c>
      <c r="F161" s="64"/>
      <c r="G161" s="205"/>
      <c r="H161" s="222"/>
      <c r="I161" s="64"/>
      <c r="J161" s="45">
        <f t="shared" si="4"/>
        <v>0</v>
      </c>
      <c r="K161" s="216"/>
      <c r="L161" s="224"/>
      <c r="M161" s="224"/>
      <c r="N161" s="215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3"/>
        <v>0</v>
      </c>
      <c r="F162" s="64"/>
      <c r="G162" s="205"/>
      <c r="H162" s="222"/>
      <c r="I162" s="64"/>
      <c r="J162" s="45">
        <f t="shared" si="4"/>
        <v>0</v>
      </c>
      <c r="K162" s="216"/>
      <c r="L162" s="224"/>
      <c r="M162" s="224"/>
      <c r="N162" s="215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3"/>
        <v>0</v>
      </c>
      <c r="F163" s="64"/>
      <c r="G163" s="205"/>
      <c r="H163" s="222"/>
      <c r="I163" s="64"/>
      <c r="J163" s="45">
        <f t="shared" si="4"/>
        <v>0</v>
      </c>
      <c r="K163" s="76"/>
      <c r="L163" s="65"/>
      <c r="M163" s="65"/>
      <c r="N163" s="77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3"/>
        <v>0</v>
      </c>
      <c r="F164" s="64"/>
      <c r="G164" s="205"/>
      <c r="H164" s="222"/>
      <c r="I164" s="64"/>
      <c r="J164" s="45">
        <f t="shared" si="4"/>
        <v>0</v>
      </c>
      <c r="K164" s="76"/>
      <c r="L164" s="65"/>
      <c r="M164" s="65"/>
      <c r="N164" s="77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3"/>
        <v>0</v>
      </c>
      <c r="F165" s="64"/>
      <c r="G165" s="205"/>
      <c r="H165" s="222"/>
      <c r="I165" s="64"/>
      <c r="J165" s="45">
        <f t="shared" si="4"/>
        <v>0</v>
      </c>
      <c r="K165" s="76"/>
      <c r="L165" s="65"/>
      <c r="M165" s="65"/>
      <c r="N165" s="77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3"/>
        <v>0</v>
      </c>
      <c r="F166" s="64"/>
      <c r="G166" s="205"/>
      <c r="H166" s="208"/>
      <c r="I166" s="64"/>
      <c r="J166" s="45">
        <f t="shared" si="4"/>
        <v>0</v>
      </c>
      <c r="K166" s="76"/>
      <c r="L166" s="65"/>
      <c r="M166" s="65"/>
      <c r="N166" s="77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3"/>
        <v>0</v>
      </c>
      <c r="F167" s="64"/>
      <c r="G167" s="205"/>
      <c r="H167" s="63"/>
      <c r="I167" s="64"/>
      <c r="J167" s="45">
        <f t="shared" si="4"/>
        <v>0</v>
      </c>
      <c r="K167" s="76"/>
      <c r="L167" s="65"/>
      <c r="M167" s="65"/>
      <c r="N167" s="77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3"/>
        <v>0</v>
      </c>
      <c r="F168" s="64"/>
      <c r="G168" s="205"/>
      <c r="H168" s="208"/>
      <c r="I168" s="64"/>
      <c r="J168" s="45">
        <f t="shared" si="4"/>
        <v>0</v>
      </c>
      <c r="K168" s="76"/>
      <c r="L168" s="65"/>
      <c r="M168" s="65"/>
      <c r="N168" s="77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3"/>
        <v>0</v>
      </c>
      <c r="F169" s="64"/>
      <c r="G169" s="205"/>
      <c r="H169" s="208"/>
      <c r="I169" s="64"/>
      <c r="J169" s="45">
        <f t="shared" si="4"/>
        <v>0</v>
      </c>
      <c r="K169" s="76"/>
      <c r="L169" s="65"/>
      <c r="M169" s="65"/>
      <c r="N169" s="77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3"/>
        <v>0</v>
      </c>
      <c r="F170" s="64"/>
      <c r="G170" s="205"/>
      <c r="H170" s="208"/>
      <c r="I170" s="64"/>
      <c r="J170" s="45">
        <f t="shared" si="4"/>
        <v>0</v>
      </c>
      <c r="K170" s="76"/>
      <c r="L170" s="65"/>
      <c r="M170" s="65"/>
      <c r="N170" s="77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3"/>
        <v>0</v>
      </c>
      <c r="F171" s="64"/>
      <c r="G171" s="205"/>
      <c r="H171" s="208"/>
      <c r="I171" s="64"/>
      <c r="J171" s="45">
        <f t="shared" si="4"/>
        <v>0</v>
      </c>
      <c r="K171" s="76"/>
      <c r="L171" s="65"/>
      <c r="M171" s="65"/>
      <c r="N171" s="77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3"/>
        <v>0</v>
      </c>
      <c r="F172" s="64"/>
      <c r="G172" s="205"/>
      <c r="H172" s="208"/>
      <c r="I172" s="64"/>
      <c r="J172" s="45">
        <f t="shared" si="4"/>
        <v>0</v>
      </c>
      <c r="K172" s="76"/>
      <c r="L172" s="65"/>
      <c r="M172" s="65"/>
      <c r="N172" s="77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3"/>
        <v>0</v>
      </c>
      <c r="F173" s="64"/>
      <c r="G173" s="234"/>
      <c r="H173" s="208"/>
      <c r="I173" s="64"/>
      <c r="J173" s="45">
        <f t="shared" si="4"/>
        <v>0</v>
      </c>
      <c r="K173" s="76"/>
      <c r="L173" s="65"/>
      <c r="M173" s="65"/>
      <c r="N173" s="77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3"/>
        <v>0</v>
      </c>
      <c r="F174" s="64"/>
      <c r="G174" s="62"/>
      <c r="H174" s="208"/>
      <c r="I174" s="64"/>
      <c r="J174" s="45">
        <f t="shared" si="4"/>
        <v>0</v>
      </c>
      <c r="K174" s="76"/>
      <c r="L174" s="65"/>
      <c r="M174" s="65"/>
      <c r="N174" s="77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3"/>
        <v>0</v>
      </c>
      <c r="F175" s="238"/>
      <c r="G175" s="205"/>
      <c r="H175" s="239"/>
      <c r="I175" s="238"/>
      <c r="J175" s="45">
        <f t="shared" si="4"/>
        <v>0</v>
      </c>
      <c r="N175" s="77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3"/>
        <v>0</v>
      </c>
      <c r="F176" s="238"/>
      <c r="G176" s="205"/>
      <c r="H176" s="239"/>
      <c r="I176" s="238"/>
      <c r="J176" s="45">
        <f t="shared" si="4"/>
        <v>0</v>
      </c>
      <c r="N176" s="77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6">D177*F177</f>
        <v>0</v>
      </c>
      <c r="F177" s="64"/>
      <c r="G177" s="205"/>
      <c r="H177" s="208"/>
      <c r="I177" s="64"/>
      <c r="J177" s="45">
        <f t="shared" si="4"/>
        <v>0</v>
      </c>
      <c r="K177" s="76"/>
      <c r="L177" s="65"/>
      <c r="M177" s="65"/>
      <c r="N177" s="77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64"/>
      <c r="G178" s="205"/>
      <c r="H178" s="208"/>
      <c r="I178" s="64"/>
      <c r="J178" s="45">
        <f t="shared" si="4"/>
        <v>0</v>
      </c>
      <c r="K178" s="76"/>
      <c r="L178" s="65"/>
      <c r="M178" s="65"/>
      <c r="N178" s="77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6"/>
        <v>0</v>
      </c>
      <c r="F179" s="64"/>
      <c r="G179" s="234"/>
      <c r="H179" s="208"/>
      <c r="I179" s="64"/>
      <c r="J179" s="45">
        <f t="shared" si="4"/>
        <v>0</v>
      </c>
      <c r="K179" s="76"/>
      <c r="L179" s="65"/>
      <c r="M179" s="65"/>
      <c r="N179" s="77">
        <f t="shared" si="5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6"/>
        <v>0</v>
      </c>
      <c r="F180" s="64"/>
      <c r="G180" s="234"/>
      <c r="H180" s="208"/>
      <c r="I180" s="64"/>
      <c r="J180" s="45">
        <f t="shared" si="4"/>
        <v>0</v>
      </c>
      <c r="K180" s="76"/>
      <c r="L180" s="65"/>
      <c r="M180" s="65"/>
      <c r="N180" s="77">
        <f t="shared" si="5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6"/>
        <v>0</v>
      </c>
      <c r="F181" s="64"/>
      <c r="G181" s="234"/>
      <c r="H181" s="208"/>
      <c r="I181" s="64"/>
      <c r="J181" s="45">
        <f t="shared" si="4"/>
        <v>0</v>
      </c>
      <c r="K181" s="76"/>
      <c r="L181" s="65"/>
      <c r="M181" s="65"/>
      <c r="N181" s="77">
        <f t="shared" si="5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6"/>
        <v>0</v>
      </c>
      <c r="F182" s="64"/>
      <c r="G182" s="234"/>
      <c r="H182" s="208"/>
      <c r="I182" s="64"/>
      <c r="J182" s="45">
        <f t="shared" si="4"/>
        <v>0</v>
      </c>
      <c r="K182" s="76"/>
      <c r="L182" s="65"/>
      <c r="M182" s="65"/>
      <c r="N182" s="77">
        <f t="shared" si="5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6"/>
        <v>0</v>
      </c>
      <c r="F183" s="64"/>
      <c r="G183" s="234"/>
      <c r="H183" s="208"/>
      <c r="I183" s="64"/>
      <c r="J183" s="45">
        <f t="shared" si="4"/>
        <v>0</v>
      </c>
      <c r="K183" s="76"/>
      <c r="L183" s="65"/>
      <c r="M183" s="65"/>
      <c r="N183" s="77">
        <f t="shared" si="5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6"/>
        <v>0</v>
      </c>
      <c r="F184" s="64"/>
      <c r="G184" s="205"/>
      <c r="H184" s="208"/>
      <c r="I184" s="64"/>
      <c r="J184" s="45">
        <f t="shared" si="4"/>
        <v>0</v>
      </c>
      <c r="K184" s="76"/>
      <c r="L184" s="65"/>
      <c r="M184" s="65"/>
      <c r="N184" s="77">
        <f t="shared" si="5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6"/>
        <v>0</v>
      </c>
      <c r="F185" s="64"/>
      <c r="G185" s="205"/>
      <c r="H185" s="208"/>
      <c r="I185" s="64"/>
      <c r="J185" s="45">
        <f t="shared" si="4"/>
        <v>0</v>
      </c>
      <c r="K185" s="76"/>
      <c r="L185" s="65"/>
      <c r="M185" s="65"/>
      <c r="N185" s="77">
        <f t="shared" si="5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6"/>
        <v>0</v>
      </c>
      <c r="F186" s="64"/>
      <c r="G186" s="205"/>
      <c r="H186" s="208"/>
      <c r="I186" s="64"/>
      <c r="J186" s="45">
        <f t="shared" si="4"/>
        <v>0</v>
      </c>
      <c r="K186" s="76"/>
      <c r="L186" s="65"/>
      <c r="M186" s="65"/>
      <c r="N186" s="77">
        <f t="shared" si="5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6"/>
        <v>0</v>
      </c>
      <c r="F187" s="64"/>
      <c r="G187" s="205"/>
      <c r="H187" s="208"/>
      <c r="I187" s="64"/>
      <c r="J187" s="45">
        <f t="shared" si="4"/>
        <v>0</v>
      </c>
      <c r="K187" s="76"/>
      <c r="L187" s="65"/>
      <c r="M187" s="65"/>
      <c r="N187" s="77">
        <f t="shared" si="5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6"/>
        <v>0</v>
      </c>
      <c r="F188" s="64"/>
      <c r="G188" s="205"/>
      <c r="H188" s="208"/>
      <c r="I188" s="64"/>
      <c r="J188" s="45">
        <f t="shared" si="4"/>
        <v>0</v>
      </c>
      <c r="K188" s="76"/>
      <c r="L188" s="65"/>
      <c r="M188" s="65"/>
      <c r="N188" s="77">
        <f t="shared" si="5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6"/>
        <v>0</v>
      </c>
      <c r="F189" s="64"/>
      <c r="G189" s="62"/>
      <c r="H189" s="208"/>
      <c r="I189" s="64"/>
      <c r="J189" s="45">
        <f t="shared" si="4"/>
        <v>0</v>
      </c>
      <c r="K189" s="76"/>
      <c r="L189" s="65"/>
      <c r="M189" s="65"/>
      <c r="N189" s="77">
        <f>K189*I189</f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6"/>
        <v>0</v>
      </c>
      <c r="F190" s="64"/>
      <c r="G190" s="205"/>
      <c r="H190" s="208"/>
      <c r="I190" s="64"/>
      <c r="J190" s="45">
        <f t="shared" si="4"/>
        <v>0</v>
      </c>
      <c r="K190" s="76"/>
      <c r="L190" s="65"/>
      <c r="M190" s="65"/>
      <c r="N190" s="77">
        <f t="shared" si="5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6"/>
        <v>0</v>
      </c>
      <c r="F191" s="64"/>
      <c r="G191" s="205"/>
      <c r="H191" s="208"/>
      <c r="I191" s="64"/>
      <c r="J191" s="45">
        <f t="shared" si="4"/>
        <v>0</v>
      </c>
      <c r="K191" s="76"/>
      <c r="L191" s="65"/>
      <c r="M191" s="65"/>
      <c r="N191" s="77">
        <f t="shared" si="5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6"/>
        <v>0</v>
      </c>
      <c r="F192" s="64"/>
      <c r="G192" s="205"/>
      <c r="H192" s="208"/>
      <c r="I192" s="64"/>
      <c r="J192" s="45">
        <f t="shared" si="4"/>
        <v>0</v>
      </c>
      <c r="K192" s="76"/>
      <c r="L192" s="65"/>
      <c r="M192" s="65"/>
      <c r="N192" s="77">
        <f t="shared" si="5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6"/>
        <v>0</v>
      </c>
      <c r="F193" s="251"/>
      <c r="G193" s="234"/>
      <c r="H193" s="208"/>
      <c r="I193" s="64"/>
      <c r="J193" s="45">
        <f t="shared" si="4"/>
        <v>0</v>
      </c>
      <c r="K193" s="76"/>
      <c r="L193" s="65"/>
      <c r="M193" s="65"/>
      <c r="N193" s="77">
        <f t="shared" si="5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6"/>
        <v>0</v>
      </c>
      <c r="F194" s="251"/>
      <c r="G194" s="234"/>
      <c r="H194" s="208"/>
      <c r="I194" s="64"/>
      <c r="J194" s="45">
        <f t="shared" si="4"/>
        <v>0</v>
      </c>
      <c r="K194" s="76"/>
      <c r="L194" s="65"/>
      <c r="M194" s="65"/>
      <c r="N194" s="77">
        <f t="shared" si="5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6"/>
        <v>0</v>
      </c>
      <c r="F195" s="251"/>
      <c r="G195" s="234"/>
      <c r="H195" s="208"/>
      <c r="I195" s="64"/>
      <c r="J195" s="45">
        <f t="shared" si="4"/>
        <v>0</v>
      </c>
      <c r="K195" s="76"/>
      <c r="L195" s="65"/>
      <c r="M195" s="65"/>
      <c r="N195" s="77">
        <f t="shared" si="5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6"/>
        <v>0</v>
      </c>
      <c r="F196" s="251"/>
      <c r="G196" s="234"/>
      <c r="H196" s="208"/>
      <c r="I196" s="64"/>
      <c r="J196" s="45">
        <f t="shared" si="4"/>
        <v>0</v>
      </c>
      <c r="K196" s="76"/>
      <c r="L196" s="65"/>
      <c r="M196" s="65"/>
      <c r="N196" s="77">
        <f t="shared" si="5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6"/>
        <v>0</v>
      </c>
      <c r="F197" s="251"/>
      <c r="G197" s="234"/>
      <c r="H197" s="208"/>
      <c r="I197" s="64"/>
      <c r="J197" s="45">
        <f t="shared" si="4"/>
        <v>0</v>
      </c>
      <c r="K197" s="76"/>
      <c r="L197" s="65"/>
      <c r="M197" s="65"/>
      <c r="N197" s="77">
        <f t="shared" si="5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6"/>
        <v>0</v>
      </c>
      <c r="F198" s="251"/>
      <c r="G198" s="234"/>
      <c r="H198" s="208"/>
      <c r="I198" s="64"/>
      <c r="J198" s="45">
        <f t="shared" si="4"/>
        <v>0</v>
      </c>
      <c r="K198" s="76"/>
      <c r="L198" s="65"/>
      <c r="M198" s="65"/>
      <c r="N198" s="77">
        <f t="shared" si="5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6"/>
        <v>0</v>
      </c>
      <c r="F199" s="251"/>
      <c r="G199" s="234"/>
      <c r="H199" s="208"/>
      <c r="I199" s="64"/>
      <c r="J199" s="45">
        <f t="shared" si="4"/>
        <v>0</v>
      </c>
      <c r="K199" s="76"/>
      <c r="L199" s="65"/>
      <c r="M199" s="65"/>
      <c r="N199" s="77">
        <f t="shared" si="5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6"/>
        <v>0</v>
      </c>
      <c r="F200" s="64"/>
      <c r="G200" s="234"/>
      <c r="H200" s="208"/>
      <c r="I200" s="64"/>
      <c r="J200" s="45">
        <f t="shared" si="4"/>
        <v>0</v>
      </c>
      <c r="K200" s="76"/>
      <c r="L200" s="65"/>
      <c r="M200" s="65"/>
      <c r="N200" s="77">
        <f t="shared" si="5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6"/>
        <v>0</v>
      </c>
      <c r="F201" s="64"/>
      <c r="G201" s="205"/>
      <c r="H201" s="208"/>
      <c r="I201" s="64"/>
      <c r="J201" s="45">
        <f t="shared" si="4"/>
        <v>0</v>
      </c>
      <c r="K201" s="76"/>
      <c r="L201" s="65"/>
      <c r="M201" s="65"/>
      <c r="N201" s="77">
        <f t="shared" si="5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6"/>
        <v>0</v>
      </c>
      <c r="F202" s="64"/>
      <c r="G202" s="205"/>
      <c r="H202" s="208"/>
      <c r="I202" s="64"/>
      <c r="J202" s="45">
        <f t="shared" si="4"/>
        <v>0</v>
      </c>
      <c r="K202" s="76"/>
      <c r="L202" s="65"/>
      <c r="M202" s="65"/>
      <c r="N202" s="77">
        <f t="shared" si="5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6"/>
        <v>0</v>
      </c>
      <c r="F203" s="64"/>
      <c r="G203" s="205"/>
      <c r="H203" s="208"/>
      <c r="I203" s="64"/>
      <c r="J203" s="45">
        <f t="shared" si="4"/>
        <v>0</v>
      </c>
      <c r="K203" s="76"/>
      <c r="L203" s="65"/>
      <c r="M203" s="65"/>
      <c r="N203" s="77">
        <f t="shared" si="5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6"/>
        <v>0</v>
      </c>
      <c r="F204" s="64"/>
      <c r="G204" s="205"/>
      <c r="H204" s="208"/>
      <c r="I204" s="64"/>
      <c r="J204" s="45">
        <f t="shared" si="4"/>
        <v>0</v>
      </c>
      <c r="K204" s="76"/>
      <c r="L204" s="65"/>
      <c r="M204" s="65"/>
      <c r="N204" s="77">
        <f t="shared" si="5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6"/>
        <v>0</v>
      </c>
      <c r="F205" s="64"/>
      <c r="G205" s="205"/>
      <c r="H205" s="208"/>
      <c r="I205" s="64"/>
      <c r="J205" s="45">
        <f t="shared" si="4"/>
        <v>0</v>
      </c>
      <c r="K205" s="76"/>
      <c r="L205" s="65"/>
      <c r="M205" s="65"/>
      <c r="N205" s="77">
        <f t="shared" si="5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6"/>
        <v>0</v>
      </c>
      <c r="F206" s="64"/>
      <c r="G206" s="205"/>
      <c r="H206" s="208"/>
      <c r="I206" s="64"/>
      <c r="J206" s="45">
        <f t="shared" si="4"/>
        <v>0</v>
      </c>
      <c r="K206" s="76"/>
      <c r="L206" s="65"/>
      <c r="M206" s="65"/>
      <c r="N206" s="77">
        <f t="shared" si="5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6"/>
        <v>0</v>
      </c>
      <c r="F207" s="64"/>
      <c r="G207" s="205"/>
      <c r="H207" s="208"/>
      <c r="I207" s="64"/>
      <c r="J207" s="45">
        <f t="shared" si="4"/>
        <v>0</v>
      </c>
      <c r="K207" s="76"/>
      <c r="L207" s="65"/>
      <c r="M207" s="65"/>
      <c r="N207" s="77">
        <f t="shared" si="5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6"/>
        <v>0</v>
      </c>
      <c r="F208" s="64"/>
      <c r="G208" s="205"/>
      <c r="H208" s="208"/>
      <c r="I208" s="64"/>
      <c r="J208" s="45">
        <f t="shared" si="4"/>
        <v>0</v>
      </c>
      <c r="K208" s="76"/>
      <c r="L208" s="65"/>
      <c r="M208" s="65"/>
      <c r="N208" s="77">
        <f t="shared" si="5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6"/>
        <v>0</v>
      </c>
      <c r="F209" s="64"/>
      <c r="G209" s="62"/>
      <c r="H209" s="63"/>
      <c r="I209" s="64"/>
      <c r="J209" s="45">
        <f t="shared" si="4"/>
        <v>0</v>
      </c>
      <c r="K209" s="76"/>
      <c r="L209" s="65"/>
      <c r="M209" s="65"/>
      <c r="N209" s="77">
        <f t="shared" si="5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6"/>
        <v>0</v>
      </c>
      <c r="F210" s="64"/>
      <c r="G210" s="205"/>
      <c r="H210" s="208"/>
      <c r="I210" s="64"/>
      <c r="J210" s="45">
        <f t="shared" si="4"/>
        <v>0</v>
      </c>
      <c r="K210" s="76"/>
      <c r="L210" s="65"/>
      <c r="M210" s="65"/>
      <c r="N210" s="77">
        <f t="shared" si="5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6"/>
        <v>0</v>
      </c>
      <c r="F211" s="64"/>
      <c r="G211" s="205"/>
      <c r="H211" s="208"/>
      <c r="I211" s="64"/>
      <c r="J211" s="45">
        <f t="shared" si="4"/>
        <v>0</v>
      </c>
      <c r="K211" s="76"/>
      <c r="L211" s="65"/>
      <c r="M211" s="65"/>
      <c r="N211" s="77">
        <f t="shared" si="5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6"/>
        <v>0</v>
      </c>
      <c r="F212" s="64"/>
      <c r="G212" s="205"/>
      <c r="H212" s="208"/>
      <c r="I212" s="64"/>
      <c r="J212" s="45">
        <f t="shared" si="4"/>
        <v>0</v>
      </c>
      <c r="K212" s="76"/>
      <c r="L212" s="65"/>
      <c r="M212" s="65"/>
      <c r="N212" s="77">
        <f t="shared" si="5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6"/>
        <v>0</v>
      </c>
      <c r="F213" s="64"/>
      <c r="G213" s="205"/>
      <c r="H213" s="208"/>
      <c r="I213" s="64"/>
      <c r="J213" s="45">
        <f t="shared" si="4"/>
        <v>0</v>
      </c>
      <c r="K213" s="76"/>
      <c r="L213" s="65"/>
      <c r="M213" s="65"/>
      <c r="N213" s="77">
        <f t="shared" si="5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6"/>
        <v>0</v>
      </c>
      <c r="F214" s="64"/>
      <c r="G214" s="205"/>
      <c r="H214" s="208"/>
      <c r="I214" s="64"/>
      <c r="J214" s="45">
        <f t="shared" si="4"/>
        <v>0</v>
      </c>
      <c r="K214" s="76"/>
      <c r="L214" s="65"/>
      <c r="M214" s="65"/>
      <c r="N214" s="77">
        <f t="shared" si="5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6"/>
        <v>0</v>
      </c>
      <c r="F215" s="64"/>
      <c r="G215" s="205"/>
      <c r="H215" s="208"/>
      <c r="I215" s="64"/>
      <c r="J215" s="45">
        <f t="shared" ref="J215:J258" si="7">I215-F215</f>
        <v>0</v>
      </c>
      <c r="K215" s="76"/>
      <c r="L215" s="65"/>
      <c r="M215" s="65"/>
      <c r="N215" s="77">
        <f t="shared" si="5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6"/>
        <v>0</v>
      </c>
      <c r="F216" s="64"/>
      <c r="G216" s="205"/>
      <c r="H216" s="208"/>
      <c r="I216" s="64"/>
      <c r="J216" s="45">
        <f t="shared" si="7"/>
        <v>0</v>
      </c>
      <c r="K216" s="76"/>
      <c r="L216" s="65"/>
      <c r="M216" s="65"/>
      <c r="N216" s="77">
        <f t="shared" si="5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6"/>
        <v>0</v>
      </c>
      <c r="F217" s="64"/>
      <c r="G217" s="205"/>
      <c r="H217" s="208"/>
      <c r="I217" s="64"/>
      <c r="J217" s="45">
        <f t="shared" si="7"/>
        <v>0</v>
      </c>
      <c r="K217" s="76"/>
      <c r="L217" s="65"/>
      <c r="M217" s="65"/>
      <c r="N217" s="77">
        <f t="shared" si="5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6"/>
        <v>0</v>
      </c>
      <c r="F218" s="64"/>
      <c r="G218" s="205"/>
      <c r="H218" s="208"/>
      <c r="I218" s="64"/>
      <c r="J218" s="45">
        <f t="shared" si="7"/>
        <v>0</v>
      </c>
      <c r="K218" s="76"/>
      <c r="L218" s="65"/>
      <c r="M218" s="65"/>
      <c r="N218" s="77">
        <f t="shared" si="5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6"/>
        <v>0</v>
      </c>
      <c r="F219" s="64"/>
      <c r="G219" s="205"/>
      <c r="H219" s="208"/>
      <c r="I219" s="64"/>
      <c r="J219" s="45">
        <f t="shared" si="7"/>
        <v>0</v>
      </c>
      <c r="K219" s="76"/>
      <c r="L219" s="65"/>
      <c r="M219" s="65"/>
      <c r="N219" s="77">
        <f t="shared" si="5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6"/>
        <v>0</v>
      </c>
      <c r="F220" s="64"/>
      <c r="G220" s="205"/>
      <c r="H220" s="208"/>
      <c r="I220" s="64"/>
      <c r="J220" s="45">
        <f t="shared" si="7"/>
        <v>0</v>
      </c>
      <c r="K220" s="76"/>
      <c r="L220" s="65"/>
      <c r="M220" s="65"/>
      <c r="N220" s="77">
        <f t="shared" si="5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6"/>
        <v>0</v>
      </c>
      <c r="F221" s="64"/>
      <c r="G221" s="205"/>
      <c r="H221" s="208"/>
      <c r="I221" s="64"/>
      <c r="J221" s="45">
        <f t="shared" si="7"/>
        <v>0</v>
      </c>
      <c r="K221" s="76"/>
      <c r="L221" s="65"/>
      <c r="M221" s="65"/>
      <c r="N221" s="77">
        <f t="shared" si="5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6"/>
        <v>0</v>
      </c>
      <c r="F222" s="64"/>
      <c r="G222" s="205"/>
      <c r="H222" s="208"/>
      <c r="I222" s="64"/>
      <c r="J222" s="45">
        <f t="shared" si="7"/>
        <v>0</v>
      </c>
      <c r="K222" s="76"/>
      <c r="L222" s="65"/>
      <c r="M222" s="65"/>
      <c r="N222" s="77">
        <f t="shared" si="5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6"/>
        <v>0</v>
      </c>
      <c r="F223" s="64"/>
      <c r="G223" s="205"/>
      <c r="H223" s="208"/>
      <c r="I223" s="64"/>
      <c r="J223" s="45">
        <f t="shared" si="7"/>
        <v>0</v>
      </c>
      <c r="K223" s="76"/>
      <c r="L223" s="65"/>
      <c r="M223" s="65"/>
      <c r="N223" s="77">
        <f t="shared" si="5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6"/>
        <v>0</v>
      </c>
      <c r="F224" s="64"/>
      <c r="G224" s="205"/>
      <c r="H224" s="208"/>
      <c r="I224" s="64"/>
      <c r="J224" s="45">
        <f t="shared" si="7"/>
        <v>0</v>
      </c>
      <c r="K224" s="76"/>
      <c r="L224" s="65"/>
      <c r="M224" s="65"/>
      <c r="N224" s="77">
        <f t="shared" si="5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6"/>
        <v>0</v>
      </c>
      <c r="F225" s="64"/>
      <c r="G225" s="205"/>
      <c r="H225" s="208"/>
      <c r="I225" s="64"/>
      <c r="J225" s="45">
        <f t="shared" si="7"/>
        <v>0</v>
      </c>
      <c r="K225" s="76"/>
      <c r="L225" s="65"/>
      <c r="M225" s="65"/>
      <c r="N225" s="77">
        <f t="shared" si="5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6"/>
        <v>0</v>
      </c>
      <c r="F226" s="64"/>
      <c r="G226" s="205"/>
      <c r="H226" s="208"/>
      <c r="I226" s="64"/>
      <c r="J226" s="45">
        <f t="shared" si="7"/>
        <v>0</v>
      </c>
      <c r="K226" s="76"/>
      <c r="L226" s="65"/>
      <c r="M226" s="65"/>
      <c r="N226" s="77">
        <f t="shared" si="5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6"/>
        <v>0</v>
      </c>
      <c r="F227" s="64"/>
      <c r="G227" s="205"/>
      <c r="H227" s="208"/>
      <c r="I227" s="64"/>
      <c r="J227" s="45">
        <f t="shared" si="7"/>
        <v>0</v>
      </c>
      <c r="K227" s="76"/>
      <c r="L227" s="65"/>
      <c r="M227" s="65"/>
      <c r="N227" s="77">
        <f t="shared" si="5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6"/>
        <v>0</v>
      </c>
      <c r="F228" s="64"/>
      <c r="G228" s="205"/>
      <c r="H228" s="208"/>
      <c r="I228" s="64"/>
      <c r="J228" s="45">
        <f t="shared" si="7"/>
        <v>0</v>
      </c>
      <c r="K228" s="76"/>
      <c r="L228" s="65"/>
      <c r="M228" s="65"/>
      <c r="N228" s="77">
        <f t="shared" si="5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6"/>
        <v>0</v>
      </c>
      <c r="F229" s="64"/>
      <c r="G229" s="205"/>
      <c r="H229" s="208"/>
      <c r="I229" s="64"/>
      <c r="J229" s="45">
        <f t="shared" si="7"/>
        <v>0</v>
      </c>
      <c r="K229" s="76"/>
      <c r="L229" s="65"/>
      <c r="M229" s="65"/>
      <c r="N229" s="77">
        <f t="shared" si="5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6"/>
        <v>0</v>
      </c>
      <c r="F230" s="64"/>
      <c r="G230" s="205"/>
      <c r="H230" s="208"/>
      <c r="I230" s="64"/>
      <c r="J230" s="45">
        <f t="shared" si="7"/>
        <v>0</v>
      </c>
      <c r="K230" s="76"/>
      <c r="L230" s="65"/>
      <c r="M230" s="65"/>
      <c r="N230" s="77">
        <f t="shared" si="5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6"/>
        <v>0</v>
      </c>
      <c r="F231" s="64"/>
      <c r="G231" s="205"/>
      <c r="H231" s="208"/>
      <c r="I231" s="64"/>
      <c r="J231" s="45">
        <f t="shared" si="7"/>
        <v>0</v>
      </c>
      <c r="K231" s="76"/>
      <c r="L231" s="65"/>
      <c r="M231" s="65"/>
      <c r="N231" s="77">
        <f t="shared" si="5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6"/>
        <v>0</v>
      </c>
      <c r="F232" s="64"/>
      <c r="G232" s="205"/>
      <c r="H232" s="208"/>
      <c r="I232" s="64"/>
      <c r="J232" s="45">
        <f t="shared" si="7"/>
        <v>0</v>
      </c>
      <c r="K232" s="76"/>
      <c r="L232" s="65"/>
      <c r="M232" s="65"/>
      <c r="N232" s="77">
        <f t="shared" si="5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6"/>
        <v>0</v>
      </c>
      <c r="F233" s="64"/>
      <c r="G233" s="205"/>
      <c r="H233" s="208"/>
      <c r="I233" s="64"/>
      <c r="J233" s="45">
        <f t="shared" si="7"/>
        <v>0</v>
      </c>
      <c r="K233" s="76"/>
      <c r="L233" s="65"/>
      <c r="M233" s="65"/>
      <c r="N233" s="77">
        <f t="shared" si="5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6"/>
        <v>0</v>
      </c>
      <c r="F234" s="64"/>
      <c r="G234" s="205"/>
      <c r="H234" s="208"/>
      <c r="I234" s="64"/>
      <c r="J234" s="45">
        <f t="shared" si="7"/>
        <v>0</v>
      </c>
      <c r="K234" s="76"/>
      <c r="L234" s="65"/>
      <c r="M234" s="65"/>
      <c r="N234" s="77">
        <f t="shared" si="5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6"/>
        <v>0</v>
      </c>
      <c r="F235" s="64"/>
      <c r="G235" s="205"/>
      <c r="H235" s="208"/>
      <c r="I235" s="64"/>
      <c r="J235" s="45">
        <f t="shared" si="7"/>
        <v>0</v>
      </c>
      <c r="K235" s="76"/>
      <c r="L235" s="65"/>
      <c r="M235" s="65"/>
      <c r="N235" s="77">
        <f t="shared" si="5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6"/>
        <v>0</v>
      </c>
      <c r="F236" s="64"/>
      <c r="G236" s="205"/>
      <c r="H236" s="63"/>
      <c r="I236" s="64"/>
      <c r="J236" s="45">
        <f t="shared" si="7"/>
        <v>0</v>
      </c>
      <c r="K236" s="76"/>
      <c r="L236" s="65"/>
      <c r="M236" s="65"/>
      <c r="N236" s="77">
        <f t="shared" si="5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6"/>
        <v>0</v>
      </c>
      <c r="F237" s="64"/>
      <c r="G237" s="205"/>
      <c r="H237" s="208"/>
      <c r="I237" s="64"/>
      <c r="J237" s="45">
        <f t="shared" si="7"/>
        <v>0</v>
      </c>
      <c r="K237" s="76"/>
      <c r="L237" s="65"/>
      <c r="M237" s="65"/>
      <c r="N237" s="77">
        <f t="shared" si="5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6"/>
        <v>0</v>
      </c>
      <c r="F238" s="64"/>
      <c r="G238" s="205"/>
      <c r="H238" s="208"/>
      <c r="I238" s="64"/>
      <c r="J238" s="45">
        <f t="shared" si="7"/>
        <v>0</v>
      </c>
      <c r="K238" s="76"/>
      <c r="L238" s="65"/>
      <c r="M238" s="65"/>
      <c r="N238" s="77">
        <f t="shared" si="5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6"/>
        <v>0</v>
      </c>
      <c r="F239" s="64"/>
      <c r="G239" s="205"/>
      <c r="H239" s="208"/>
      <c r="I239" s="64"/>
      <c r="J239" s="45">
        <f t="shared" si="7"/>
        <v>0</v>
      </c>
      <c r="K239" s="76"/>
      <c r="L239" s="65"/>
      <c r="M239" s="65"/>
      <c r="N239" s="77">
        <f t="shared" si="5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6"/>
        <v>0</v>
      </c>
      <c r="F240" s="64"/>
      <c r="G240" s="205"/>
      <c r="H240" s="222"/>
      <c r="I240" s="64"/>
      <c r="J240" s="45">
        <f t="shared" si="7"/>
        <v>0</v>
      </c>
      <c r="K240" s="76"/>
      <c r="L240" s="65"/>
      <c r="M240" s="65"/>
      <c r="N240" s="77">
        <f t="shared" si="5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8">D241*F241</f>
        <v>0</v>
      </c>
      <c r="F241" s="64"/>
      <c r="G241" s="205"/>
      <c r="H241" s="222"/>
      <c r="I241" s="64"/>
      <c r="J241" s="45">
        <f t="shared" si="7"/>
        <v>0</v>
      </c>
      <c r="K241" s="76"/>
      <c r="L241" s="256"/>
      <c r="M241" s="257"/>
      <c r="N241" s="77">
        <f t="shared" ref="N241:N250" si="9">K241*I241-M241</f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8"/>
        <v>0</v>
      </c>
      <c r="F242" s="174"/>
      <c r="G242" s="259"/>
      <c r="H242" s="260"/>
      <c r="I242" s="61"/>
      <c r="J242" s="45">
        <f t="shared" si="7"/>
        <v>0</v>
      </c>
      <c r="K242" s="76"/>
      <c r="L242" s="256"/>
      <c r="M242" s="257"/>
      <c r="N242" s="77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8"/>
        <v>0</v>
      </c>
      <c r="F243" s="174"/>
      <c r="G243" s="259"/>
      <c r="H243" s="260"/>
      <c r="I243" s="61"/>
      <c r="J243" s="45">
        <f t="shared" si="7"/>
        <v>0</v>
      </c>
      <c r="K243" s="76"/>
      <c r="L243" s="256"/>
      <c r="M243" s="257"/>
      <c r="N243" s="77">
        <f t="shared" si="9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8"/>
        <v>0</v>
      </c>
      <c r="F244" s="174"/>
      <c r="G244" s="259"/>
      <c r="H244" s="260"/>
      <c r="I244" s="61"/>
      <c r="J244" s="45">
        <f t="shared" si="7"/>
        <v>0</v>
      </c>
      <c r="K244" s="76"/>
      <c r="L244" s="256"/>
      <c r="M244" s="257"/>
      <c r="N244" s="77">
        <f t="shared" si="9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8"/>
        <v>0</v>
      </c>
      <c r="F245" s="174"/>
      <c r="G245" s="259"/>
      <c r="H245" s="260"/>
      <c r="I245" s="61"/>
      <c r="J245" s="45">
        <f t="shared" si="7"/>
        <v>0</v>
      </c>
      <c r="K245" s="76"/>
      <c r="L245" s="256"/>
      <c r="M245" s="257"/>
      <c r="N245" s="77">
        <f t="shared" si="9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8"/>
        <v>0</v>
      </c>
      <c r="F246" s="174"/>
      <c r="G246" s="259"/>
      <c r="H246" s="260"/>
      <c r="I246" s="61"/>
      <c r="J246" s="45">
        <f t="shared" si="7"/>
        <v>0</v>
      </c>
      <c r="K246" s="76"/>
      <c r="L246" s="256"/>
      <c r="M246" s="257"/>
      <c r="N246" s="77">
        <f t="shared" si="9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8"/>
        <v>0</v>
      </c>
      <c r="F247" s="44"/>
      <c r="G247" s="264"/>
      <c r="H247" s="265"/>
      <c r="I247" s="64"/>
      <c r="J247" s="45">
        <f t="shared" si="7"/>
        <v>0</v>
      </c>
      <c r="K247" s="76"/>
      <c r="L247" s="256"/>
      <c r="M247" s="266"/>
      <c r="N247" s="77">
        <f t="shared" si="9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8"/>
        <v>0</v>
      </c>
      <c r="F248" s="64"/>
      <c r="G248" s="205"/>
      <c r="H248" s="222"/>
      <c r="I248" s="64"/>
      <c r="J248" s="45">
        <f t="shared" si="7"/>
        <v>0</v>
      </c>
      <c r="K248" s="76"/>
      <c r="L248" s="256"/>
      <c r="M248" s="266"/>
      <c r="N248" s="77">
        <f t="shared" si="9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8"/>
        <v>0</v>
      </c>
      <c r="F249" s="64"/>
      <c r="G249" s="205"/>
      <c r="H249" s="222"/>
      <c r="I249" s="64"/>
      <c r="J249" s="45">
        <f t="shared" si="7"/>
        <v>0</v>
      </c>
      <c r="K249" s="76"/>
      <c r="L249" s="256"/>
      <c r="M249" s="266"/>
      <c r="N249" s="77">
        <f t="shared" si="9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8"/>
        <v>0</v>
      </c>
      <c r="F250" s="64"/>
      <c r="G250" s="205"/>
      <c r="H250" s="222"/>
      <c r="I250" s="64"/>
      <c r="J250" s="45">
        <f t="shared" si="7"/>
        <v>0</v>
      </c>
      <c r="K250" s="76"/>
      <c r="L250" s="256"/>
      <c r="M250" s="266"/>
      <c r="N250" s="77">
        <f t="shared" si="9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8"/>
        <v>0</v>
      </c>
      <c r="F251" s="238"/>
      <c r="G251" s="205"/>
      <c r="H251" s="239"/>
      <c r="I251" s="238">
        <v>0</v>
      </c>
      <c r="J251" s="45">
        <f t="shared" si="7"/>
        <v>0</v>
      </c>
      <c r="K251" s="269"/>
      <c r="L251" s="269"/>
      <c r="M251" s="269"/>
      <c r="N251" s="270">
        <f t="shared" ref="N251:N262" si="10">K251*I251</f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8"/>
        <v>0</v>
      </c>
      <c r="F252" s="238"/>
      <c r="G252" s="205"/>
      <c r="H252" s="239"/>
      <c r="I252" s="238">
        <v>0</v>
      </c>
      <c r="J252" s="45">
        <f t="shared" si="7"/>
        <v>0</v>
      </c>
      <c r="K252" s="269"/>
      <c r="L252" s="269"/>
      <c r="M252" s="269"/>
      <c r="N252" s="270">
        <f t="shared" si="10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8"/>
        <v>0</v>
      </c>
      <c r="F253" s="238"/>
      <c r="G253" s="205"/>
      <c r="H253" s="239"/>
      <c r="I253" s="238">
        <v>0</v>
      </c>
      <c r="J253" s="45">
        <f t="shared" si="7"/>
        <v>0</v>
      </c>
      <c r="K253" s="269"/>
      <c r="L253" s="269"/>
      <c r="M253" s="269"/>
      <c r="N253" s="270">
        <f t="shared" si="10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8"/>
        <v>0</v>
      </c>
      <c r="F254" s="238"/>
      <c r="G254" s="205"/>
      <c r="H254" s="275"/>
      <c r="I254" s="238">
        <v>0</v>
      </c>
      <c r="J254" s="45">
        <f t="shared" si="7"/>
        <v>0</v>
      </c>
      <c r="K254" s="269"/>
      <c r="L254" s="269"/>
      <c r="M254" s="269"/>
      <c r="N254" s="270">
        <f t="shared" si="10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8"/>
        <v>0</v>
      </c>
      <c r="F255" s="238"/>
      <c r="G255" s="205"/>
      <c r="H255" s="277"/>
      <c r="I255" s="238">
        <v>0</v>
      </c>
      <c r="J255" s="45">
        <f t="shared" si="7"/>
        <v>0</v>
      </c>
      <c r="K255" s="269"/>
      <c r="L255" s="269"/>
      <c r="M255" s="269"/>
      <c r="N255" s="270">
        <f t="shared" si="10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8"/>
        <v>0</v>
      </c>
      <c r="H256" s="283"/>
      <c r="I256" s="281">
        <v>0</v>
      </c>
      <c r="J256" s="45">
        <f t="shared" si="7"/>
        <v>0</v>
      </c>
      <c r="K256" s="284"/>
      <c r="L256" s="284"/>
      <c r="M256" s="284"/>
      <c r="N256" s="270">
        <f t="shared" si="10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8"/>
        <v>0</v>
      </c>
      <c r="I257" s="281">
        <v>0</v>
      </c>
      <c r="J257" s="45">
        <f t="shared" si="7"/>
        <v>0</v>
      </c>
      <c r="K257" s="284"/>
      <c r="L257" s="284"/>
      <c r="M257" s="284"/>
      <c r="N257" s="270">
        <f t="shared" si="10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8"/>
        <v>0</v>
      </c>
      <c r="I258" s="286">
        <v>0</v>
      </c>
      <c r="J258" s="45">
        <f t="shared" si="7"/>
        <v>0</v>
      </c>
      <c r="K258" s="284"/>
      <c r="L258" s="284"/>
      <c r="M258" s="284"/>
      <c r="N258" s="270">
        <f t="shared" si="10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8"/>
        <v>#VALUE!</v>
      </c>
      <c r="F259" s="541" t="s">
        <v>26</v>
      </c>
      <c r="G259" s="541"/>
      <c r="H259" s="542"/>
      <c r="I259" s="287">
        <f>SUM(I4:I258)</f>
        <v>387207.97210000001</v>
      </c>
      <c r="J259" s="288"/>
      <c r="K259" s="284"/>
      <c r="L259" s="289"/>
      <c r="M259" s="284"/>
      <c r="N259" s="270">
        <f t="shared" si="10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8"/>
        <v>0</v>
      </c>
      <c r="I260" s="292"/>
      <c r="J260" s="288"/>
      <c r="K260" s="284"/>
      <c r="L260" s="289"/>
      <c r="M260" s="284"/>
      <c r="N260" s="270">
        <f t="shared" si="10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8"/>
        <v>0</v>
      </c>
      <c r="J261" s="281"/>
      <c r="K261" s="284"/>
      <c r="L261" s="284"/>
      <c r="M261" s="284"/>
      <c r="N261" s="270">
        <f t="shared" si="10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8"/>
        <v>0</v>
      </c>
      <c r="J262" s="281"/>
      <c r="K262" s="298"/>
      <c r="N262" s="270">
        <f t="shared" si="10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13259991.135299999</v>
      </c>
      <c r="O263" s="308"/>
      <c r="Q263" s="309">
        <f>SUM(Q4:Q262)</f>
        <v>346660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13696251.135299999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hidden="1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7" t="s">
        <v>189</v>
      </c>
      <c r="B1" s="547"/>
      <c r="C1" s="547"/>
      <c r="D1" s="547"/>
      <c r="E1" s="547"/>
      <c r="F1" s="547"/>
      <c r="G1" s="547"/>
      <c r="H1" s="547"/>
      <c r="I1" s="547"/>
      <c r="J1" s="547"/>
      <c r="K1" s="345"/>
      <c r="L1" s="345"/>
      <c r="M1" s="345"/>
      <c r="N1" s="345"/>
      <c r="O1" s="346"/>
      <c r="S1" s="566" t="s">
        <v>142</v>
      </c>
      <c r="T1" s="566"/>
      <c r="U1" s="6" t="s">
        <v>0</v>
      </c>
      <c r="V1" s="7" t="s">
        <v>1</v>
      </c>
      <c r="W1" s="548" t="s">
        <v>2</v>
      </c>
      <c r="X1" s="549"/>
    </row>
    <row r="2" spans="1:24" thickBot="1" x14ac:dyDescent="0.3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347"/>
      <c r="L2" s="347"/>
      <c r="M2" s="347"/>
      <c r="N2" s="348"/>
      <c r="O2" s="349"/>
      <c r="Q2" s="10"/>
      <c r="R2" s="11"/>
      <c r="S2" s="567"/>
      <c r="T2" s="56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0" t="s">
        <v>15</v>
      </c>
      <c r="P3" s="55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" t="s">
        <v>219</v>
      </c>
      <c r="I4" s="44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360" t="s">
        <v>61</v>
      </c>
      <c r="P4" s="362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63" t="s">
        <v>218</v>
      </c>
      <c r="I5" s="64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63" t="s">
        <v>61</v>
      </c>
      <c r="P5" s="364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63" t="s">
        <v>231</v>
      </c>
      <c r="I6" s="64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63" t="s">
        <v>61</v>
      </c>
      <c r="P6" s="364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63" t="s">
        <v>232</v>
      </c>
      <c r="I7" s="64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63" t="s">
        <v>61</v>
      </c>
      <c r="P7" s="364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63" t="s">
        <v>233</v>
      </c>
      <c r="I8" s="64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63" t="s">
        <v>234</v>
      </c>
      <c r="I9" s="64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63" t="s">
        <v>235</v>
      </c>
      <c r="I10" s="64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65" t="s">
        <v>61</v>
      </c>
      <c r="P10" s="366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63" t="s">
        <v>236</v>
      </c>
      <c r="I11" s="64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65" t="s">
        <v>61</v>
      </c>
      <c r="P11" s="366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01" t="s">
        <v>106</v>
      </c>
      <c r="B12" s="58" t="s">
        <v>205</v>
      </c>
      <c r="C12" s="416"/>
      <c r="D12" s="87">
        <v>0</v>
      </c>
      <c r="E12" s="88">
        <f t="shared" si="2"/>
        <v>0</v>
      </c>
      <c r="F12" s="61">
        <v>12480</v>
      </c>
      <c r="G12" s="62">
        <v>44628</v>
      </c>
      <c r="H12" s="400">
        <v>37237</v>
      </c>
      <c r="I12" s="64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65" t="s">
        <v>61</v>
      </c>
      <c r="P12" s="366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393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63" t="s">
        <v>357</v>
      </c>
      <c r="I13" s="64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65" t="s">
        <v>61</v>
      </c>
      <c r="P13" s="366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63" t="s">
        <v>359</v>
      </c>
      <c r="I14" s="64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65" t="s">
        <v>61</v>
      </c>
      <c r="P14" s="366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63" t="s">
        <v>360</v>
      </c>
      <c r="I15" s="64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65" t="s">
        <v>61</v>
      </c>
      <c r="P15" s="366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63" t="s">
        <v>361</v>
      </c>
      <c r="I16" s="64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65" t="s">
        <v>61</v>
      </c>
      <c r="P16" s="366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63" t="s">
        <v>362</v>
      </c>
      <c r="I17" s="64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65" t="s">
        <v>61</v>
      </c>
      <c r="P17" s="366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63" t="s">
        <v>363</v>
      </c>
      <c r="I18" s="64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65" t="s">
        <v>61</v>
      </c>
      <c r="P18" s="366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63" t="s">
        <v>252</v>
      </c>
      <c r="I19" s="64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65" t="s">
        <v>61</v>
      </c>
      <c r="P19" s="366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63" t="s">
        <v>253</v>
      </c>
      <c r="I20" s="64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63" t="s">
        <v>256</v>
      </c>
      <c r="I21" s="64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63" t="s">
        <v>254</v>
      </c>
      <c r="I22" s="64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63" t="s">
        <v>251</v>
      </c>
      <c r="I23" s="64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28" t="s">
        <v>396</v>
      </c>
      <c r="V23" s="429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63" t="s">
        <v>336</v>
      </c>
      <c r="I24" s="64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65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28" t="s">
        <v>396</v>
      </c>
      <c r="V24" s="429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63" t="s">
        <v>257</v>
      </c>
      <c r="I25" s="64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28" t="s">
        <v>396</v>
      </c>
      <c r="V25" s="429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63" t="s">
        <v>258</v>
      </c>
      <c r="I26" s="64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28" t="s">
        <v>396</v>
      </c>
      <c r="V26" s="429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63" t="s">
        <v>320</v>
      </c>
      <c r="I27" s="64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378" t="s">
        <v>61</v>
      </c>
      <c r="P27" s="379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28" t="s">
        <v>396</v>
      </c>
      <c r="V27" s="429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63" t="s">
        <v>321</v>
      </c>
      <c r="I28" s="64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378" t="s">
        <v>61</v>
      </c>
      <c r="P28" s="379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28" t="s">
        <v>396</v>
      </c>
      <c r="V28" s="429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22" t="s">
        <v>323</v>
      </c>
      <c r="I29" s="64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378" t="s">
        <v>125</v>
      </c>
      <c r="P29" s="427" t="s">
        <v>349</v>
      </c>
      <c r="Q29" s="410">
        <v>25280</v>
      </c>
      <c r="R29" s="95">
        <v>44645</v>
      </c>
      <c r="S29" s="91">
        <v>11200</v>
      </c>
      <c r="T29" s="92" t="s">
        <v>261</v>
      </c>
      <c r="U29" s="428" t="s">
        <v>396</v>
      </c>
      <c r="V29" s="429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63" t="s">
        <v>322</v>
      </c>
      <c r="I30" s="64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378" t="s">
        <v>63</v>
      </c>
      <c r="P30" s="379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28" t="s">
        <v>396</v>
      </c>
      <c r="V30" s="429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378" t="s">
        <v>61</v>
      </c>
      <c r="P31" s="379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28" t="s">
        <v>396</v>
      </c>
      <c r="V31" s="429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378" t="s">
        <v>61</v>
      </c>
      <c r="P32" s="379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28" t="s">
        <v>396</v>
      </c>
      <c r="V32" s="429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65"/>
      <c r="M33" s="65"/>
      <c r="N33" s="48">
        <f t="shared" si="1"/>
        <v>703325.7</v>
      </c>
      <c r="O33" s="378" t="s">
        <v>61</v>
      </c>
      <c r="P33" s="379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28" t="s">
        <v>396</v>
      </c>
      <c r="V33" s="429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65"/>
      <c r="M34" s="65"/>
      <c r="N34" s="48">
        <f t="shared" si="1"/>
        <v>182240</v>
      </c>
      <c r="O34" s="378" t="s">
        <v>61</v>
      </c>
      <c r="P34" s="379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28" t="s">
        <v>396</v>
      </c>
      <c r="V34" s="429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15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382" t="s">
        <v>337</v>
      </c>
      <c r="I35" s="64">
        <v>21600</v>
      </c>
      <c r="J35" s="45">
        <f t="shared" si="0"/>
        <v>-400</v>
      </c>
      <c r="K35" s="76">
        <v>34</v>
      </c>
      <c r="L35" s="65"/>
      <c r="M35" s="65"/>
      <c r="N35" s="48">
        <f t="shared" si="1"/>
        <v>734400</v>
      </c>
      <c r="O35" s="378" t="s">
        <v>61</v>
      </c>
      <c r="P35" s="379">
        <v>44662</v>
      </c>
      <c r="Q35" s="380">
        <v>26900</v>
      </c>
      <c r="R35" s="381">
        <v>44652</v>
      </c>
      <c r="S35" s="91">
        <v>11200</v>
      </c>
      <c r="T35" s="92" t="s">
        <v>249</v>
      </c>
      <c r="U35" s="428" t="s">
        <v>396</v>
      </c>
      <c r="V35" s="429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15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382" t="s">
        <v>338</v>
      </c>
      <c r="I36" s="64">
        <v>5805</v>
      </c>
      <c r="J36" s="45">
        <f t="shared" si="0"/>
        <v>5805</v>
      </c>
      <c r="K36" s="76">
        <v>34</v>
      </c>
      <c r="L36" s="65"/>
      <c r="M36" s="65"/>
      <c r="N36" s="48">
        <f t="shared" si="1"/>
        <v>197370</v>
      </c>
      <c r="O36" s="378" t="s">
        <v>61</v>
      </c>
      <c r="P36" s="379">
        <v>44662</v>
      </c>
      <c r="Q36" s="380">
        <v>0</v>
      </c>
      <c r="R36" s="381">
        <v>44652</v>
      </c>
      <c r="S36" s="91">
        <v>0</v>
      </c>
      <c r="T36" s="92" t="s">
        <v>249</v>
      </c>
      <c r="U36" s="428" t="s">
        <v>396</v>
      </c>
      <c r="V36" s="429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15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382" t="s">
        <v>332</v>
      </c>
      <c r="I37" s="64">
        <v>21235</v>
      </c>
      <c r="J37" s="45">
        <f t="shared" si="0"/>
        <v>1455</v>
      </c>
      <c r="K37" s="76">
        <v>34</v>
      </c>
      <c r="L37" s="65"/>
      <c r="M37" s="65"/>
      <c r="N37" s="48">
        <f t="shared" si="1"/>
        <v>721990</v>
      </c>
      <c r="O37" s="378" t="s">
        <v>61</v>
      </c>
      <c r="P37" s="379">
        <v>44663</v>
      </c>
      <c r="Q37" s="380">
        <v>25402</v>
      </c>
      <c r="R37" s="381">
        <v>44652</v>
      </c>
      <c r="S37" s="91">
        <v>11200</v>
      </c>
      <c r="T37" s="92" t="s">
        <v>271</v>
      </c>
      <c r="U37" s="428" t="s">
        <v>396</v>
      </c>
      <c r="V37" s="429">
        <v>4640</v>
      </c>
      <c r="W37" s="53" t="s">
        <v>250</v>
      </c>
      <c r="X37" s="103">
        <v>4176</v>
      </c>
    </row>
    <row r="38" spans="1:24" ht="18.75" thickTop="1" thickBot="1" x14ac:dyDescent="0.35">
      <c r="A38" s="71" t="s">
        <v>105</v>
      </c>
      <c r="B38" s="93" t="s">
        <v>264</v>
      </c>
      <c r="C38" s="415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382" t="s">
        <v>333</v>
      </c>
      <c r="I38" s="64">
        <v>4005</v>
      </c>
      <c r="J38" s="45">
        <f t="shared" si="0"/>
        <v>4005</v>
      </c>
      <c r="K38" s="76">
        <v>34</v>
      </c>
      <c r="L38" s="65"/>
      <c r="M38" s="65"/>
      <c r="N38" s="48">
        <f t="shared" si="1"/>
        <v>136170</v>
      </c>
      <c r="O38" s="378" t="s">
        <v>61</v>
      </c>
      <c r="P38" s="379">
        <v>44663</v>
      </c>
      <c r="Q38" s="380">
        <v>0</v>
      </c>
      <c r="R38" s="381">
        <v>44652</v>
      </c>
      <c r="S38" s="91">
        <v>0</v>
      </c>
      <c r="T38" s="92" t="s">
        <v>271</v>
      </c>
      <c r="U38" s="428" t="s">
        <v>396</v>
      </c>
      <c r="V38" s="429">
        <v>0</v>
      </c>
      <c r="W38" s="53" t="s">
        <v>250</v>
      </c>
      <c r="X38" s="103">
        <v>0</v>
      </c>
    </row>
    <row r="39" spans="1:24" ht="18.75" thickTop="1" thickBot="1" x14ac:dyDescent="0.35">
      <c r="A39" s="71" t="s">
        <v>265</v>
      </c>
      <c r="B39" s="93" t="s">
        <v>72</v>
      </c>
      <c r="C39" s="415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382" t="s">
        <v>313</v>
      </c>
      <c r="I39" s="64">
        <v>24360</v>
      </c>
      <c r="J39" s="45">
        <f t="shared" si="0"/>
        <v>-390</v>
      </c>
      <c r="K39" s="76">
        <v>35</v>
      </c>
      <c r="L39" s="65"/>
      <c r="M39" s="65"/>
      <c r="N39" s="48">
        <f t="shared" si="1"/>
        <v>852600</v>
      </c>
      <c r="O39" s="377" t="s">
        <v>59</v>
      </c>
      <c r="P39" s="418">
        <v>44664</v>
      </c>
      <c r="Q39" s="380">
        <v>27114</v>
      </c>
      <c r="R39" s="381">
        <v>44652</v>
      </c>
      <c r="S39" s="91">
        <v>11200</v>
      </c>
      <c r="T39" s="92" t="s">
        <v>304</v>
      </c>
      <c r="U39" s="428" t="s">
        <v>396</v>
      </c>
      <c r="V39" s="429">
        <v>4640</v>
      </c>
      <c r="W39" s="53" t="s">
        <v>250</v>
      </c>
      <c r="X39" s="103">
        <v>4176</v>
      </c>
    </row>
    <row r="40" spans="1:24" ht="18.75" thickTop="1" thickBot="1" x14ac:dyDescent="0.35">
      <c r="A40" s="82" t="s">
        <v>266</v>
      </c>
      <c r="B40" s="93" t="s">
        <v>267</v>
      </c>
      <c r="C40" s="415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382" t="s">
        <v>311</v>
      </c>
      <c r="I40" s="64">
        <v>6165</v>
      </c>
      <c r="J40" s="45">
        <f t="shared" si="0"/>
        <v>6165</v>
      </c>
      <c r="K40" s="76">
        <v>35</v>
      </c>
      <c r="L40" s="65"/>
      <c r="M40" s="65"/>
      <c r="N40" s="48">
        <f t="shared" si="1"/>
        <v>215775</v>
      </c>
      <c r="O40" s="378" t="s">
        <v>312</v>
      </c>
      <c r="P40" s="379">
        <v>44664</v>
      </c>
      <c r="Q40" s="380">
        <v>0</v>
      </c>
      <c r="R40" s="381">
        <v>44652</v>
      </c>
      <c r="S40" s="91">
        <v>0</v>
      </c>
      <c r="T40" s="92" t="s">
        <v>304</v>
      </c>
      <c r="U40" s="428" t="s">
        <v>396</v>
      </c>
      <c r="V40" s="429">
        <v>0</v>
      </c>
      <c r="W40" s="53" t="s">
        <v>250</v>
      </c>
      <c r="X40" s="103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>
        <v>0</v>
      </c>
    </row>
    <row r="42" spans="1:24" ht="18.75" thickTop="1" thickBot="1" x14ac:dyDescent="0.35">
      <c r="A42" s="104"/>
      <c r="B42" s="93"/>
      <c r="C42" s="105"/>
      <c r="D42" s="106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>
        <f>SUM(X4:X41)</f>
        <v>83520</v>
      </c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>
        <f t="shared" si="3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30" customHeight="1" x14ac:dyDescent="0.3">
      <c r="A55" s="568" t="s">
        <v>41</v>
      </c>
      <c r="B55" s="395" t="s">
        <v>24</v>
      </c>
      <c r="C55" s="533" t="s">
        <v>229</v>
      </c>
      <c r="D55" s="108"/>
      <c r="E55" s="60"/>
      <c r="F55" s="139">
        <v>181.6</v>
      </c>
      <c r="G55" s="140">
        <v>44627</v>
      </c>
      <c r="H55" s="573" t="s">
        <v>230</v>
      </c>
      <c r="I55" s="139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529" t="s">
        <v>59</v>
      </c>
      <c r="P55" s="523">
        <v>44645</v>
      </c>
      <c r="Q55" s="116"/>
      <c r="R55" s="117"/>
      <c r="S55" s="92"/>
      <c r="T55" s="92"/>
      <c r="U55" s="53"/>
      <c r="V55" s="54"/>
    </row>
    <row r="56" spans="1:24" ht="30" customHeight="1" x14ac:dyDescent="0.3">
      <c r="A56" s="572"/>
      <c r="B56" s="395" t="s">
        <v>24</v>
      </c>
      <c r="C56" s="534"/>
      <c r="D56" s="148"/>
      <c r="E56" s="60"/>
      <c r="F56" s="139">
        <v>967</v>
      </c>
      <c r="G56" s="140">
        <v>44627</v>
      </c>
      <c r="H56" s="574"/>
      <c r="I56" s="139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530"/>
      <c r="P56" s="524"/>
      <c r="Q56" s="146"/>
      <c r="R56" s="117"/>
      <c r="S56" s="92"/>
      <c r="T56" s="92"/>
      <c r="U56" s="53"/>
      <c r="V56" s="54"/>
    </row>
    <row r="57" spans="1:24" ht="35.25" customHeight="1" thickBot="1" x14ac:dyDescent="0.35">
      <c r="A57" s="78" t="s">
        <v>41</v>
      </c>
      <c r="B57" s="395" t="s">
        <v>23</v>
      </c>
      <c r="C57" s="421" t="s">
        <v>318</v>
      </c>
      <c r="D57" s="148"/>
      <c r="E57" s="60"/>
      <c r="F57" s="139">
        <v>1367.8</v>
      </c>
      <c r="G57" s="140">
        <v>44641</v>
      </c>
      <c r="H57" s="419" t="s">
        <v>314</v>
      </c>
      <c r="I57" s="139">
        <v>1367.8</v>
      </c>
      <c r="J57" s="45">
        <f t="shared" si="0"/>
        <v>0</v>
      </c>
      <c r="K57" s="46">
        <v>96</v>
      </c>
      <c r="L57" s="65"/>
      <c r="M57" s="65"/>
      <c r="N57" s="48">
        <f t="shared" si="1"/>
        <v>131308.79999999999</v>
      </c>
      <c r="O57" s="375" t="s">
        <v>59</v>
      </c>
      <c r="P57" s="407">
        <v>44656</v>
      </c>
      <c r="Q57" s="146"/>
      <c r="R57" s="117"/>
      <c r="S57" s="92"/>
      <c r="T57" s="92"/>
      <c r="U57" s="53"/>
      <c r="V57" s="54"/>
    </row>
    <row r="58" spans="1:24" ht="18.75" customHeight="1" x14ac:dyDescent="0.3">
      <c r="A58" s="556" t="s">
        <v>41</v>
      </c>
      <c r="B58" s="150" t="s">
        <v>24</v>
      </c>
      <c r="C58" s="570" t="s">
        <v>319</v>
      </c>
      <c r="D58" s="145"/>
      <c r="E58" s="60"/>
      <c r="F58" s="139">
        <v>332.6</v>
      </c>
      <c r="G58" s="140">
        <v>44648</v>
      </c>
      <c r="H58" s="581" t="s">
        <v>315</v>
      </c>
      <c r="I58" s="139">
        <v>332.6</v>
      </c>
      <c r="J58" s="45">
        <f t="shared" si="0"/>
        <v>0</v>
      </c>
      <c r="K58" s="46">
        <v>106</v>
      </c>
      <c r="L58" s="65"/>
      <c r="M58" s="65"/>
      <c r="N58" s="48">
        <f t="shared" si="1"/>
        <v>35255.600000000006</v>
      </c>
      <c r="O58" s="537" t="s">
        <v>59</v>
      </c>
      <c r="P58" s="558">
        <v>44662</v>
      </c>
      <c r="Q58" s="146"/>
      <c r="R58" s="117"/>
      <c r="S58" s="92"/>
      <c r="T58" s="92"/>
      <c r="U58" s="53"/>
      <c r="V58" s="54"/>
    </row>
    <row r="59" spans="1:24" ht="18" thickBot="1" x14ac:dyDescent="0.35">
      <c r="A59" s="557"/>
      <c r="B59" s="150" t="s">
        <v>23</v>
      </c>
      <c r="C59" s="571"/>
      <c r="D59" s="145"/>
      <c r="E59" s="60"/>
      <c r="F59" s="139">
        <v>719</v>
      </c>
      <c r="G59" s="140">
        <v>44648</v>
      </c>
      <c r="H59" s="582"/>
      <c r="I59" s="139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38"/>
      <c r="P59" s="559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406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575" t="s">
        <v>106</v>
      </c>
      <c r="B62" s="156" t="s">
        <v>237</v>
      </c>
      <c r="C62" s="577" t="s">
        <v>238</v>
      </c>
      <c r="D62" s="148"/>
      <c r="E62" s="60"/>
      <c r="F62" s="139">
        <v>152.6</v>
      </c>
      <c r="G62" s="140">
        <v>44622</v>
      </c>
      <c r="H62" s="579">
        <v>37162</v>
      </c>
      <c r="I62" s="139">
        <v>152.6</v>
      </c>
      <c r="J62" s="45">
        <f t="shared" si="0"/>
        <v>0</v>
      </c>
      <c r="K62" s="46">
        <v>51</v>
      </c>
      <c r="L62" s="65"/>
      <c r="M62" s="65"/>
      <c r="N62" s="48">
        <f t="shared" si="1"/>
        <v>7782.5999999999995</v>
      </c>
      <c r="O62" s="529" t="s">
        <v>61</v>
      </c>
      <c r="P62" s="523">
        <v>44643</v>
      </c>
      <c r="Q62" s="146"/>
      <c r="R62" s="117"/>
      <c r="S62" s="92"/>
      <c r="T62" s="92"/>
      <c r="U62" s="53"/>
      <c r="V62" s="54"/>
    </row>
    <row r="63" spans="1:24" ht="17.25" x14ac:dyDescent="0.3">
      <c r="A63" s="576"/>
      <c r="B63" s="156" t="s">
        <v>239</v>
      </c>
      <c r="C63" s="578"/>
      <c r="D63" s="148"/>
      <c r="E63" s="60"/>
      <c r="F63" s="139">
        <v>204.8</v>
      </c>
      <c r="G63" s="140">
        <v>44622</v>
      </c>
      <c r="H63" s="580"/>
      <c r="I63" s="139">
        <v>204.8</v>
      </c>
      <c r="J63" s="45">
        <f t="shared" si="0"/>
        <v>0</v>
      </c>
      <c r="K63" s="46">
        <v>83</v>
      </c>
      <c r="L63" s="65"/>
      <c r="M63" s="65"/>
      <c r="N63" s="48">
        <f t="shared" si="1"/>
        <v>16998.400000000001</v>
      </c>
      <c r="O63" s="530"/>
      <c r="P63" s="524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64"/>
      <c r="P72" s="165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7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29"/>
      <c r="P79" s="543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0"/>
      <c r="P80" s="544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29"/>
      <c r="P81" s="543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3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0"/>
      <c r="P82" s="544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3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3"/>
        <v>0</v>
      </c>
      <c r="F86" s="64"/>
      <c r="G86" s="62"/>
      <c r="H86" s="172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3"/>
        <v>0</v>
      </c>
      <c r="F87" s="64"/>
      <c r="G87" s="62"/>
      <c r="H87" s="172"/>
      <c r="I87" s="64"/>
      <c r="J87" s="45">
        <f t="shared" si="0"/>
        <v>0</v>
      </c>
      <c r="K87" s="76"/>
      <c r="L87" s="545"/>
      <c r="M87" s="546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3"/>
        <v>0</v>
      </c>
      <c r="F88" s="64"/>
      <c r="G88" s="62"/>
      <c r="H88" s="172"/>
      <c r="I88" s="64"/>
      <c r="J88" s="45">
        <f t="shared" si="0"/>
        <v>0</v>
      </c>
      <c r="K88" s="76"/>
      <c r="L88" s="545"/>
      <c r="M88" s="546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3"/>
        <v>0</v>
      </c>
      <c r="F89" s="64"/>
      <c r="G89" s="62"/>
      <c r="H89" s="172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3"/>
        <v>0</v>
      </c>
      <c r="F90" s="64"/>
      <c r="G90" s="62"/>
      <c r="H90" s="172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3"/>
        <v>0</v>
      </c>
      <c r="F91" s="64"/>
      <c r="G91" s="62"/>
      <c r="H91" s="172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172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172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3"/>
        <v>0</v>
      </c>
      <c r="F94" s="64"/>
      <c r="G94" s="62"/>
      <c r="H94" s="172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29"/>
      <c r="P94" s="539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172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0"/>
      <c r="P95" s="540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3"/>
        <v>0</v>
      </c>
      <c r="F96" s="64"/>
      <c r="G96" s="62"/>
      <c r="H96" s="172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172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4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4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4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4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4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4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4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4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5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4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5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4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5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4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5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4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5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4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5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4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5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4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5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4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5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4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5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4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5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4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5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4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5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4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5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4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5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4"/>
        <v>0</v>
      </c>
      <c r="F130" s="64"/>
      <c r="G130" s="62"/>
      <c r="H130" s="188"/>
      <c r="I130" s="64"/>
      <c r="J130" s="45">
        <f t="shared" si="0"/>
        <v>0</v>
      </c>
      <c r="K130" s="76"/>
      <c r="L130" s="65"/>
      <c r="M130" s="65"/>
      <c r="N130" s="48">
        <f t="shared" si="5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4"/>
        <v>0</v>
      </c>
      <c r="F131" s="64"/>
      <c r="G131" s="62"/>
      <c r="H131" s="188"/>
      <c r="I131" s="64"/>
      <c r="J131" s="45">
        <f t="shared" si="0"/>
        <v>0</v>
      </c>
      <c r="K131" s="76"/>
      <c r="L131" s="65"/>
      <c r="M131" s="65"/>
      <c r="N131" s="48">
        <f t="shared" si="5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4"/>
        <v>0</v>
      </c>
      <c r="F132" s="64"/>
      <c r="G132" s="62"/>
      <c r="H132" s="188"/>
      <c r="I132" s="64"/>
      <c r="J132" s="45">
        <f t="shared" si="0"/>
        <v>0</v>
      </c>
      <c r="K132" s="76"/>
      <c r="L132" s="65"/>
      <c r="M132" s="65"/>
      <c r="N132" s="48">
        <f t="shared" si="5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4"/>
        <v>0</v>
      </c>
      <c r="F133" s="64"/>
      <c r="G133" s="62"/>
      <c r="H133" s="188"/>
      <c r="I133" s="64"/>
      <c r="J133" s="45">
        <f t="shared" si="0"/>
        <v>0</v>
      </c>
      <c r="K133" s="76"/>
      <c r="L133" s="65"/>
      <c r="M133" s="65"/>
      <c r="N133" s="48">
        <f t="shared" si="5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4"/>
        <v>0</v>
      </c>
      <c r="F134" s="64"/>
      <c r="G134" s="62"/>
      <c r="H134" s="188"/>
      <c r="I134" s="64"/>
      <c r="J134" s="45">
        <f t="shared" si="0"/>
        <v>0</v>
      </c>
      <c r="K134" s="76"/>
      <c r="L134" s="65"/>
      <c r="M134" s="65"/>
      <c r="N134" s="48">
        <f t="shared" si="5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4"/>
        <v>0</v>
      </c>
      <c r="F135" s="64"/>
      <c r="G135" s="62"/>
      <c r="H135" s="188"/>
      <c r="I135" s="64"/>
      <c r="J135" s="45">
        <f t="shared" si="0"/>
        <v>0</v>
      </c>
      <c r="K135" s="76"/>
      <c r="L135" s="65"/>
      <c r="M135" s="65"/>
      <c r="N135" s="48">
        <f t="shared" si="5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4"/>
        <v>0</v>
      </c>
      <c r="F136" s="64"/>
      <c r="G136" s="62"/>
      <c r="H136" s="188"/>
      <c r="I136" s="64"/>
      <c r="J136" s="45">
        <f t="shared" si="0"/>
        <v>0</v>
      </c>
      <c r="K136" s="76"/>
      <c r="L136" s="65"/>
      <c r="M136" s="65"/>
      <c r="N136" s="48">
        <f t="shared" si="5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4"/>
        <v>0</v>
      </c>
      <c r="F137" s="64"/>
      <c r="G137" s="62"/>
      <c r="H137" s="188"/>
      <c r="I137" s="64"/>
      <c r="J137" s="45">
        <f t="shared" si="0"/>
        <v>0</v>
      </c>
      <c r="K137" s="76"/>
      <c r="L137" s="65"/>
      <c r="M137" s="65"/>
      <c r="N137" s="48">
        <f t="shared" si="5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4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5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4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5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4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5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4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5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4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5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4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5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4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5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4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5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4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5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4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5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4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5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4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5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4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5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4"/>
        <v>0</v>
      </c>
      <c r="F151" s="64"/>
      <c r="G151" s="205"/>
      <c r="H151" s="184"/>
      <c r="I151" s="64"/>
      <c r="J151" s="45">
        <f t="shared" ref="J151:J214" si="6">I151-F151</f>
        <v>0</v>
      </c>
      <c r="K151" s="206"/>
      <c r="L151" s="212"/>
      <c r="M151" s="212"/>
      <c r="N151" s="48">
        <f t="shared" si="5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4"/>
        <v>0</v>
      </c>
      <c r="F152" s="64"/>
      <c r="G152" s="205"/>
      <c r="H152" s="184"/>
      <c r="I152" s="64"/>
      <c r="J152" s="45">
        <f t="shared" si="6"/>
        <v>0</v>
      </c>
      <c r="K152" s="206"/>
      <c r="L152" s="212"/>
      <c r="M152" s="212"/>
      <c r="N152" s="48">
        <f t="shared" si="5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4"/>
        <v>0</v>
      </c>
      <c r="F153" s="64"/>
      <c r="G153" s="205"/>
      <c r="H153" s="213"/>
      <c r="I153" s="64"/>
      <c r="J153" s="45">
        <f t="shared" si="6"/>
        <v>0</v>
      </c>
      <c r="K153" s="214"/>
      <c r="L153" s="212"/>
      <c r="M153" s="212"/>
      <c r="N153" s="48">
        <f t="shared" si="5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4"/>
        <v>0</v>
      </c>
      <c r="F154" s="64"/>
      <c r="G154" s="205"/>
      <c r="H154" s="184"/>
      <c r="I154" s="64"/>
      <c r="J154" s="45">
        <f t="shared" si="6"/>
        <v>0</v>
      </c>
      <c r="K154" s="216"/>
      <c r="L154" s="217"/>
      <c r="M154" s="217"/>
      <c r="N154" s="48">
        <f t="shared" si="5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4"/>
        <v>0</v>
      </c>
      <c r="F155" s="219"/>
      <c r="G155" s="205"/>
      <c r="H155" s="194"/>
      <c r="I155" s="64"/>
      <c r="J155" s="45">
        <f t="shared" si="6"/>
        <v>0</v>
      </c>
      <c r="K155" s="216"/>
      <c r="L155" s="220"/>
      <c r="M155" s="220"/>
      <c r="N155" s="48">
        <f t="shared" si="5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4"/>
        <v>0</v>
      </c>
      <c r="F156" s="64"/>
      <c r="G156" s="205"/>
      <c r="H156" s="184"/>
      <c r="I156" s="64"/>
      <c r="J156" s="45">
        <f t="shared" si="6"/>
        <v>0</v>
      </c>
      <c r="K156" s="216"/>
      <c r="L156" s="212"/>
      <c r="M156" s="212"/>
      <c r="N156" s="48">
        <f t="shared" si="5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4"/>
        <v>0</v>
      </c>
      <c r="F157" s="64"/>
      <c r="G157" s="205"/>
      <c r="H157" s="221"/>
      <c r="I157" s="64"/>
      <c r="J157" s="45">
        <f t="shared" si="6"/>
        <v>0</v>
      </c>
      <c r="K157" s="76"/>
      <c r="L157" s="212"/>
      <c r="M157" s="212"/>
      <c r="N157" s="48">
        <f t="shared" si="5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4"/>
        <v>0</v>
      </c>
      <c r="F158" s="64"/>
      <c r="G158" s="205"/>
      <c r="H158" s="196"/>
      <c r="I158" s="64"/>
      <c r="J158" s="45">
        <f t="shared" si="6"/>
        <v>0</v>
      </c>
      <c r="K158" s="216"/>
      <c r="L158" s="212"/>
      <c r="M158" s="212"/>
      <c r="N158" s="48">
        <f t="shared" si="5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4"/>
        <v>0</v>
      </c>
      <c r="F159" s="64"/>
      <c r="G159" s="205"/>
      <c r="H159" s="222"/>
      <c r="I159" s="64"/>
      <c r="J159" s="45">
        <f t="shared" si="6"/>
        <v>0</v>
      </c>
      <c r="K159" s="216"/>
      <c r="L159" s="212"/>
      <c r="M159" s="212"/>
      <c r="N159" s="48">
        <f t="shared" si="5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4"/>
        <v>0</v>
      </c>
      <c r="F160" s="64"/>
      <c r="G160" s="205"/>
      <c r="H160" s="223"/>
      <c r="I160" s="64"/>
      <c r="J160" s="45">
        <f t="shared" si="6"/>
        <v>0</v>
      </c>
      <c r="K160" s="216"/>
      <c r="L160" s="224"/>
      <c r="M160" s="224"/>
      <c r="N160" s="48">
        <f t="shared" si="5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4"/>
        <v>0</v>
      </c>
      <c r="F161" s="64"/>
      <c r="G161" s="205"/>
      <c r="H161" s="222"/>
      <c r="I161" s="64"/>
      <c r="J161" s="45">
        <f t="shared" si="6"/>
        <v>0</v>
      </c>
      <c r="K161" s="216"/>
      <c r="L161" s="224"/>
      <c r="M161" s="224"/>
      <c r="N161" s="48">
        <f t="shared" si="5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4"/>
        <v>0</v>
      </c>
      <c r="F162" s="64"/>
      <c r="G162" s="205"/>
      <c r="H162" s="222"/>
      <c r="I162" s="64"/>
      <c r="J162" s="45">
        <f t="shared" si="6"/>
        <v>0</v>
      </c>
      <c r="K162" s="216"/>
      <c r="L162" s="224"/>
      <c r="M162" s="224"/>
      <c r="N162" s="48">
        <f t="shared" si="5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4"/>
        <v>0</v>
      </c>
      <c r="F163" s="64"/>
      <c r="G163" s="205"/>
      <c r="H163" s="222"/>
      <c r="I163" s="64"/>
      <c r="J163" s="45">
        <f t="shared" si="6"/>
        <v>0</v>
      </c>
      <c r="K163" s="76"/>
      <c r="L163" s="65"/>
      <c r="M163" s="65"/>
      <c r="N163" s="48">
        <f t="shared" si="5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4"/>
        <v>0</v>
      </c>
      <c r="F164" s="64"/>
      <c r="G164" s="205"/>
      <c r="H164" s="222"/>
      <c r="I164" s="64"/>
      <c r="J164" s="45">
        <f t="shared" si="6"/>
        <v>0</v>
      </c>
      <c r="K164" s="76"/>
      <c r="L164" s="65"/>
      <c r="M164" s="65"/>
      <c r="N164" s="48">
        <f t="shared" si="5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4"/>
        <v>0</v>
      </c>
      <c r="F165" s="64"/>
      <c r="G165" s="205"/>
      <c r="H165" s="222"/>
      <c r="I165" s="64"/>
      <c r="J165" s="45">
        <f t="shared" si="6"/>
        <v>0</v>
      </c>
      <c r="K165" s="76"/>
      <c r="L165" s="65"/>
      <c r="M165" s="65"/>
      <c r="N165" s="48">
        <f t="shared" si="5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4"/>
        <v>0</v>
      </c>
      <c r="F166" s="64"/>
      <c r="G166" s="205"/>
      <c r="H166" s="208"/>
      <c r="I166" s="64"/>
      <c r="J166" s="45">
        <f t="shared" si="6"/>
        <v>0</v>
      </c>
      <c r="K166" s="76"/>
      <c r="L166" s="65"/>
      <c r="M166" s="65"/>
      <c r="N166" s="48">
        <f t="shared" si="5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4"/>
        <v>0</v>
      </c>
      <c r="F167" s="64"/>
      <c r="G167" s="205"/>
      <c r="H167" s="63"/>
      <c r="I167" s="64"/>
      <c r="J167" s="45">
        <f t="shared" si="6"/>
        <v>0</v>
      </c>
      <c r="K167" s="76"/>
      <c r="L167" s="65"/>
      <c r="M167" s="65"/>
      <c r="N167" s="48">
        <f t="shared" si="5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4"/>
        <v>0</v>
      </c>
      <c r="F168" s="64"/>
      <c r="G168" s="205"/>
      <c r="H168" s="208"/>
      <c r="I168" s="64"/>
      <c r="J168" s="45">
        <f t="shared" si="6"/>
        <v>0</v>
      </c>
      <c r="K168" s="76"/>
      <c r="L168" s="65"/>
      <c r="M168" s="65"/>
      <c r="N168" s="48">
        <f t="shared" si="5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4"/>
        <v>0</v>
      </c>
      <c r="F169" s="64"/>
      <c r="G169" s="205"/>
      <c r="H169" s="208"/>
      <c r="I169" s="64"/>
      <c r="J169" s="45">
        <f t="shared" si="6"/>
        <v>0</v>
      </c>
      <c r="K169" s="76"/>
      <c r="L169" s="65"/>
      <c r="M169" s="65"/>
      <c r="N169" s="48">
        <f t="shared" si="5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4"/>
        <v>0</v>
      </c>
      <c r="F170" s="64"/>
      <c r="G170" s="205"/>
      <c r="H170" s="208"/>
      <c r="I170" s="64"/>
      <c r="J170" s="45">
        <f t="shared" si="6"/>
        <v>0</v>
      </c>
      <c r="K170" s="76"/>
      <c r="L170" s="65"/>
      <c r="M170" s="65"/>
      <c r="N170" s="48">
        <f t="shared" si="5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4"/>
        <v>0</v>
      </c>
      <c r="F171" s="64"/>
      <c r="G171" s="205"/>
      <c r="H171" s="208"/>
      <c r="I171" s="64"/>
      <c r="J171" s="45">
        <f t="shared" si="6"/>
        <v>0</v>
      </c>
      <c r="K171" s="76"/>
      <c r="L171" s="65"/>
      <c r="M171" s="65"/>
      <c r="N171" s="48">
        <f t="shared" si="5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4"/>
        <v>0</v>
      </c>
      <c r="F172" s="64"/>
      <c r="G172" s="205"/>
      <c r="H172" s="208"/>
      <c r="I172" s="64"/>
      <c r="J172" s="45">
        <f t="shared" si="6"/>
        <v>0</v>
      </c>
      <c r="K172" s="76"/>
      <c r="L172" s="65"/>
      <c r="M172" s="65"/>
      <c r="N172" s="48">
        <f t="shared" si="5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4"/>
        <v>0</v>
      </c>
      <c r="F173" s="64"/>
      <c r="G173" s="234"/>
      <c r="H173" s="208"/>
      <c r="I173" s="64"/>
      <c r="J173" s="45">
        <f t="shared" si="6"/>
        <v>0</v>
      </c>
      <c r="K173" s="76"/>
      <c r="L173" s="65"/>
      <c r="M173" s="65"/>
      <c r="N173" s="48">
        <f t="shared" si="5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4"/>
        <v>0</v>
      </c>
      <c r="F174" s="64"/>
      <c r="G174" s="62"/>
      <c r="H174" s="208"/>
      <c r="I174" s="64"/>
      <c r="J174" s="45">
        <f t="shared" si="6"/>
        <v>0</v>
      </c>
      <c r="K174" s="76"/>
      <c r="L174" s="65"/>
      <c r="M174" s="65"/>
      <c r="N174" s="48">
        <f t="shared" si="5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4"/>
        <v>0</v>
      </c>
      <c r="F175" s="238"/>
      <c r="G175" s="205"/>
      <c r="H175" s="239"/>
      <c r="I175" s="238"/>
      <c r="J175" s="45">
        <f t="shared" si="6"/>
        <v>0</v>
      </c>
      <c r="N175" s="48">
        <f t="shared" si="5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4"/>
        <v>0</v>
      </c>
      <c r="F176" s="238"/>
      <c r="G176" s="205"/>
      <c r="H176" s="239"/>
      <c r="I176" s="238"/>
      <c r="J176" s="45">
        <f t="shared" si="6"/>
        <v>0</v>
      </c>
      <c r="N176" s="48">
        <f t="shared" si="5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7">D177*F177</f>
        <v>0</v>
      </c>
      <c r="F177" s="64"/>
      <c r="G177" s="205"/>
      <c r="H177" s="208"/>
      <c r="I177" s="64"/>
      <c r="J177" s="45">
        <f t="shared" si="6"/>
        <v>0</v>
      </c>
      <c r="K177" s="76"/>
      <c r="L177" s="65"/>
      <c r="M177" s="65"/>
      <c r="N177" s="48">
        <f t="shared" si="5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64"/>
      <c r="G178" s="205"/>
      <c r="H178" s="208"/>
      <c r="I178" s="64"/>
      <c r="J178" s="45">
        <f t="shared" si="6"/>
        <v>0</v>
      </c>
      <c r="K178" s="76"/>
      <c r="L178" s="65"/>
      <c r="M178" s="65"/>
      <c r="N178" s="48">
        <f t="shared" si="5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7"/>
        <v>0</v>
      </c>
      <c r="F179" s="64"/>
      <c r="G179" s="234"/>
      <c r="H179" s="208"/>
      <c r="I179" s="64"/>
      <c r="J179" s="45">
        <f t="shared" si="6"/>
        <v>0</v>
      </c>
      <c r="K179" s="76"/>
      <c r="L179" s="65"/>
      <c r="M179" s="65"/>
      <c r="N179" s="48">
        <f t="shared" ref="N179:N242" si="8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7"/>
        <v>0</v>
      </c>
      <c r="F180" s="64"/>
      <c r="G180" s="234"/>
      <c r="H180" s="208"/>
      <c r="I180" s="64"/>
      <c r="J180" s="45">
        <f t="shared" si="6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7"/>
        <v>0</v>
      </c>
      <c r="F181" s="64"/>
      <c r="G181" s="234"/>
      <c r="H181" s="208"/>
      <c r="I181" s="64"/>
      <c r="J181" s="45">
        <f t="shared" si="6"/>
        <v>0</v>
      </c>
      <c r="K181" s="76"/>
      <c r="L181" s="65"/>
      <c r="M181" s="65"/>
      <c r="N181" s="48">
        <f t="shared" si="8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7"/>
        <v>0</v>
      </c>
      <c r="F182" s="64"/>
      <c r="G182" s="234"/>
      <c r="H182" s="208"/>
      <c r="I182" s="64"/>
      <c r="J182" s="45">
        <f t="shared" si="6"/>
        <v>0</v>
      </c>
      <c r="K182" s="76"/>
      <c r="L182" s="65"/>
      <c r="M182" s="65"/>
      <c r="N182" s="48">
        <f t="shared" si="8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7"/>
        <v>0</v>
      </c>
      <c r="F183" s="64"/>
      <c r="G183" s="234"/>
      <c r="H183" s="208"/>
      <c r="I183" s="64"/>
      <c r="J183" s="45">
        <f t="shared" si="6"/>
        <v>0</v>
      </c>
      <c r="K183" s="76"/>
      <c r="L183" s="65"/>
      <c r="M183" s="65"/>
      <c r="N183" s="48">
        <f t="shared" si="8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7"/>
        <v>0</v>
      </c>
      <c r="F184" s="64"/>
      <c r="G184" s="205"/>
      <c r="H184" s="208"/>
      <c r="I184" s="64"/>
      <c r="J184" s="45">
        <f t="shared" si="6"/>
        <v>0</v>
      </c>
      <c r="K184" s="76"/>
      <c r="L184" s="65"/>
      <c r="M184" s="65"/>
      <c r="N184" s="48">
        <f t="shared" si="8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7"/>
        <v>0</v>
      </c>
      <c r="F185" s="64"/>
      <c r="G185" s="205"/>
      <c r="H185" s="208"/>
      <c r="I185" s="64"/>
      <c r="J185" s="45">
        <f t="shared" si="6"/>
        <v>0</v>
      </c>
      <c r="K185" s="76"/>
      <c r="L185" s="65"/>
      <c r="M185" s="65"/>
      <c r="N185" s="48">
        <f t="shared" si="8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7"/>
        <v>0</v>
      </c>
      <c r="F186" s="64"/>
      <c r="G186" s="205"/>
      <c r="H186" s="208"/>
      <c r="I186" s="64"/>
      <c r="J186" s="45">
        <f t="shared" si="6"/>
        <v>0</v>
      </c>
      <c r="K186" s="76"/>
      <c r="L186" s="65"/>
      <c r="M186" s="65"/>
      <c r="N186" s="48">
        <f t="shared" si="8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7"/>
        <v>0</v>
      </c>
      <c r="F187" s="64"/>
      <c r="G187" s="205"/>
      <c r="H187" s="208"/>
      <c r="I187" s="64"/>
      <c r="J187" s="45">
        <f t="shared" si="6"/>
        <v>0</v>
      </c>
      <c r="K187" s="76"/>
      <c r="L187" s="65"/>
      <c r="M187" s="65"/>
      <c r="N187" s="48">
        <f t="shared" si="8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7"/>
        <v>0</v>
      </c>
      <c r="F188" s="64"/>
      <c r="G188" s="205"/>
      <c r="H188" s="208"/>
      <c r="I188" s="64"/>
      <c r="J188" s="45">
        <f t="shared" si="6"/>
        <v>0</v>
      </c>
      <c r="K188" s="76"/>
      <c r="L188" s="65"/>
      <c r="M188" s="65"/>
      <c r="N188" s="48">
        <f t="shared" si="8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7"/>
        <v>0</v>
      </c>
      <c r="F189" s="64"/>
      <c r="G189" s="62"/>
      <c r="H189" s="208"/>
      <c r="I189" s="64"/>
      <c r="J189" s="45">
        <f t="shared" si="6"/>
        <v>0</v>
      </c>
      <c r="K189" s="76"/>
      <c r="L189" s="65"/>
      <c r="M189" s="65"/>
      <c r="N189" s="48">
        <f t="shared" si="8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7"/>
        <v>0</v>
      </c>
      <c r="F190" s="64"/>
      <c r="G190" s="205"/>
      <c r="H190" s="208"/>
      <c r="I190" s="64"/>
      <c r="J190" s="45">
        <f t="shared" si="6"/>
        <v>0</v>
      </c>
      <c r="K190" s="76"/>
      <c r="L190" s="65"/>
      <c r="M190" s="65"/>
      <c r="N190" s="48">
        <f t="shared" si="8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7"/>
        <v>0</v>
      </c>
      <c r="F191" s="64"/>
      <c r="G191" s="205"/>
      <c r="H191" s="208"/>
      <c r="I191" s="64"/>
      <c r="J191" s="45">
        <f t="shared" si="6"/>
        <v>0</v>
      </c>
      <c r="K191" s="76"/>
      <c r="L191" s="65"/>
      <c r="M191" s="65"/>
      <c r="N191" s="48">
        <f t="shared" si="8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7"/>
        <v>0</v>
      </c>
      <c r="F192" s="64"/>
      <c r="G192" s="205"/>
      <c r="H192" s="208"/>
      <c r="I192" s="64"/>
      <c r="J192" s="45">
        <f t="shared" si="6"/>
        <v>0</v>
      </c>
      <c r="K192" s="76"/>
      <c r="L192" s="65"/>
      <c r="M192" s="65"/>
      <c r="N192" s="48">
        <f t="shared" si="8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7"/>
        <v>0</v>
      </c>
      <c r="F193" s="251"/>
      <c r="G193" s="234"/>
      <c r="H193" s="208"/>
      <c r="I193" s="64"/>
      <c r="J193" s="45">
        <f t="shared" si="6"/>
        <v>0</v>
      </c>
      <c r="K193" s="76"/>
      <c r="L193" s="65"/>
      <c r="M193" s="65"/>
      <c r="N193" s="48">
        <f t="shared" si="8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7"/>
        <v>0</v>
      </c>
      <c r="F194" s="251"/>
      <c r="G194" s="234"/>
      <c r="H194" s="208"/>
      <c r="I194" s="64"/>
      <c r="J194" s="45">
        <f t="shared" si="6"/>
        <v>0</v>
      </c>
      <c r="K194" s="76"/>
      <c r="L194" s="65"/>
      <c r="M194" s="65"/>
      <c r="N194" s="48">
        <f t="shared" si="8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7"/>
        <v>0</v>
      </c>
      <c r="F195" s="251"/>
      <c r="G195" s="234"/>
      <c r="H195" s="208"/>
      <c r="I195" s="64"/>
      <c r="J195" s="45">
        <f t="shared" si="6"/>
        <v>0</v>
      </c>
      <c r="K195" s="76"/>
      <c r="L195" s="65"/>
      <c r="M195" s="65"/>
      <c r="N195" s="48">
        <f t="shared" si="8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7"/>
        <v>0</v>
      </c>
      <c r="F196" s="251"/>
      <c r="G196" s="234"/>
      <c r="H196" s="208"/>
      <c r="I196" s="64"/>
      <c r="J196" s="45">
        <f t="shared" si="6"/>
        <v>0</v>
      </c>
      <c r="K196" s="76"/>
      <c r="L196" s="65"/>
      <c r="M196" s="65"/>
      <c r="N196" s="48">
        <f t="shared" si="8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7"/>
        <v>0</v>
      </c>
      <c r="F197" s="251"/>
      <c r="G197" s="234"/>
      <c r="H197" s="208"/>
      <c r="I197" s="64"/>
      <c r="J197" s="45">
        <f t="shared" si="6"/>
        <v>0</v>
      </c>
      <c r="K197" s="76"/>
      <c r="L197" s="65"/>
      <c r="M197" s="65"/>
      <c r="N197" s="48">
        <f t="shared" si="8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7"/>
        <v>0</v>
      </c>
      <c r="F198" s="251"/>
      <c r="G198" s="234"/>
      <c r="H198" s="208"/>
      <c r="I198" s="64"/>
      <c r="J198" s="45">
        <f t="shared" si="6"/>
        <v>0</v>
      </c>
      <c r="K198" s="76"/>
      <c r="L198" s="65"/>
      <c r="M198" s="65"/>
      <c r="N198" s="48">
        <f t="shared" si="8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7"/>
        <v>0</v>
      </c>
      <c r="F199" s="251"/>
      <c r="G199" s="234"/>
      <c r="H199" s="208"/>
      <c r="I199" s="64"/>
      <c r="J199" s="45">
        <f t="shared" si="6"/>
        <v>0</v>
      </c>
      <c r="K199" s="76"/>
      <c r="L199" s="65"/>
      <c r="M199" s="65"/>
      <c r="N199" s="48">
        <f t="shared" si="8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7"/>
        <v>0</v>
      </c>
      <c r="F200" s="64"/>
      <c r="G200" s="234"/>
      <c r="H200" s="208"/>
      <c r="I200" s="64"/>
      <c r="J200" s="45">
        <f t="shared" si="6"/>
        <v>0</v>
      </c>
      <c r="K200" s="76"/>
      <c r="L200" s="65"/>
      <c r="M200" s="65"/>
      <c r="N200" s="48">
        <f t="shared" si="8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7"/>
        <v>0</v>
      </c>
      <c r="F201" s="64"/>
      <c r="G201" s="205"/>
      <c r="H201" s="208"/>
      <c r="I201" s="64"/>
      <c r="J201" s="45">
        <f t="shared" si="6"/>
        <v>0</v>
      </c>
      <c r="K201" s="76"/>
      <c r="L201" s="65"/>
      <c r="M201" s="65"/>
      <c r="N201" s="48">
        <f t="shared" si="8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7"/>
        <v>0</v>
      </c>
      <c r="F202" s="64"/>
      <c r="G202" s="205"/>
      <c r="H202" s="208"/>
      <c r="I202" s="64"/>
      <c r="J202" s="45">
        <f t="shared" si="6"/>
        <v>0</v>
      </c>
      <c r="K202" s="76"/>
      <c r="L202" s="65"/>
      <c r="M202" s="65"/>
      <c r="N202" s="48">
        <f t="shared" si="8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7"/>
        <v>0</v>
      </c>
      <c r="F203" s="64"/>
      <c r="G203" s="205"/>
      <c r="H203" s="208"/>
      <c r="I203" s="64"/>
      <c r="J203" s="45">
        <f t="shared" si="6"/>
        <v>0</v>
      </c>
      <c r="K203" s="76"/>
      <c r="L203" s="65"/>
      <c r="M203" s="65"/>
      <c r="N203" s="48">
        <f t="shared" si="8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7"/>
        <v>0</v>
      </c>
      <c r="F204" s="64"/>
      <c r="G204" s="205"/>
      <c r="H204" s="208"/>
      <c r="I204" s="64"/>
      <c r="J204" s="45">
        <f t="shared" si="6"/>
        <v>0</v>
      </c>
      <c r="K204" s="76"/>
      <c r="L204" s="65"/>
      <c r="M204" s="65"/>
      <c r="N204" s="48">
        <f t="shared" si="8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7"/>
        <v>0</v>
      </c>
      <c r="F205" s="64"/>
      <c r="G205" s="205"/>
      <c r="H205" s="208"/>
      <c r="I205" s="64"/>
      <c r="J205" s="45">
        <f t="shared" si="6"/>
        <v>0</v>
      </c>
      <c r="K205" s="76"/>
      <c r="L205" s="65"/>
      <c r="M205" s="65"/>
      <c r="N205" s="48">
        <f t="shared" si="8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7"/>
        <v>0</v>
      </c>
      <c r="F206" s="64"/>
      <c r="G206" s="205"/>
      <c r="H206" s="208"/>
      <c r="I206" s="64"/>
      <c r="J206" s="45">
        <f t="shared" si="6"/>
        <v>0</v>
      </c>
      <c r="K206" s="76"/>
      <c r="L206" s="65"/>
      <c r="M206" s="65"/>
      <c r="N206" s="48">
        <f t="shared" si="8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7"/>
        <v>0</v>
      </c>
      <c r="F207" s="64"/>
      <c r="G207" s="205"/>
      <c r="H207" s="208"/>
      <c r="I207" s="64"/>
      <c r="J207" s="45">
        <f t="shared" si="6"/>
        <v>0</v>
      </c>
      <c r="K207" s="76"/>
      <c r="L207" s="65"/>
      <c r="M207" s="65"/>
      <c r="N207" s="48">
        <f t="shared" si="8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7"/>
        <v>0</v>
      </c>
      <c r="F208" s="64"/>
      <c r="G208" s="205"/>
      <c r="H208" s="208"/>
      <c r="I208" s="64"/>
      <c r="J208" s="45">
        <f t="shared" si="6"/>
        <v>0</v>
      </c>
      <c r="K208" s="76"/>
      <c r="L208" s="65"/>
      <c r="M208" s="65"/>
      <c r="N208" s="48">
        <f t="shared" si="8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7"/>
        <v>0</v>
      </c>
      <c r="F209" s="64"/>
      <c r="G209" s="62"/>
      <c r="H209" s="63"/>
      <c r="I209" s="64"/>
      <c r="J209" s="45">
        <f t="shared" si="6"/>
        <v>0</v>
      </c>
      <c r="K209" s="76"/>
      <c r="L209" s="65"/>
      <c r="M209" s="65"/>
      <c r="N209" s="48">
        <f t="shared" si="8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7"/>
        <v>0</v>
      </c>
      <c r="F210" s="64"/>
      <c r="G210" s="205"/>
      <c r="H210" s="208"/>
      <c r="I210" s="64"/>
      <c r="J210" s="45">
        <f t="shared" si="6"/>
        <v>0</v>
      </c>
      <c r="K210" s="76"/>
      <c r="L210" s="65"/>
      <c r="M210" s="65"/>
      <c r="N210" s="48">
        <f t="shared" si="8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7"/>
        <v>0</v>
      </c>
      <c r="F211" s="64"/>
      <c r="G211" s="205"/>
      <c r="H211" s="208"/>
      <c r="I211" s="64"/>
      <c r="J211" s="45">
        <f t="shared" si="6"/>
        <v>0</v>
      </c>
      <c r="K211" s="76"/>
      <c r="L211" s="65"/>
      <c r="M211" s="65"/>
      <c r="N211" s="48">
        <f t="shared" si="8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7"/>
        <v>0</v>
      </c>
      <c r="F212" s="64"/>
      <c r="G212" s="205"/>
      <c r="H212" s="208"/>
      <c r="I212" s="64"/>
      <c r="J212" s="45">
        <f t="shared" si="6"/>
        <v>0</v>
      </c>
      <c r="K212" s="76"/>
      <c r="L212" s="65"/>
      <c r="M212" s="65"/>
      <c r="N212" s="48">
        <f t="shared" si="8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7"/>
        <v>0</v>
      </c>
      <c r="F213" s="64"/>
      <c r="G213" s="205"/>
      <c r="H213" s="208"/>
      <c r="I213" s="64"/>
      <c r="J213" s="45">
        <f t="shared" si="6"/>
        <v>0</v>
      </c>
      <c r="K213" s="76"/>
      <c r="L213" s="65"/>
      <c r="M213" s="65"/>
      <c r="N213" s="48">
        <f t="shared" si="8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7"/>
        <v>0</v>
      </c>
      <c r="F214" s="64"/>
      <c r="G214" s="205"/>
      <c r="H214" s="208"/>
      <c r="I214" s="64"/>
      <c r="J214" s="45">
        <f t="shared" si="6"/>
        <v>0</v>
      </c>
      <c r="K214" s="76"/>
      <c r="L214" s="65"/>
      <c r="M214" s="65"/>
      <c r="N214" s="48">
        <f t="shared" si="8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7"/>
        <v>0</v>
      </c>
      <c r="F215" s="64"/>
      <c r="G215" s="205"/>
      <c r="H215" s="208"/>
      <c r="I215" s="64"/>
      <c r="J215" s="45">
        <f t="shared" ref="J215:J258" si="9">I215-F215</f>
        <v>0</v>
      </c>
      <c r="K215" s="76"/>
      <c r="L215" s="65"/>
      <c r="M215" s="65"/>
      <c r="N215" s="48">
        <f t="shared" si="8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7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8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7"/>
        <v>0</v>
      </c>
      <c r="F217" s="64"/>
      <c r="G217" s="205"/>
      <c r="H217" s="208"/>
      <c r="I217" s="64"/>
      <c r="J217" s="45">
        <f t="shared" si="9"/>
        <v>0</v>
      </c>
      <c r="K217" s="76"/>
      <c r="L217" s="65"/>
      <c r="M217" s="65"/>
      <c r="N217" s="48">
        <f t="shared" si="8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7"/>
        <v>0</v>
      </c>
      <c r="F218" s="64"/>
      <c r="G218" s="205"/>
      <c r="H218" s="208"/>
      <c r="I218" s="64"/>
      <c r="J218" s="45">
        <f t="shared" si="9"/>
        <v>0</v>
      </c>
      <c r="K218" s="76"/>
      <c r="L218" s="65"/>
      <c r="M218" s="65"/>
      <c r="N218" s="48">
        <f t="shared" si="8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7"/>
        <v>0</v>
      </c>
      <c r="F219" s="64"/>
      <c r="G219" s="205"/>
      <c r="H219" s="208"/>
      <c r="I219" s="64"/>
      <c r="J219" s="45">
        <f t="shared" si="9"/>
        <v>0</v>
      </c>
      <c r="K219" s="76"/>
      <c r="L219" s="65"/>
      <c r="M219" s="65"/>
      <c r="N219" s="48">
        <f t="shared" si="8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7"/>
        <v>0</v>
      </c>
      <c r="F220" s="64"/>
      <c r="G220" s="205"/>
      <c r="H220" s="208"/>
      <c r="I220" s="64"/>
      <c r="J220" s="45">
        <f t="shared" si="9"/>
        <v>0</v>
      </c>
      <c r="K220" s="76"/>
      <c r="L220" s="65"/>
      <c r="M220" s="65"/>
      <c r="N220" s="48">
        <f t="shared" si="8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7"/>
        <v>0</v>
      </c>
      <c r="F221" s="64"/>
      <c r="G221" s="205"/>
      <c r="H221" s="208"/>
      <c r="I221" s="64"/>
      <c r="J221" s="45">
        <f t="shared" si="9"/>
        <v>0</v>
      </c>
      <c r="K221" s="76"/>
      <c r="L221" s="65"/>
      <c r="M221" s="65"/>
      <c r="N221" s="48">
        <f t="shared" si="8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7"/>
        <v>0</v>
      </c>
      <c r="F222" s="64"/>
      <c r="G222" s="205"/>
      <c r="H222" s="208"/>
      <c r="I222" s="64"/>
      <c r="J222" s="45">
        <f t="shared" si="9"/>
        <v>0</v>
      </c>
      <c r="K222" s="76"/>
      <c r="L222" s="65"/>
      <c r="M222" s="65"/>
      <c r="N222" s="48">
        <f t="shared" si="8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7"/>
        <v>0</v>
      </c>
      <c r="F223" s="64"/>
      <c r="G223" s="205"/>
      <c r="H223" s="208"/>
      <c r="I223" s="64"/>
      <c r="J223" s="45">
        <f t="shared" si="9"/>
        <v>0</v>
      </c>
      <c r="K223" s="76"/>
      <c r="L223" s="65"/>
      <c r="M223" s="65"/>
      <c r="N223" s="48">
        <f t="shared" si="8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7"/>
        <v>0</v>
      </c>
      <c r="F224" s="64"/>
      <c r="G224" s="205"/>
      <c r="H224" s="208"/>
      <c r="I224" s="64"/>
      <c r="J224" s="45">
        <f t="shared" si="9"/>
        <v>0</v>
      </c>
      <c r="K224" s="76"/>
      <c r="L224" s="65"/>
      <c r="M224" s="65"/>
      <c r="N224" s="48">
        <f t="shared" si="8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7"/>
        <v>0</v>
      </c>
      <c r="F225" s="64"/>
      <c r="G225" s="205"/>
      <c r="H225" s="208"/>
      <c r="I225" s="64"/>
      <c r="J225" s="45">
        <f t="shared" si="9"/>
        <v>0</v>
      </c>
      <c r="K225" s="76"/>
      <c r="L225" s="65"/>
      <c r="M225" s="65"/>
      <c r="N225" s="48">
        <f t="shared" si="8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7"/>
        <v>0</v>
      </c>
      <c r="F226" s="64"/>
      <c r="G226" s="205"/>
      <c r="H226" s="208"/>
      <c r="I226" s="64"/>
      <c r="J226" s="45">
        <f t="shared" si="9"/>
        <v>0</v>
      </c>
      <c r="K226" s="76"/>
      <c r="L226" s="65"/>
      <c r="M226" s="65"/>
      <c r="N226" s="48">
        <f t="shared" si="8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7"/>
        <v>0</v>
      </c>
      <c r="F227" s="64"/>
      <c r="G227" s="205"/>
      <c r="H227" s="208"/>
      <c r="I227" s="64"/>
      <c r="J227" s="45">
        <f t="shared" si="9"/>
        <v>0</v>
      </c>
      <c r="K227" s="76"/>
      <c r="L227" s="65"/>
      <c r="M227" s="65"/>
      <c r="N227" s="48">
        <f t="shared" si="8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7"/>
        <v>0</v>
      </c>
      <c r="F228" s="64"/>
      <c r="G228" s="205"/>
      <c r="H228" s="208"/>
      <c r="I228" s="64"/>
      <c r="J228" s="45">
        <f t="shared" si="9"/>
        <v>0</v>
      </c>
      <c r="K228" s="76"/>
      <c r="L228" s="65"/>
      <c r="M228" s="65"/>
      <c r="N228" s="48">
        <f t="shared" si="8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7"/>
        <v>0</v>
      </c>
      <c r="F229" s="64"/>
      <c r="G229" s="205"/>
      <c r="H229" s="208"/>
      <c r="I229" s="64"/>
      <c r="J229" s="45">
        <f t="shared" si="9"/>
        <v>0</v>
      </c>
      <c r="K229" s="76"/>
      <c r="L229" s="65"/>
      <c r="M229" s="65"/>
      <c r="N229" s="48">
        <f t="shared" si="8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7"/>
        <v>0</v>
      </c>
      <c r="F230" s="64"/>
      <c r="G230" s="205"/>
      <c r="H230" s="208"/>
      <c r="I230" s="64"/>
      <c r="J230" s="45">
        <f t="shared" si="9"/>
        <v>0</v>
      </c>
      <c r="K230" s="76"/>
      <c r="L230" s="65"/>
      <c r="M230" s="65"/>
      <c r="N230" s="48">
        <f t="shared" si="8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7"/>
        <v>0</v>
      </c>
      <c r="F231" s="64"/>
      <c r="G231" s="205"/>
      <c r="H231" s="208"/>
      <c r="I231" s="64"/>
      <c r="J231" s="45">
        <f t="shared" si="9"/>
        <v>0</v>
      </c>
      <c r="K231" s="76"/>
      <c r="L231" s="65"/>
      <c r="M231" s="65"/>
      <c r="N231" s="48">
        <f t="shared" si="8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7"/>
        <v>0</v>
      </c>
      <c r="F232" s="64"/>
      <c r="G232" s="205"/>
      <c r="H232" s="208"/>
      <c r="I232" s="64"/>
      <c r="J232" s="45">
        <f t="shared" si="9"/>
        <v>0</v>
      </c>
      <c r="K232" s="76"/>
      <c r="L232" s="65"/>
      <c r="M232" s="65"/>
      <c r="N232" s="48">
        <f t="shared" si="8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7"/>
        <v>0</v>
      </c>
      <c r="F233" s="64"/>
      <c r="G233" s="205"/>
      <c r="H233" s="208"/>
      <c r="I233" s="64"/>
      <c r="J233" s="45">
        <f t="shared" si="9"/>
        <v>0</v>
      </c>
      <c r="K233" s="76"/>
      <c r="L233" s="65"/>
      <c r="M233" s="65"/>
      <c r="N233" s="48">
        <f t="shared" si="8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7"/>
        <v>0</v>
      </c>
      <c r="F234" s="64"/>
      <c r="G234" s="205"/>
      <c r="H234" s="208"/>
      <c r="I234" s="64"/>
      <c r="J234" s="45">
        <f t="shared" si="9"/>
        <v>0</v>
      </c>
      <c r="K234" s="76"/>
      <c r="L234" s="65"/>
      <c r="M234" s="65"/>
      <c r="N234" s="48">
        <f t="shared" si="8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7"/>
        <v>0</v>
      </c>
      <c r="F235" s="64"/>
      <c r="G235" s="205"/>
      <c r="H235" s="208"/>
      <c r="I235" s="64"/>
      <c r="J235" s="45">
        <f t="shared" si="9"/>
        <v>0</v>
      </c>
      <c r="K235" s="76"/>
      <c r="L235" s="65"/>
      <c r="M235" s="65"/>
      <c r="N235" s="48">
        <f t="shared" si="8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7"/>
        <v>0</v>
      </c>
      <c r="F236" s="64"/>
      <c r="G236" s="205"/>
      <c r="H236" s="63"/>
      <c r="I236" s="64"/>
      <c r="J236" s="45">
        <f t="shared" si="9"/>
        <v>0</v>
      </c>
      <c r="K236" s="76"/>
      <c r="L236" s="65"/>
      <c r="M236" s="65"/>
      <c r="N236" s="48">
        <f t="shared" si="8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7"/>
        <v>0</v>
      </c>
      <c r="F237" s="64"/>
      <c r="G237" s="205"/>
      <c r="H237" s="208"/>
      <c r="I237" s="64"/>
      <c r="J237" s="45">
        <f t="shared" si="9"/>
        <v>0</v>
      </c>
      <c r="K237" s="76"/>
      <c r="L237" s="65"/>
      <c r="M237" s="65"/>
      <c r="N237" s="48">
        <f t="shared" si="8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7"/>
        <v>0</v>
      </c>
      <c r="F238" s="64"/>
      <c r="G238" s="205"/>
      <c r="H238" s="208"/>
      <c r="I238" s="64"/>
      <c r="J238" s="45">
        <f t="shared" si="9"/>
        <v>0</v>
      </c>
      <c r="K238" s="76"/>
      <c r="L238" s="65"/>
      <c r="M238" s="65"/>
      <c r="N238" s="48">
        <f t="shared" si="8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7"/>
        <v>0</v>
      </c>
      <c r="F239" s="64"/>
      <c r="G239" s="205"/>
      <c r="H239" s="208"/>
      <c r="I239" s="64"/>
      <c r="J239" s="45">
        <f t="shared" si="9"/>
        <v>0</v>
      </c>
      <c r="K239" s="76"/>
      <c r="L239" s="65"/>
      <c r="M239" s="65"/>
      <c r="N239" s="48">
        <f t="shared" si="8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7"/>
        <v>0</v>
      </c>
      <c r="F240" s="64"/>
      <c r="G240" s="205"/>
      <c r="H240" s="222"/>
      <c r="I240" s="64"/>
      <c r="J240" s="45">
        <f t="shared" si="9"/>
        <v>0</v>
      </c>
      <c r="K240" s="76"/>
      <c r="L240" s="65"/>
      <c r="M240" s="65"/>
      <c r="N240" s="48">
        <f t="shared" si="8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0">D241*F241</f>
        <v>0</v>
      </c>
      <c r="F241" s="64"/>
      <c r="G241" s="205"/>
      <c r="H241" s="222"/>
      <c r="I241" s="64"/>
      <c r="J241" s="45">
        <f t="shared" si="9"/>
        <v>0</v>
      </c>
      <c r="K241" s="76"/>
      <c r="L241" s="256"/>
      <c r="M241" s="257"/>
      <c r="N241" s="48">
        <f t="shared" si="8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0"/>
        <v>0</v>
      </c>
      <c r="F242" s="174"/>
      <c r="G242" s="259"/>
      <c r="H242" s="260"/>
      <c r="I242" s="61"/>
      <c r="J242" s="45">
        <f t="shared" si="9"/>
        <v>0</v>
      </c>
      <c r="K242" s="76"/>
      <c r="L242" s="256"/>
      <c r="M242" s="257"/>
      <c r="N242" s="48">
        <f t="shared" si="8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0"/>
        <v>0</v>
      </c>
      <c r="F243" s="174"/>
      <c r="G243" s="259"/>
      <c r="H243" s="260"/>
      <c r="I243" s="61"/>
      <c r="J243" s="45">
        <f t="shared" si="9"/>
        <v>0</v>
      </c>
      <c r="K243" s="76"/>
      <c r="L243" s="256"/>
      <c r="M243" s="257"/>
      <c r="N243" s="48">
        <f t="shared" ref="N243:N262" si="11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0"/>
        <v>0</v>
      </c>
      <c r="F244" s="174"/>
      <c r="G244" s="259"/>
      <c r="H244" s="260"/>
      <c r="I244" s="61"/>
      <c r="J244" s="45">
        <f t="shared" si="9"/>
        <v>0</v>
      </c>
      <c r="K244" s="76"/>
      <c r="L244" s="256"/>
      <c r="M244" s="257"/>
      <c r="N244" s="48">
        <f t="shared" si="11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0"/>
        <v>0</v>
      </c>
      <c r="F245" s="174"/>
      <c r="G245" s="259"/>
      <c r="H245" s="260"/>
      <c r="I245" s="61"/>
      <c r="J245" s="45">
        <f t="shared" si="9"/>
        <v>0</v>
      </c>
      <c r="K245" s="76"/>
      <c r="L245" s="256"/>
      <c r="M245" s="257"/>
      <c r="N245" s="48">
        <f t="shared" si="11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0"/>
        <v>0</v>
      </c>
      <c r="F246" s="174"/>
      <c r="G246" s="259"/>
      <c r="H246" s="260"/>
      <c r="I246" s="61"/>
      <c r="J246" s="45">
        <f t="shared" si="9"/>
        <v>0</v>
      </c>
      <c r="K246" s="76"/>
      <c r="L246" s="256"/>
      <c r="M246" s="257"/>
      <c r="N246" s="48">
        <f t="shared" si="11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0"/>
        <v>0</v>
      </c>
      <c r="F247" s="44"/>
      <c r="G247" s="264"/>
      <c r="H247" s="265"/>
      <c r="I247" s="64"/>
      <c r="J247" s="45">
        <f t="shared" si="9"/>
        <v>0</v>
      </c>
      <c r="K247" s="76"/>
      <c r="L247" s="256"/>
      <c r="M247" s="266"/>
      <c r="N247" s="48">
        <f t="shared" si="11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0"/>
        <v>0</v>
      </c>
      <c r="F248" s="64"/>
      <c r="G248" s="205"/>
      <c r="H248" s="222"/>
      <c r="I248" s="64"/>
      <c r="J248" s="45">
        <f t="shared" si="9"/>
        <v>0</v>
      </c>
      <c r="K248" s="76"/>
      <c r="L248" s="256"/>
      <c r="M248" s="266"/>
      <c r="N248" s="48">
        <f t="shared" si="11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0"/>
        <v>0</v>
      </c>
      <c r="F249" s="64"/>
      <c r="G249" s="205"/>
      <c r="H249" s="222"/>
      <c r="I249" s="64"/>
      <c r="J249" s="45">
        <f t="shared" si="9"/>
        <v>0</v>
      </c>
      <c r="K249" s="76"/>
      <c r="L249" s="256"/>
      <c r="M249" s="266"/>
      <c r="N249" s="48">
        <f t="shared" si="11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0"/>
        <v>0</v>
      </c>
      <c r="F250" s="64"/>
      <c r="G250" s="205"/>
      <c r="H250" s="222"/>
      <c r="I250" s="64"/>
      <c r="J250" s="45">
        <f t="shared" si="9"/>
        <v>0</v>
      </c>
      <c r="K250" s="76"/>
      <c r="L250" s="256"/>
      <c r="M250" s="266"/>
      <c r="N250" s="48">
        <f t="shared" si="11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0"/>
        <v>0</v>
      </c>
      <c r="F251" s="238"/>
      <c r="G251" s="205"/>
      <c r="H251" s="239"/>
      <c r="I251" s="238">
        <v>0</v>
      </c>
      <c r="J251" s="45">
        <f t="shared" si="9"/>
        <v>0</v>
      </c>
      <c r="K251" s="269"/>
      <c r="L251" s="269"/>
      <c r="M251" s="269"/>
      <c r="N251" s="48">
        <f t="shared" si="11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0"/>
        <v>0</v>
      </c>
      <c r="F252" s="238"/>
      <c r="G252" s="205"/>
      <c r="H252" s="239"/>
      <c r="I252" s="238">
        <v>0</v>
      </c>
      <c r="J252" s="45">
        <f t="shared" si="9"/>
        <v>0</v>
      </c>
      <c r="K252" s="269"/>
      <c r="L252" s="269"/>
      <c r="M252" s="269"/>
      <c r="N252" s="48">
        <f t="shared" si="11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0"/>
        <v>0</v>
      </c>
      <c r="F253" s="238"/>
      <c r="G253" s="205"/>
      <c r="H253" s="239"/>
      <c r="I253" s="238">
        <v>0</v>
      </c>
      <c r="J253" s="45">
        <f t="shared" si="9"/>
        <v>0</v>
      </c>
      <c r="K253" s="269"/>
      <c r="L253" s="269"/>
      <c r="M253" s="269"/>
      <c r="N253" s="48">
        <f t="shared" si="11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0"/>
        <v>0</v>
      </c>
      <c r="F254" s="238"/>
      <c r="G254" s="205"/>
      <c r="H254" s="275"/>
      <c r="I254" s="238">
        <v>0</v>
      </c>
      <c r="J254" s="45">
        <f t="shared" si="9"/>
        <v>0</v>
      </c>
      <c r="K254" s="269"/>
      <c r="L254" s="269"/>
      <c r="M254" s="269"/>
      <c r="N254" s="48">
        <f t="shared" si="11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0"/>
        <v>0</v>
      </c>
      <c r="F255" s="238"/>
      <c r="G255" s="205"/>
      <c r="H255" s="277"/>
      <c r="I255" s="238">
        <v>0</v>
      </c>
      <c r="J255" s="45">
        <f t="shared" si="9"/>
        <v>0</v>
      </c>
      <c r="K255" s="269"/>
      <c r="L255" s="269"/>
      <c r="M255" s="269"/>
      <c r="N255" s="48">
        <f t="shared" si="11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0"/>
        <v>0</v>
      </c>
      <c r="H256" s="283"/>
      <c r="I256" s="281">
        <v>0</v>
      </c>
      <c r="J256" s="45">
        <f t="shared" si="9"/>
        <v>0</v>
      </c>
      <c r="K256" s="284"/>
      <c r="L256" s="284"/>
      <c r="M256" s="284"/>
      <c r="N256" s="48">
        <f t="shared" si="11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0"/>
        <v>0</v>
      </c>
      <c r="I257" s="281">
        <v>0</v>
      </c>
      <c r="J257" s="45">
        <f t="shared" si="9"/>
        <v>0</v>
      </c>
      <c r="K257" s="284"/>
      <c r="L257" s="284"/>
      <c r="M257" s="284"/>
      <c r="N257" s="48">
        <f t="shared" si="11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0"/>
        <v>0</v>
      </c>
      <c r="I258" s="286">
        <v>0</v>
      </c>
      <c r="J258" s="45">
        <f t="shared" si="9"/>
        <v>0</v>
      </c>
      <c r="K258" s="284"/>
      <c r="L258" s="284"/>
      <c r="M258" s="284"/>
      <c r="N258" s="48">
        <f t="shared" si="11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0"/>
        <v>#VALUE!</v>
      </c>
      <c r="F259" s="541" t="s">
        <v>26</v>
      </c>
      <c r="G259" s="541"/>
      <c r="H259" s="542"/>
      <c r="I259" s="287">
        <f>SUM(I4:I258)</f>
        <v>517031.52999999991</v>
      </c>
      <c r="J259" s="288"/>
      <c r="K259" s="284"/>
      <c r="L259" s="289"/>
      <c r="M259" s="284"/>
      <c r="N259" s="48">
        <f t="shared" si="11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0"/>
        <v>0</v>
      </c>
      <c r="I260" s="292"/>
      <c r="J260" s="288"/>
      <c r="K260" s="284"/>
      <c r="L260" s="289"/>
      <c r="M260" s="284"/>
      <c r="N260" s="48">
        <f t="shared" si="11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0"/>
        <v>0</v>
      </c>
      <c r="J261" s="281"/>
      <c r="K261" s="284"/>
      <c r="L261" s="284"/>
      <c r="M261" s="284"/>
      <c r="N261" s="48">
        <f t="shared" si="11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0"/>
        <v>0</v>
      </c>
      <c r="J262" s="281"/>
      <c r="K262" s="298"/>
      <c r="N262" s="48">
        <f t="shared" si="11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17425049.779999997</v>
      </c>
      <c r="O263" s="308"/>
      <c r="Q263" s="309">
        <f>SUM(Q4:Q262)</f>
        <v>455176</v>
      </c>
      <c r="R263" s="8"/>
      <c r="S263" s="310">
        <f>SUM(S17:S262)</f>
        <v>155232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18035457.779999997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340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340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340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340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340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340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340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340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340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340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340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340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340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00B0F0"/>
  </sheetPr>
  <dimension ref="A1:X292"/>
  <sheetViews>
    <sheetView workbookViewId="0">
      <pane xSplit="8" ySplit="3" topLeftCell="U4" activePane="bottomRight" state="frozen"/>
      <selection pane="topRight" activeCell="I1" sqref="I1"/>
      <selection pane="bottomLeft" activeCell="A4" sqref="A4"/>
      <selection pane="bottomRight" activeCell="U12" sqref="U12"/>
    </sheetView>
  </sheetViews>
  <sheetFormatPr baseColWidth="10" defaultRowHeight="18.75" x14ac:dyDescent="0.3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443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7" t="s">
        <v>288</v>
      </c>
      <c r="B1" s="547"/>
      <c r="C1" s="547"/>
      <c r="D1" s="547"/>
      <c r="E1" s="547"/>
      <c r="F1" s="547"/>
      <c r="G1" s="547"/>
      <c r="H1" s="547"/>
      <c r="I1" s="547"/>
      <c r="J1" s="547"/>
      <c r="K1" s="345"/>
      <c r="L1" s="345"/>
      <c r="M1" s="345"/>
      <c r="N1" s="345"/>
      <c r="O1" s="346"/>
      <c r="S1" s="566" t="s">
        <v>142</v>
      </c>
      <c r="T1" s="566"/>
      <c r="U1" s="6" t="s">
        <v>0</v>
      </c>
      <c r="V1" s="7" t="s">
        <v>1</v>
      </c>
      <c r="W1" s="548" t="s">
        <v>2</v>
      </c>
      <c r="X1" s="549"/>
    </row>
    <row r="2" spans="1:24" ht="15.75" thickBot="1" x14ac:dyDescent="0.3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347"/>
      <c r="L2" s="347"/>
      <c r="M2" s="347"/>
      <c r="N2" s="348"/>
      <c r="O2" s="349"/>
      <c r="Q2" s="10"/>
      <c r="R2" s="11"/>
      <c r="S2" s="567"/>
      <c r="T2" s="56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43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0" t="s">
        <v>15</v>
      </c>
      <c r="P3" s="55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387" t="s">
        <v>303</v>
      </c>
      <c r="I4" s="44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360" t="s">
        <v>59</v>
      </c>
      <c r="P4" s="362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437</v>
      </c>
      <c r="V4" s="54">
        <v>0</v>
      </c>
      <c r="W4" s="55" t="s">
        <v>414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9" t="s">
        <v>334</v>
      </c>
      <c r="I5" s="64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63" t="s">
        <v>335</v>
      </c>
      <c r="P5" s="364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437</v>
      </c>
      <c r="V5" s="54">
        <v>4640</v>
      </c>
      <c r="W5" s="68" t="s">
        <v>414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9" t="s">
        <v>347</v>
      </c>
      <c r="I6" s="64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63" t="s">
        <v>61</v>
      </c>
      <c r="P6" s="364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437</v>
      </c>
      <c r="V6" s="54">
        <v>4640</v>
      </c>
      <c r="W6" s="53" t="s">
        <v>414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9" t="s">
        <v>348</v>
      </c>
      <c r="I7" s="64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63" t="s">
        <v>215</v>
      </c>
      <c r="P7" s="364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437</v>
      </c>
      <c r="V7" s="54">
        <v>0</v>
      </c>
      <c r="W7" s="53" t="s">
        <v>414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9" t="s">
        <v>350</v>
      </c>
      <c r="I8" s="64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437</v>
      </c>
      <c r="V8" s="54">
        <v>4640</v>
      </c>
      <c r="W8" s="53" t="s">
        <v>414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9" t="s">
        <v>351</v>
      </c>
      <c r="I9" s="64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437</v>
      </c>
      <c r="V9" s="54">
        <v>0</v>
      </c>
      <c r="W9" s="53" t="s">
        <v>414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9" t="s">
        <v>355</v>
      </c>
      <c r="I10" s="64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65" t="s">
        <v>63</v>
      </c>
      <c r="P10" s="366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437</v>
      </c>
      <c r="V10" s="54">
        <v>4640</v>
      </c>
      <c r="W10" s="53" t="s">
        <v>414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9" t="s">
        <v>352</v>
      </c>
      <c r="I11" s="64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65" t="s">
        <v>61</v>
      </c>
      <c r="P11" s="366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437</v>
      </c>
      <c r="V11" s="54">
        <v>0</v>
      </c>
      <c r="W11" s="53" t="s">
        <v>414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392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9" t="s">
        <v>354</v>
      </c>
      <c r="I12" s="64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65" t="s">
        <v>63</v>
      </c>
      <c r="P12" s="366">
        <v>44671</v>
      </c>
      <c r="Q12" s="66">
        <v>26900</v>
      </c>
      <c r="R12" s="67">
        <v>44659</v>
      </c>
      <c r="S12" s="51"/>
      <c r="T12" s="52"/>
      <c r="U12" s="53" t="s">
        <v>437</v>
      </c>
      <c r="V12" s="54">
        <v>4640</v>
      </c>
      <c r="W12" s="53" t="s">
        <v>414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393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9" t="s">
        <v>353</v>
      </c>
      <c r="I13" s="64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65" t="s">
        <v>63</v>
      </c>
      <c r="P13" s="366">
        <v>44671</v>
      </c>
      <c r="Q13" s="66">
        <v>0</v>
      </c>
      <c r="R13" s="67">
        <v>44659</v>
      </c>
      <c r="S13" s="51"/>
      <c r="T13" s="52"/>
      <c r="U13" s="53" t="s">
        <v>437</v>
      </c>
      <c r="V13" s="54">
        <v>0</v>
      </c>
      <c r="W13" s="53" t="s">
        <v>414</v>
      </c>
      <c r="X13" s="70">
        <v>0</v>
      </c>
    </row>
    <row r="14" spans="1:24" ht="39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9" t="s">
        <v>381</v>
      </c>
      <c r="I14" s="64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65" t="s">
        <v>61</v>
      </c>
      <c r="P14" s="366">
        <v>44676</v>
      </c>
      <c r="Q14" s="66">
        <v>26793</v>
      </c>
      <c r="R14" s="67">
        <v>44664</v>
      </c>
      <c r="S14" s="51"/>
      <c r="T14" s="52"/>
      <c r="U14" s="53" t="s">
        <v>437</v>
      </c>
      <c r="V14" s="54">
        <v>4640</v>
      </c>
      <c r="W14" s="53" t="s">
        <v>414</v>
      </c>
      <c r="X14" s="70">
        <v>4176</v>
      </c>
    </row>
    <row r="15" spans="1:24" ht="39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9" t="s">
        <v>380</v>
      </c>
      <c r="I15" s="64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65" t="s">
        <v>61</v>
      </c>
      <c r="P15" s="366">
        <v>44676</v>
      </c>
      <c r="Q15" s="66">
        <v>0</v>
      </c>
      <c r="R15" s="67">
        <v>44664</v>
      </c>
      <c r="S15" s="51"/>
      <c r="T15" s="92"/>
      <c r="U15" s="53" t="s">
        <v>437</v>
      </c>
      <c r="V15" s="54">
        <v>0</v>
      </c>
      <c r="W15" s="53" t="s">
        <v>414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9" t="s">
        <v>382</v>
      </c>
      <c r="I16" s="64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65" t="s">
        <v>61</v>
      </c>
      <c r="P16" s="366">
        <v>44676</v>
      </c>
      <c r="Q16" s="66">
        <v>26686</v>
      </c>
      <c r="R16" s="67">
        <v>44664</v>
      </c>
      <c r="S16" s="51"/>
      <c r="T16" s="92"/>
      <c r="U16" s="53" t="s">
        <v>437</v>
      </c>
      <c r="V16" s="54">
        <v>4640</v>
      </c>
      <c r="W16" s="53" t="s">
        <v>414</v>
      </c>
      <c r="X16" s="70">
        <v>4176</v>
      </c>
    </row>
    <row r="17" spans="1:24" ht="57.75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9" t="s">
        <v>383</v>
      </c>
      <c r="I17" s="64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65" t="s">
        <v>61</v>
      </c>
      <c r="P17" s="366">
        <v>44676</v>
      </c>
      <c r="Q17" s="66">
        <v>0</v>
      </c>
      <c r="R17" s="67">
        <v>44664</v>
      </c>
      <c r="S17" s="51"/>
      <c r="T17" s="92"/>
      <c r="U17" s="53" t="s">
        <v>437</v>
      </c>
      <c r="V17" s="54">
        <v>0</v>
      </c>
      <c r="W17" s="53" t="s">
        <v>414</v>
      </c>
      <c r="X17" s="70">
        <v>0</v>
      </c>
    </row>
    <row r="18" spans="1:24" ht="22.5" customHeight="1" thickTop="1" thickBot="1" x14ac:dyDescent="0.35">
      <c r="A18" s="430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9">
        <v>37729</v>
      </c>
      <c r="I18" s="64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65" t="s">
        <v>61</v>
      </c>
      <c r="P18" s="366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32" t="s">
        <v>220</v>
      </c>
      <c r="X18" s="431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9" t="s">
        <v>393</v>
      </c>
      <c r="I19" s="64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65" t="s">
        <v>61</v>
      </c>
      <c r="P19" s="366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437</v>
      </c>
      <c r="V19" s="54">
        <v>4640</v>
      </c>
      <c r="W19" s="53" t="s">
        <v>414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9" t="s">
        <v>379</v>
      </c>
      <c r="I20" s="64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437</v>
      </c>
      <c r="V20" s="54">
        <v>0</v>
      </c>
      <c r="W20" s="53" t="s">
        <v>414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9" t="s">
        <v>394</v>
      </c>
      <c r="I21" s="64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437</v>
      </c>
      <c r="V21" s="54">
        <v>4640</v>
      </c>
      <c r="W21" s="53" t="s">
        <v>414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9" t="s">
        <v>390</v>
      </c>
      <c r="I22" s="64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437</v>
      </c>
      <c r="V22" s="54">
        <v>0</v>
      </c>
      <c r="W22" s="53" t="s">
        <v>414</v>
      </c>
      <c r="X22" s="70">
        <v>0</v>
      </c>
    </row>
    <row r="23" spans="1:24" ht="57.75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9" t="s">
        <v>392</v>
      </c>
      <c r="I23" s="64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428" t="s">
        <v>475</v>
      </c>
      <c r="V23" s="429">
        <v>4640</v>
      </c>
      <c r="W23" s="53" t="s">
        <v>414</v>
      </c>
      <c r="X23" s="70">
        <v>4176</v>
      </c>
    </row>
    <row r="24" spans="1:24" ht="57.75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9" t="s">
        <v>395</v>
      </c>
      <c r="I24" s="64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65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428" t="s">
        <v>475</v>
      </c>
      <c r="V24" s="429">
        <v>0</v>
      </c>
      <c r="W24" s="53" t="s">
        <v>414</v>
      </c>
      <c r="X24" s="70">
        <v>0</v>
      </c>
    </row>
    <row r="25" spans="1:24" ht="39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35" t="s">
        <v>407</v>
      </c>
      <c r="I25" s="64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378" t="s">
        <v>61</v>
      </c>
      <c r="P25" s="379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428" t="s">
        <v>475</v>
      </c>
      <c r="V25" s="429">
        <v>4640</v>
      </c>
      <c r="W25" s="53" t="s">
        <v>414</v>
      </c>
      <c r="X25" s="70">
        <v>4176</v>
      </c>
    </row>
    <row r="26" spans="1:24" ht="57.75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35" t="s">
        <v>408</v>
      </c>
      <c r="I26" s="64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378" t="s">
        <v>61</v>
      </c>
      <c r="P26" s="379">
        <v>44684</v>
      </c>
      <c r="Q26" s="79">
        <v>0</v>
      </c>
      <c r="R26" s="67">
        <v>44673</v>
      </c>
      <c r="S26" s="51">
        <v>0</v>
      </c>
      <c r="T26" s="92" t="s">
        <v>346</v>
      </c>
      <c r="U26" s="428" t="s">
        <v>475</v>
      </c>
      <c r="V26" s="429">
        <v>0</v>
      </c>
      <c r="W26" s="53" t="s">
        <v>414</v>
      </c>
      <c r="X26" s="70">
        <v>0</v>
      </c>
    </row>
    <row r="27" spans="1:24" ht="57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35" t="s">
        <v>409</v>
      </c>
      <c r="I27" s="64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378" t="s">
        <v>61</v>
      </c>
      <c r="P27" s="379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428" t="s">
        <v>475</v>
      </c>
      <c r="V27" s="429">
        <v>4640</v>
      </c>
      <c r="W27" s="53" t="s">
        <v>414</v>
      </c>
      <c r="X27" s="70">
        <v>4176</v>
      </c>
    </row>
    <row r="28" spans="1:24" ht="39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35" t="s">
        <v>410</v>
      </c>
      <c r="I28" s="64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378" t="s">
        <v>61</v>
      </c>
      <c r="P28" s="379">
        <v>44686</v>
      </c>
      <c r="Q28" s="66">
        <v>0</v>
      </c>
      <c r="R28" s="67">
        <v>44673</v>
      </c>
      <c r="S28" s="91">
        <v>0</v>
      </c>
      <c r="T28" s="92" t="s">
        <v>386</v>
      </c>
      <c r="U28" s="428" t="s">
        <v>475</v>
      </c>
      <c r="V28" s="429">
        <v>0</v>
      </c>
      <c r="W28" s="53" t="s">
        <v>414</v>
      </c>
      <c r="X28" s="70">
        <v>0</v>
      </c>
    </row>
    <row r="29" spans="1:24" ht="39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35" t="s">
        <v>411</v>
      </c>
      <c r="I29" s="64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378" t="s">
        <v>61</v>
      </c>
      <c r="P29" s="379">
        <v>44687</v>
      </c>
      <c r="Q29" s="410">
        <v>26900</v>
      </c>
      <c r="R29" s="95">
        <v>44673</v>
      </c>
      <c r="S29" s="91">
        <v>11200</v>
      </c>
      <c r="T29" s="92" t="s">
        <v>387</v>
      </c>
      <c r="U29" s="428" t="s">
        <v>475</v>
      </c>
      <c r="V29" s="429">
        <v>4640</v>
      </c>
      <c r="W29" s="53" t="s">
        <v>414</v>
      </c>
      <c r="X29" s="70">
        <v>4176</v>
      </c>
    </row>
    <row r="30" spans="1:24" ht="39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35" t="s">
        <v>412</v>
      </c>
      <c r="I30" s="64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378" t="s">
        <v>63</v>
      </c>
      <c r="P30" s="379">
        <v>44687</v>
      </c>
      <c r="Q30" s="94">
        <v>0</v>
      </c>
      <c r="R30" s="95">
        <v>44673</v>
      </c>
      <c r="S30" s="91">
        <v>0</v>
      </c>
      <c r="T30" s="92" t="s">
        <v>387</v>
      </c>
      <c r="U30" s="428" t="s">
        <v>475</v>
      </c>
      <c r="V30" s="429">
        <v>0</v>
      </c>
      <c r="W30" s="53" t="s">
        <v>414</v>
      </c>
      <c r="X30" s="70">
        <v>0</v>
      </c>
    </row>
    <row r="31" spans="1:24" ht="39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35" t="s">
        <v>422</v>
      </c>
      <c r="I31" s="64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378" t="s">
        <v>61</v>
      </c>
      <c r="P31" s="379">
        <v>44693</v>
      </c>
      <c r="Q31" s="94">
        <v>26900</v>
      </c>
      <c r="R31" s="95">
        <v>44680</v>
      </c>
      <c r="S31" s="91"/>
      <c r="T31" s="92"/>
      <c r="U31" s="428" t="s">
        <v>475</v>
      </c>
      <c r="V31" s="429">
        <v>4640</v>
      </c>
      <c r="W31" s="53" t="s">
        <v>414</v>
      </c>
      <c r="X31" s="70">
        <v>4176</v>
      </c>
    </row>
    <row r="32" spans="1:24" ht="39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35" t="s">
        <v>413</v>
      </c>
      <c r="I32" s="64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378" t="s">
        <v>61</v>
      </c>
      <c r="P32" s="379">
        <v>44690</v>
      </c>
      <c r="Q32" s="94">
        <v>0</v>
      </c>
      <c r="R32" s="95">
        <v>44680</v>
      </c>
      <c r="S32" s="91"/>
      <c r="T32" s="92"/>
      <c r="U32" s="428" t="s">
        <v>475</v>
      </c>
      <c r="V32" s="429">
        <v>0</v>
      </c>
      <c r="W32" s="53" t="s">
        <v>414</v>
      </c>
      <c r="X32" s="70">
        <v>0</v>
      </c>
    </row>
    <row r="33" spans="1:24" ht="39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35" t="s">
        <v>420</v>
      </c>
      <c r="I33" s="64">
        <v>22560</v>
      </c>
      <c r="J33" s="45">
        <f t="shared" si="0"/>
        <v>40</v>
      </c>
      <c r="K33" s="76">
        <v>35.5</v>
      </c>
      <c r="L33" s="65"/>
      <c r="M33" s="65"/>
      <c r="N33" s="48">
        <f t="shared" si="1"/>
        <v>800880</v>
      </c>
      <c r="O33" s="378" t="s">
        <v>61</v>
      </c>
      <c r="P33" s="379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428" t="s">
        <v>475</v>
      </c>
      <c r="V33" s="429">
        <v>4640</v>
      </c>
      <c r="W33" s="53" t="s">
        <v>414</v>
      </c>
      <c r="X33" s="70">
        <v>4176</v>
      </c>
    </row>
    <row r="34" spans="1:24" ht="39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35" t="s">
        <v>421</v>
      </c>
      <c r="I34" s="64">
        <v>5700</v>
      </c>
      <c r="J34" s="45">
        <f t="shared" si="0"/>
        <v>5700</v>
      </c>
      <c r="K34" s="76">
        <v>35.5</v>
      </c>
      <c r="L34" s="65"/>
      <c r="M34" s="65"/>
      <c r="N34" s="48">
        <f t="shared" si="1"/>
        <v>202350</v>
      </c>
      <c r="O34" s="378" t="s">
        <v>215</v>
      </c>
      <c r="P34" s="379">
        <v>44692</v>
      </c>
      <c r="Q34" s="94">
        <v>0</v>
      </c>
      <c r="R34" s="95">
        <v>44680</v>
      </c>
      <c r="S34" s="91">
        <v>0</v>
      </c>
      <c r="T34" s="92" t="s">
        <v>389</v>
      </c>
      <c r="U34" s="428" t="s">
        <v>475</v>
      </c>
      <c r="V34" s="429">
        <v>0</v>
      </c>
      <c r="W34" s="53" t="s">
        <v>414</v>
      </c>
      <c r="X34" s="70">
        <v>0</v>
      </c>
    </row>
    <row r="35" spans="1:24" ht="39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35" t="s">
        <v>424</v>
      </c>
      <c r="I35" s="64">
        <v>22930</v>
      </c>
      <c r="J35" s="45">
        <f t="shared" si="0"/>
        <v>-175.20000000000073</v>
      </c>
      <c r="K35" s="76">
        <v>35.5</v>
      </c>
      <c r="L35" s="65"/>
      <c r="M35" s="65"/>
      <c r="N35" s="48">
        <f t="shared" si="1"/>
        <v>814015</v>
      </c>
      <c r="O35" s="378" t="s">
        <v>61</v>
      </c>
      <c r="P35" s="379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428" t="s">
        <v>475</v>
      </c>
      <c r="V35" s="429">
        <v>4640</v>
      </c>
      <c r="W35" s="53" t="s">
        <v>414</v>
      </c>
      <c r="X35" s="70">
        <v>4176</v>
      </c>
    </row>
    <row r="36" spans="1:24" ht="39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35" t="s">
        <v>423</v>
      </c>
      <c r="I36" s="64">
        <v>5885</v>
      </c>
      <c r="J36" s="45">
        <f t="shared" si="0"/>
        <v>5885</v>
      </c>
      <c r="K36" s="76">
        <v>35.5</v>
      </c>
      <c r="L36" s="65"/>
      <c r="M36" s="65"/>
      <c r="N36" s="48">
        <f t="shared" si="1"/>
        <v>208917.5</v>
      </c>
      <c r="O36" s="378" t="s">
        <v>61</v>
      </c>
      <c r="P36" s="379">
        <v>44694</v>
      </c>
      <c r="Q36" s="94">
        <v>0</v>
      </c>
      <c r="R36" s="95">
        <v>44680</v>
      </c>
      <c r="S36" s="91">
        <v>0</v>
      </c>
      <c r="T36" s="92" t="s">
        <v>391</v>
      </c>
      <c r="U36" s="428" t="s">
        <v>475</v>
      </c>
      <c r="V36" s="429">
        <v>0</v>
      </c>
      <c r="W36" s="53" t="s">
        <v>414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9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>
        <v>0</v>
      </c>
    </row>
    <row r="38" spans="1:24" ht="20.2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9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>
        <f>SUM(X4:X37)</f>
        <v>70992</v>
      </c>
    </row>
    <row r="39" spans="1:24" ht="20.2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9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20.2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9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20.2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419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20.25" thickTop="1" thickBot="1" x14ac:dyDescent="0.35">
      <c r="A42" s="104"/>
      <c r="B42" s="93"/>
      <c r="C42" s="105"/>
      <c r="D42" s="106"/>
      <c r="E42" s="40">
        <f t="shared" ref="E42:E106" si="4">D42*F42</f>
        <v>0</v>
      </c>
      <c r="F42" s="61"/>
      <c r="G42" s="62"/>
      <c r="H42" s="419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20.2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419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20.2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419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20.2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419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20.2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419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20.2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419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20.2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419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20.2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419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20.2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419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20.2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419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20.2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419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20.2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436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9.5" thickTop="1" x14ac:dyDescent="0.3">
      <c r="A54" s="135"/>
      <c r="B54" s="394"/>
      <c r="C54" s="137"/>
      <c r="D54" s="138"/>
      <c r="E54" s="40"/>
      <c r="F54" s="352"/>
      <c r="G54" s="163"/>
      <c r="H54" s="437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316</v>
      </c>
      <c r="D55" s="108"/>
      <c r="E55" s="60"/>
      <c r="F55" s="139">
        <v>1028.5999999999999</v>
      </c>
      <c r="G55" s="140">
        <v>44655</v>
      </c>
      <c r="H55" s="419" t="s">
        <v>317</v>
      </c>
      <c r="I55" s="139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46" t="s">
        <v>59</v>
      </c>
      <c r="P55" s="62">
        <v>44664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344</v>
      </c>
      <c r="D56" s="148"/>
      <c r="E56" s="60"/>
      <c r="F56" s="139">
        <v>1033.4000000000001</v>
      </c>
      <c r="G56" s="140">
        <v>44662</v>
      </c>
      <c r="H56" s="419" t="s">
        <v>345</v>
      </c>
      <c r="I56" s="139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46" t="s">
        <v>59</v>
      </c>
      <c r="P56" s="62">
        <v>44671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419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419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x14ac:dyDescent="0.3">
      <c r="A59" s="78"/>
      <c r="B59" s="395" t="s">
        <v>23</v>
      </c>
      <c r="C59" s="397"/>
      <c r="D59" s="148"/>
      <c r="E59" s="60"/>
      <c r="F59" s="139"/>
      <c r="G59" s="140"/>
      <c r="H59" s="419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419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384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x14ac:dyDescent="0.3">
      <c r="A62" s="135" t="s">
        <v>328</v>
      </c>
      <c r="B62" s="156" t="s">
        <v>329</v>
      </c>
      <c r="C62" s="160" t="s">
        <v>330</v>
      </c>
      <c r="D62" s="148"/>
      <c r="E62" s="60"/>
      <c r="F62" s="139">
        <v>18564.509999999998</v>
      </c>
      <c r="G62" s="140">
        <v>44659</v>
      </c>
      <c r="H62" s="419">
        <v>3311</v>
      </c>
      <c r="I62" s="139">
        <v>18564.509999999998</v>
      </c>
      <c r="J62" s="45">
        <f t="shared" si="0"/>
        <v>0</v>
      </c>
      <c r="K62" s="46">
        <v>36.299999999999997</v>
      </c>
      <c r="L62" s="65"/>
      <c r="M62" s="65"/>
      <c r="N62" s="48">
        <f t="shared" si="1"/>
        <v>673891.71299999987</v>
      </c>
      <c r="O62" s="146" t="s">
        <v>331</v>
      </c>
      <c r="P62" s="62">
        <v>44663</v>
      </c>
      <c r="Q62" s="146"/>
      <c r="R62" s="117"/>
      <c r="S62" s="92"/>
      <c r="T62" s="92"/>
      <c r="U62" s="53"/>
      <c r="V62" s="54"/>
    </row>
    <row r="63" spans="1:24" ht="19.5" thickBot="1" x14ac:dyDescent="0.35">
      <c r="A63" s="423" t="s">
        <v>111</v>
      </c>
      <c r="B63" s="156" t="s">
        <v>384</v>
      </c>
      <c r="C63" s="424" t="s">
        <v>385</v>
      </c>
      <c r="D63" s="148"/>
      <c r="E63" s="60"/>
      <c r="F63" s="139">
        <v>377.6</v>
      </c>
      <c r="G63" s="140">
        <v>44670</v>
      </c>
      <c r="H63" s="433">
        <v>37713</v>
      </c>
      <c r="I63" s="139">
        <v>377.6</v>
      </c>
      <c r="J63" s="45">
        <f t="shared" si="0"/>
        <v>0</v>
      </c>
      <c r="K63" s="46">
        <v>57</v>
      </c>
      <c r="L63" s="65"/>
      <c r="M63" s="65"/>
      <c r="N63" s="48">
        <f t="shared" si="1"/>
        <v>21523.200000000001</v>
      </c>
      <c r="O63" s="449" t="s">
        <v>61</v>
      </c>
      <c r="P63" s="448">
        <v>44677</v>
      </c>
      <c r="Q63" s="146"/>
      <c r="R63" s="117"/>
      <c r="S63" s="92"/>
      <c r="T63" s="92"/>
      <c r="U63" s="53"/>
      <c r="V63" s="54"/>
    </row>
    <row r="64" spans="1:24" ht="18" customHeight="1" x14ac:dyDescent="0.3">
      <c r="A64" s="568" t="s">
        <v>111</v>
      </c>
      <c r="B64" s="156" t="s">
        <v>464</v>
      </c>
      <c r="C64" s="577" t="s">
        <v>465</v>
      </c>
      <c r="D64" s="151"/>
      <c r="E64" s="60"/>
      <c r="F64" s="139">
        <v>302.5</v>
      </c>
      <c r="G64" s="446">
        <v>44681</v>
      </c>
      <c r="H64" s="583">
        <v>132899</v>
      </c>
      <c r="I64" s="447">
        <v>302.5</v>
      </c>
      <c r="J64" s="45">
        <f t="shared" si="0"/>
        <v>0</v>
      </c>
      <c r="K64" s="46">
        <v>64</v>
      </c>
      <c r="L64" s="65"/>
      <c r="M64" s="65"/>
      <c r="N64" s="48">
        <f t="shared" si="1"/>
        <v>19360</v>
      </c>
      <c r="O64" s="585" t="s">
        <v>59</v>
      </c>
      <c r="P64" s="587">
        <v>44708</v>
      </c>
      <c r="Q64" s="147"/>
      <c r="R64" s="117"/>
      <c r="S64" s="158"/>
      <c r="T64" s="52"/>
      <c r="U64" s="53"/>
      <c r="V64" s="54"/>
    </row>
    <row r="65" spans="1:22" ht="18.75" customHeight="1" thickBot="1" x14ac:dyDescent="0.35">
      <c r="A65" s="572"/>
      <c r="B65" s="156" t="s">
        <v>240</v>
      </c>
      <c r="C65" s="578"/>
      <c r="D65" s="151"/>
      <c r="E65" s="60"/>
      <c r="F65" s="139">
        <v>508</v>
      </c>
      <c r="G65" s="446">
        <v>44681</v>
      </c>
      <c r="H65" s="584"/>
      <c r="I65" s="447">
        <v>508</v>
      </c>
      <c r="J65" s="45">
        <f t="shared" si="0"/>
        <v>0</v>
      </c>
      <c r="K65" s="46">
        <v>64</v>
      </c>
      <c r="L65" s="65"/>
      <c r="M65" s="65"/>
      <c r="N65" s="48">
        <f t="shared" si="1"/>
        <v>32512</v>
      </c>
      <c r="O65" s="586"/>
      <c r="P65" s="588"/>
      <c r="Q65" s="147"/>
      <c r="R65" s="117"/>
      <c r="S65" s="158"/>
      <c r="T65" s="52"/>
      <c r="U65" s="53"/>
      <c r="V65" s="54"/>
    </row>
    <row r="66" spans="1:22" x14ac:dyDescent="0.3">
      <c r="A66" s="80"/>
      <c r="B66" s="156"/>
      <c r="C66" s="160"/>
      <c r="D66" s="151"/>
      <c r="E66" s="60"/>
      <c r="F66" s="139"/>
      <c r="G66" s="140"/>
      <c r="H66" s="440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52"/>
      <c r="P66" s="4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384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x14ac:dyDescent="0.3">
      <c r="A68" s="71"/>
      <c r="B68" s="156"/>
      <c r="C68" s="151"/>
      <c r="D68" s="151"/>
      <c r="E68" s="60"/>
      <c r="F68" s="139"/>
      <c r="G68" s="140"/>
      <c r="H68" s="384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384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384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3">
      <c r="A71" s="80"/>
      <c r="B71" s="162"/>
      <c r="C71" s="160"/>
      <c r="D71" s="151"/>
      <c r="E71" s="60"/>
      <c r="F71" s="139"/>
      <c r="G71" s="140"/>
      <c r="H71" s="384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384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419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419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7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419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7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419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7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384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7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384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419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529"/>
      <c r="P79" s="543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419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530"/>
      <c r="P80" s="544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419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529"/>
      <c r="P81" s="543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4"/>
        <v>0</v>
      </c>
      <c r="F82" s="139"/>
      <c r="G82" s="140"/>
      <c r="H82" s="419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530"/>
      <c r="P82" s="544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4"/>
        <v>0</v>
      </c>
      <c r="F83" s="139"/>
      <c r="G83" s="140"/>
      <c r="H83" s="384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4"/>
        <v>0</v>
      </c>
      <c r="F84" s="139"/>
      <c r="G84" s="140"/>
      <c r="H84" s="384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4"/>
        <v>0</v>
      </c>
      <c r="F85" s="139"/>
      <c r="G85" s="140"/>
      <c r="H85" s="384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4"/>
        <v>0</v>
      </c>
      <c r="F86" s="64"/>
      <c r="G86" s="62"/>
      <c r="H86" s="438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x14ac:dyDescent="0.3">
      <c r="A87" s="78"/>
      <c r="B87" s="83"/>
      <c r="C87" s="173"/>
      <c r="D87" s="171"/>
      <c r="E87" s="60">
        <f t="shared" si="4"/>
        <v>0</v>
      </c>
      <c r="F87" s="64"/>
      <c r="G87" s="62"/>
      <c r="H87" s="438"/>
      <c r="I87" s="64"/>
      <c r="J87" s="45">
        <f t="shared" si="0"/>
        <v>0</v>
      </c>
      <c r="K87" s="76"/>
      <c r="L87" s="545"/>
      <c r="M87" s="546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x14ac:dyDescent="0.3">
      <c r="A88" s="78"/>
      <c r="B88" s="83"/>
      <c r="C88" s="174"/>
      <c r="D88" s="171"/>
      <c r="E88" s="60">
        <f t="shared" si="4"/>
        <v>0</v>
      </c>
      <c r="F88" s="64"/>
      <c r="G88" s="62"/>
      <c r="H88" s="438"/>
      <c r="I88" s="64"/>
      <c r="J88" s="45">
        <f t="shared" si="0"/>
        <v>0</v>
      </c>
      <c r="K88" s="76"/>
      <c r="L88" s="545"/>
      <c r="M88" s="546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4"/>
        <v>0</v>
      </c>
      <c r="F89" s="64"/>
      <c r="G89" s="62"/>
      <c r="H89" s="438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4"/>
        <v>0</v>
      </c>
      <c r="F90" s="64"/>
      <c r="G90" s="62"/>
      <c r="H90" s="438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x14ac:dyDescent="0.3">
      <c r="A91" s="82"/>
      <c r="B91" s="83"/>
      <c r="C91" s="171"/>
      <c r="D91" s="171"/>
      <c r="E91" s="60">
        <f t="shared" si="4"/>
        <v>0</v>
      </c>
      <c r="F91" s="64"/>
      <c r="G91" s="62"/>
      <c r="H91" s="438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x14ac:dyDescent="0.3">
      <c r="A92" s="82"/>
      <c r="B92" s="83"/>
      <c r="C92" s="171"/>
      <c r="D92" s="171"/>
      <c r="E92" s="60">
        <f t="shared" si="4"/>
        <v>0</v>
      </c>
      <c r="F92" s="64"/>
      <c r="G92" s="62"/>
      <c r="H92" s="438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438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x14ac:dyDescent="0.3">
      <c r="A94" s="78"/>
      <c r="B94" s="83"/>
      <c r="C94" s="166"/>
      <c r="D94" s="171"/>
      <c r="E94" s="60">
        <f t="shared" si="4"/>
        <v>0</v>
      </c>
      <c r="F94" s="64"/>
      <c r="G94" s="62"/>
      <c r="H94" s="438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29"/>
      <c r="P94" s="539"/>
      <c r="Q94" s="146"/>
      <c r="R94" s="117"/>
      <c r="S94" s="158"/>
      <c r="T94" s="52"/>
      <c r="U94" s="53"/>
      <c r="V94" s="54"/>
    </row>
    <row r="95" spans="1:22" x14ac:dyDescent="0.3">
      <c r="A95" s="78"/>
      <c r="B95" s="83"/>
      <c r="C95" s="166"/>
      <c r="D95" s="171"/>
      <c r="E95" s="60">
        <f t="shared" si="4"/>
        <v>0</v>
      </c>
      <c r="F95" s="64"/>
      <c r="G95" s="62"/>
      <c r="H95" s="438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0"/>
      <c r="P95" s="540"/>
      <c r="Q95" s="146"/>
      <c r="R95" s="117"/>
      <c r="S95" s="158"/>
      <c r="T95" s="52"/>
      <c r="U95" s="53"/>
      <c r="V95" s="54"/>
    </row>
    <row r="96" spans="1:22" x14ac:dyDescent="0.3">
      <c r="A96" s="83"/>
      <c r="B96" s="83"/>
      <c r="C96" s="171"/>
      <c r="D96" s="171"/>
      <c r="E96" s="60">
        <f t="shared" si="4"/>
        <v>0</v>
      </c>
      <c r="F96" s="64"/>
      <c r="G96" s="62"/>
      <c r="H96" s="438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x14ac:dyDescent="0.3">
      <c r="A97" s="83"/>
      <c r="B97" s="83"/>
      <c r="C97" s="171"/>
      <c r="D97" s="171"/>
      <c r="E97" s="60">
        <f t="shared" si="4"/>
        <v>0</v>
      </c>
      <c r="F97" s="64"/>
      <c r="G97" s="62"/>
      <c r="H97" s="438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x14ac:dyDescent="0.3">
      <c r="A98" s="57"/>
      <c r="B98" s="83"/>
      <c r="C98" s="179"/>
      <c r="D98" s="179"/>
      <c r="E98" s="60">
        <f t="shared" si="4"/>
        <v>0</v>
      </c>
      <c r="F98" s="64"/>
      <c r="G98" s="62"/>
      <c r="H98" s="419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x14ac:dyDescent="0.25">
      <c r="A99" s="80"/>
      <c r="B99" s="78"/>
      <c r="C99" s="176"/>
      <c r="D99" s="176"/>
      <c r="E99" s="60">
        <f t="shared" si="4"/>
        <v>0</v>
      </c>
      <c r="F99" s="64"/>
      <c r="G99" s="62"/>
      <c r="H99" s="419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x14ac:dyDescent="0.25">
      <c r="A100" s="80"/>
      <c r="B100" s="78"/>
      <c r="C100" s="179"/>
      <c r="D100" s="179"/>
      <c r="E100" s="60">
        <f t="shared" si="4"/>
        <v>0</v>
      </c>
      <c r="F100" s="64"/>
      <c r="G100" s="62"/>
      <c r="H100" s="419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x14ac:dyDescent="0.25">
      <c r="A101" s="80"/>
      <c r="B101" s="78"/>
      <c r="C101" s="179"/>
      <c r="D101" s="179"/>
      <c r="E101" s="60">
        <f t="shared" si="4"/>
        <v>0</v>
      </c>
      <c r="F101" s="64"/>
      <c r="G101" s="62"/>
      <c r="H101" s="419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x14ac:dyDescent="0.3">
      <c r="A102" s="82"/>
      <c r="B102" s="83"/>
      <c r="C102" s="179"/>
      <c r="D102" s="179"/>
      <c r="E102" s="60">
        <f t="shared" si="4"/>
        <v>0</v>
      </c>
      <c r="F102" s="64"/>
      <c r="G102" s="62"/>
      <c r="H102" s="419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x14ac:dyDescent="0.3">
      <c r="A103" s="82"/>
      <c r="B103" s="83"/>
      <c r="C103" s="179"/>
      <c r="D103" s="179"/>
      <c r="E103" s="60">
        <f t="shared" si="4"/>
        <v>0</v>
      </c>
      <c r="F103" s="64"/>
      <c r="G103" s="62"/>
      <c r="H103" s="419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419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x14ac:dyDescent="0.3">
      <c r="A105" s="83"/>
      <c r="B105" s="180"/>
      <c r="C105" s="179"/>
      <c r="D105" s="179"/>
      <c r="E105" s="60">
        <f t="shared" si="4"/>
        <v>0</v>
      </c>
      <c r="F105" s="64"/>
      <c r="G105" s="62"/>
      <c r="H105" s="419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x14ac:dyDescent="0.3">
      <c r="A106" s="83"/>
      <c r="B106" s="83"/>
      <c r="C106" s="179"/>
      <c r="D106" s="179"/>
      <c r="E106" s="60">
        <f t="shared" si="4"/>
        <v>0</v>
      </c>
      <c r="F106" s="64"/>
      <c r="G106" s="62"/>
      <c r="H106" s="419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x14ac:dyDescent="0.3">
      <c r="A107" s="83"/>
      <c r="B107" s="83"/>
      <c r="C107" s="179"/>
      <c r="D107" s="179"/>
      <c r="E107" s="60">
        <f t="shared" ref="E107:E176" si="5">D107*F107</f>
        <v>0</v>
      </c>
      <c r="F107" s="64"/>
      <c r="G107" s="62"/>
      <c r="H107" s="419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x14ac:dyDescent="0.3">
      <c r="A108" s="80"/>
      <c r="B108" s="83"/>
      <c r="C108" s="179"/>
      <c r="D108" s="179"/>
      <c r="E108" s="60">
        <f t="shared" si="5"/>
        <v>0</v>
      </c>
      <c r="F108" s="64"/>
      <c r="G108" s="62"/>
      <c r="H108" s="419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9.5" thickBot="1" x14ac:dyDescent="0.35">
      <c r="A109" s="149"/>
      <c r="B109" s="149"/>
      <c r="C109" s="353"/>
      <c r="D109" s="353"/>
      <c r="E109" s="354">
        <f t="shared" si="5"/>
        <v>0</v>
      </c>
      <c r="F109" s="44"/>
      <c r="G109" s="42"/>
      <c r="H109" s="387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20.25" thickTop="1" thickBot="1" x14ac:dyDescent="0.35">
      <c r="A110" s="83"/>
      <c r="B110" s="83"/>
      <c r="C110" s="179"/>
      <c r="D110" s="179"/>
      <c r="E110" s="40">
        <f t="shared" si="5"/>
        <v>0</v>
      </c>
      <c r="F110" s="64"/>
      <c r="G110" s="62"/>
      <c r="H110" s="419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20.25" thickTop="1" thickBot="1" x14ac:dyDescent="0.35">
      <c r="A111" s="78"/>
      <c r="B111" s="83"/>
      <c r="C111" s="179"/>
      <c r="D111" s="179"/>
      <c r="E111" s="40">
        <f t="shared" si="5"/>
        <v>0</v>
      </c>
      <c r="F111" s="64"/>
      <c r="G111" s="62"/>
      <c r="H111" s="419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20.25" thickTop="1" thickBot="1" x14ac:dyDescent="0.35">
      <c r="A112" s="78"/>
      <c r="B112" s="83"/>
      <c r="C112" s="179"/>
      <c r="D112" s="179"/>
      <c r="E112" s="40">
        <f t="shared" si="5"/>
        <v>0</v>
      </c>
      <c r="F112" s="64"/>
      <c r="G112" s="62"/>
      <c r="H112" s="419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20.25" thickTop="1" thickBot="1" x14ac:dyDescent="0.35">
      <c r="A113" s="78"/>
      <c r="B113" s="83"/>
      <c r="C113" s="179"/>
      <c r="D113" s="179"/>
      <c r="E113" s="40">
        <f t="shared" si="5"/>
        <v>0</v>
      </c>
      <c r="F113" s="64"/>
      <c r="G113" s="62"/>
      <c r="H113" s="419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20.25" thickTop="1" thickBot="1" x14ac:dyDescent="0.35">
      <c r="A114" s="83"/>
      <c r="B114" s="83"/>
      <c r="C114" s="179"/>
      <c r="D114" s="179"/>
      <c r="E114" s="40">
        <f t="shared" si="5"/>
        <v>0</v>
      </c>
      <c r="F114" s="64"/>
      <c r="G114" s="62"/>
      <c r="H114" s="419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20.25" thickTop="1" thickBot="1" x14ac:dyDescent="0.35">
      <c r="A115" s="71"/>
      <c r="B115" s="83"/>
      <c r="C115" s="179"/>
      <c r="D115" s="179"/>
      <c r="E115" s="40">
        <f t="shared" si="5"/>
        <v>0</v>
      </c>
      <c r="F115" s="64"/>
      <c r="G115" s="62"/>
      <c r="H115" s="419"/>
      <c r="I115" s="64"/>
      <c r="J115" s="45">
        <f t="shared" si="0"/>
        <v>0</v>
      </c>
      <c r="K115" s="76"/>
      <c r="L115" s="65"/>
      <c r="M115" s="65"/>
      <c r="N115" s="48">
        <f t="shared" ref="N115:N178" si="6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20.25" thickTop="1" thickBot="1" x14ac:dyDescent="0.35">
      <c r="A116" s="82"/>
      <c r="B116" s="83"/>
      <c r="C116" s="179"/>
      <c r="D116" s="179"/>
      <c r="E116" s="40">
        <f t="shared" si="5"/>
        <v>0</v>
      </c>
      <c r="F116" s="64"/>
      <c r="G116" s="62"/>
      <c r="H116" s="419"/>
      <c r="I116" s="64"/>
      <c r="J116" s="45">
        <f t="shared" si="0"/>
        <v>0</v>
      </c>
      <c r="K116" s="76"/>
      <c r="L116" s="65"/>
      <c r="M116" s="65"/>
      <c r="N116" s="48">
        <f t="shared" si="6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20.25" thickTop="1" thickBot="1" x14ac:dyDescent="0.35">
      <c r="A117" s="82"/>
      <c r="B117" s="83"/>
      <c r="C117" s="179"/>
      <c r="D117" s="179"/>
      <c r="E117" s="40">
        <f t="shared" si="5"/>
        <v>0</v>
      </c>
      <c r="F117" s="64"/>
      <c r="G117" s="62"/>
      <c r="H117" s="419"/>
      <c r="I117" s="64"/>
      <c r="J117" s="45">
        <f t="shared" si="0"/>
        <v>0</v>
      </c>
      <c r="K117" s="76"/>
      <c r="L117" s="65"/>
      <c r="M117" s="65"/>
      <c r="N117" s="48">
        <f t="shared" si="6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20.25" thickTop="1" thickBot="1" x14ac:dyDescent="0.35">
      <c r="A118" s="181"/>
      <c r="B118" s="83"/>
      <c r="C118" s="179"/>
      <c r="D118" s="179"/>
      <c r="E118" s="40">
        <f t="shared" si="5"/>
        <v>0</v>
      </c>
      <c r="F118" s="64"/>
      <c r="G118" s="62"/>
      <c r="H118" s="419"/>
      <c r="I118" s="64"/>
      <c r="J118" s="45">
        <f t="shared" si="0"/>
        <v>0</v>
      </c>
      <c r="K118" s="76"/>
      <c r="L118" s="65"/>
      <c r="M118" s="65"/>
      <c r="N118" s="48">
        <f t="shared" si="6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20.25" thickTop="1" thickBot="1" x14ac:dyDescent="0.35">
      <c r="A119" s="182"/>
      <c r="B119" s="83"/>
      <c r="C119" s="179"/>
      <c r="D119" s="179"/>
      <c r="E119" s="40">
        <f t="shared" si="5"/>
        <v>0</v>
      </c>
      <c r="F119" s="64"/>
      <c r="G119" s="62"/>
      <c r="H119" s="419"/>
      <c r="I119" s="64"/>
      <c r="J119" s="45">
        <f t="shared" si="0"/>
        <v>0</v>
      </c>
      <c r="K119" s="76"/>
      <c r="L119" s="65"/>
      <c r="M119" s="65"/>
      <c r="N119" s="48">
        <f t="shared" si="6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20.25" thickTop="1" thickBot="1" x14ac:dyDescent="0.35">
      <c r="A120" s="183"/>
      <c r="B120" s="83"/>
      <c r="C120" s="179"/>
      <c r="D120" s="179"/>
      <c r="E120" s="40">
        <f t="shared" si="5"/>
        <v>0</v>
      </c>
      <c r="F120" s="64"/>
      <c r="G120" s="62"/>
      <c r="H120" s="419"/>
      <c r="I120" s="64"/>
      <c r="J120" s="45">
        <f t="shared" si="0"/>
        <v>0</v>
      </c>
      <c r="K120" s="76"/>
      <c r="L120" s="65"/>
      <c r="M120" s="65"/>
      <c r="N120" s="48">
        <f t="shared" si="6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20.25" thickTop="1" thickBot="1" x14ac:dyDescent="0.35">
      <c r="A121" s="183"/>
      <c r="B121" s="83"/>
      <c r="C121" s="178"/>
      <c r="D121" s="178"/>
      <c r="E121" s="40">
        <f t="shared" si="5"/>
        <v>0</v>
      </c>
      <c r="F121" s="64"/>
      <c r="G121" s="62"/>
      <c r="H121" s="419"/>
      <c r="I121" s="64"/>
      <c r="J121" s="45">
        <f t="shared" si="0"/>
        <v>0</v>
      </c>
      <c r="K121" s="76"/>
      <c r="L121" s="65"/>
      <c r="M121" s="65"/>
      <c r="N121" s="48">
        <f t="shared" si="6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20.25" thickTop="1" thickBot="1" x14ac:dyDescent="0.35">
      <c r="A122" s="182"/>
      <c r="B122" s="83"/>
      <c r="C122" s="179"/>
      <c r="D122" s="179"/>
      <c r="E122" s="40">
        <f t="shared" si="5"/>
        <v>0</v>
      </c>
      <c r="F122" s="64"/>
      <c r="G122" s="62"/>
      <c r="H122" s="193"/>
      <c r="I122" s="64"/>
      <c r="J122" s="45">
        <f t="shared" si="0"/>
        <v>0</v>
      </c>
      <c r="K122" s="76"/>
      <c r="L122" s="65"/>
      <c r="M122" s="65"/>
      <c r="N122" s="48">
        <f t="shared" si="6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20.25" thickTop="1" thickBot="1" x14ac:dyDescent="0.35">
      <c r="A123" s="182"/>
      <c r="B123" s="83"/>
      <c r="C123" s="178"/>
      <c r="D123" s="178"/>
      <c r="E123" s="40">
        <f t="shared" si="5"/>
        <v>0</v>
      </c>
      <c r="F123" s="64"/>
      <c r="G123" s="62"/>
      <c r="H123" s="193"/>
      <c r="I123" s="64"/>
      <c r="J123" s="45">
        <f t="shared" si="0"/>
        <v>0</v>
      </c>
      <c r="K123" s="76"/>
      <c r="L123" s="65"/>
      <c r="M123" s="65"/>
      <c r="N123" s="48">
        <f t="shared" si="6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20.25" thickTop="1" thickBot="1" x14ac:dyDescent="0.35">
      <c r="A124" s="182"/>
      <c r="B124" s="83"/>
      <c r="C124" s="179"/>
      <c r="D124" s="179"/>
      <c r="E124" s="40">
        <f t="shared" si="5"/>
        <v>0</v>
      </c>
      <c r="F124" s="64"/>
      <c r="G124" s="62"/>
      <c r="H124" s="193"/>
      <c r="I124" s="64"/>
      <c r="J124" s="45">
        <f t="shared" si="0"/>
        <v>0</v>
      </c>
      <c r="K124" s="76"/>
      <c r="L124" s="65"/>
      <c r="M124" s="65"/>
      <c r="N124" s="48">
        <f t="shared" si="6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20.25" thickTop="1" thickBot="1" x14ac:dyDescent="0.35">
      <c r="A125" s="182"/>
      <c r="B125" s="83"/>
      <c r="C125" s="176"/>
      <c r="D125" s="176"/>
      <c r="E125" s="40">
        <f t="shared" si="5"/>
        <v>0</v>
      </c>
      <c r="F125" s="64"/>
      <c r="G125" s="62"/>
      <c r="H125" s="193"/>
      <c r="I125" s="64"/>
      <c r="J125" s="45">
        <f t="shared" si="0"/>
        <v>0</v>
      </c>
      <c r="K125" s="76"/>
      <c r="L125" s="65"/>
      <c r="M125" s="65"/>
      <c r="N125" s="48">
        <f t="shared" si="6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5"/>
        <v>0</v>
      </c>
      <c r="F126" s="64"/>
      <c r="G126" s="62"/>
      <c r="H126" s="185"/>
      <c r="I126" s="64"/>
      <c r="J126" s="45">
        <f t="shared" si="0"/>
        <v>0</v>
      </c>
      <c r="K126" s="76"/>
      <c r="L126" s="65"/>
      <c r="M126" s="65"/>
      <c r="N126" s="48">
        <f t="shared" si="6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5"/>
        <v>0</v>
      </c>
      <c r="F127" s="64"/>
      <c r="G127" s="62"/>
      <c r="H127" s="185"/>
      <c r="I127" s="64"/>
      <c r="J127" s="45">
        <f t="shared" si="0"/>
        <v>0</v>
      </c>
      <c r="K127" s="76"/>
      <c r="L127" s="65"/>
      <c r="M127" s="65"/>
      <c r="N127" s="48">
        <f t="shared" si="6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5"/>
        <v>0</v>
      </c>
      <c r="F128" s="64"/>
      <c r="G128" s="62"/>
      <c r="H128" s="185"/>
      <c r="I128" s="64"/>
      <c r="J128" s="45">
        <f t="shared" si="0"/>
        <v>0</v>
      </c>
      <c r="K128" s="76"/>
      <c r="L128" s="65"/>
      <c r="M128" s="65"/>
      <c r="N128" s="48">
        <f t="shared" si="6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5"/>
        <v>0</v>
      </c>
      <c r="F129" s="64"/>
      <c r="G129" s="62"/>
      <c r="H129" s="185"/>
      <c r="I129" s="64"/>
      <c r="J129" s="45">
        <f t="shared" si="0"/>
        <v>0</v>
      </c>
      <c r="K129" s="76"/>
      <c r="L129" s="65"/>
      <c r="M129" s="65"/>
      <c r="N129" s="48">
        <f t="shared" si="6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57"/>
      <c r="B130" s="83"/>
      <c r="C130" s="179"/>
      <c r="D130" s="179"/>
      <c r="E130" s="40">
        <f t="shared" si="5"/>
        <v>0</v>
      </c>
      <c r="F130" s="64"/>
      <c r="G130" s="62"/>
      <c r="H130" s="185"/>
      <c r="I130" s="64"/>
      <c r="J130" s="45">
        <f t="shared" si="0"/>
        <v>0</v>
      </c>
      <c r="K130" s="76"/>
      <c r="L130" s="65"/>
      <c r="M130" s="65"/>
      <c r="N130" s="48">
        <f t="shared" si="6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5"/>
        <v>0</v>
      </c>
      <c r="F131" s="64"/>
      <c r="G131" s="62"/>
      <c r="H131" s="185"/>
      <c r="I131" s="64"/>
      <c r="J131" s="45">
        <f t="shared" si="0"/>
        <v>0</v>
      </c>
      <c r="K131" s="76"/>
      <c r="L131" s="65"/>
      <c r="M131" s="65"/>
      <c r="N131" s="48">
        <f t="shared" si="6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20.25" thickTop="1" thickBot="1" x14ac:dyDescent="0.35">
      <c r="A132" s="82"/>
      <c r="B132" s="83"/>
      <c r="C132" s="167"/>
      <c r="D132" s="167"/>
      <c r="E132" s="40">
        <f t="shared" si="5"/>
        <v>0</v>
      </c>
      <c r="F132" s="64"/>
      <c r="G132" s="62"/>
      <c r="H132" s="185"/>
      <c r="I132" s="64"/>
      <c r="J132" s="45">
        <f t="shared" si="0"/>
        <v>0</v>
      </c>
      <c r="K132" s="76"/>
      <c r="L132" s="65"/>
      <c r="M132" s="65"/>
      <c r="N132" s="48">
        <f t="shared" si="6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20.25" thickTop="1" thickBot="1" x14ac:dyDescent="0.35">
      <c r="A133" s="82"/>
      <c r="B133" s="83"/>
      <c r="C133" s="167"/>
      <c r="D133" s="167"/>
      <c r="E133" s="40">
        <f t="shared" si="5"/>
        <v>0</v>
      </c>
      <c r="F133" s="64"/>
      <c r="G133" s="62"/>
      <c r="H133" s="185"/>
      <c r="I133" s="64"/>
      <c r="J133" s="45">
        <f t="shared" si="0"/>
        <v>0</v>
      </c>
      <c r="K133" s="76"/>
      <c r="L133" s="65"/>
      <c r="M133" s="65"/>
      <c r="N133" s="48">
        <f t="shared" si="6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20.25" thickTop="1" thickBot="1" x14ac:dyDescent="0.35">
      <c r="A134" s="82"/>
      <c r="B134" s="83"/>
      <c r="C134" s="167"/>
      <c r="D134" s="167"/>
      <c r="E134" s="40">
        <f t="shared" si="5"/>
        <v>0</v>
      </c>
      <c r="F134" s="64"/>
      <c r="G134" s="62"/>
      <c r="H134" s="185"/>
      <c r="I134" s="64"/>
      <c r="J134" s="45">
        <f t="shared" si="0"/>
        <v>0</v>
      </c>
      <c r="K134" s="76"/>
      <c r="L134" s="65"/>
      <c r="M134" s="65"/>
      <c r="N134" s="48">
        <f t="shared" si="6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20.25" thickTop="1" thickBot="1" x14ac:dyDescent="0.35">
      <c r="A135" s="82"/>
      <c r="B135" s="83"/>
      <c r="C135" s="167"/>
      <c r="D135" s="167"/>
      <c r="E135" s="40">
        <f t="shared" si="5"/>
        <v>0</v>
      </c>
      <c r="F135" s="64"/>
      <c r="G135" s="62"/>
      <c r="H135" s="185"/>
      <c r="I135" s="64"/>
      <c r="J135" s="45">
        <f t="shared" si="0"/>
        <v>0</v>
      </c>
      <c r="K135" s="76"/>
      <c r="L135" s="65"/>
      <c r="M135" s="65"/>
      <c r="N135" s="48">
        <f t="shared" si="6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20.25" thickTop="1" thickBot="1" x14ac:dyDescent="0.35">
      <c r="A136" s="82"/>
      <c r="B136" s="83"/>
      <c r="C136" s="167"/>
      <c r="D136" s="167"/>
      <c r="E136" s="40">
        <f t="shared" si="5"/>
        <v>0</v>
      </c>
      <c r="F136" s="64"/>
      <c r="G136" s="62"/>
      <c r="H136" s="185"/>
      <c r="I136" s="64"/>
      <c r="J136" s="45">
        <f t="shared" si="0"/>
        <v>0</v>
      </c>
      <c r="K136" s="76"/>
      <c r="L136" s="65"/>
      <c r="M136" s="65"/>
      <c r="N136" s="48">
        <f t="shared" si="6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20.25" thickTop="1" thickBot="1" x14ac:dyDescent="0.35">
      <c r="A137" s="182"/>
      <c r="B137" s="83"/>
      <c r="C137" s="179"/>
      <c r="D137" s="179"/>
      <c r="E137" s="40">
        <f t="shared" si="5"/>
        <v>0</v>
      </c>
      <c r="F137" s="64"/>
      <c r="G137" s="62"/>
      <c r="H137" s="185"/>
      <c r="I137" s="64"/>
      <c r="J137" s="45">
        <f t="shared" si="0"/>
        <v>0</v>
      </c>
      <c r="K137" s="76"/>
      <c r="L137" s="65"/>
      <c r="M137" s="65"/>
      <c r="N137" s="48">
        <f t="shared" si="6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20.25" thickTop="1" thickBot="1" x14ac:dyDescent="0.35">
      <c r="A138" s="75"/>
      <c r="B138" s="83"/>
      <c r="C138" s="174"/>
      <c r="D138" s="174"/>
      <c r="E138" s="40">
        <f t="shared" si="5"/>
        <v>0</v>
      </c>
      <c r="F138" s="64"/>
      <c r="G138" s="62"/>
      <c r="H138" s="193"/>
      <c r="I138" s="64"/>
      <c r="J138" s="45">
        <f t="shared" si="0"/>
        <v>0</v>
      </c>
      <c r="K138" s="76"/>
      <c r="L138" s="65"/>
      <c r="M138" s="65"/>
      <c r="N138" s="48">
        <f t="shared" si="6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20.25" thickTop="1" thickBot="1" x14ac:dyDescent="0.35">
      <c r="A139" s="75"/>
      <c r="B139" s="83"/>
      <c r="C139" s="174"/>
      <c r="D139" s="174"/>
      <c r="E139" s="40">
        <f t="shared" si="5"/>
        <v>0</v>
      </c>
      <c r="F139" s="64"/>
      <c r="G139" s="62"/>
      <c r="H139" s="193"/>
      <c r="I139" s="64"/>
      <c r="J139" s="45">
        <f t="shared" si="0"/>
        <v>0</v>
      </c>
      <c r="K139" s="76"/>
      <c r="L139" s="65"/>
      <c r="M139" s="65"/>
      <c r="N139" s="48">
        <f t="shared" si="6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20.25" thickTop="1" thickBot="1" x14ac:dyDescent="0.35">
      <c r="A140" s="75"/>
      <c r="B140" s="83"/>
      <c r="C140" s="174"/>
      <c r="D140" s="174"/>
      <c r="E140" s="40">
        <f t="shared" si="5"/>
        <v>0</v>
      </c>
      <c r="F140" s="64"/>
      <c r="G140" s="62"/>
      <c r="H140" s="193"/>
      <c r="I140" s="64"/>
      <c r="J140" s="45">
        <f t="shared" si="0"/>
        <v>0</v>
      </c>
      <c r="K140" s="76"/>
      <c r="L140" s="65"/>
      <c r="M140" s="65"/>
      <c r="N140" s="48">
        <f t="shared" si="6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20.25" thickTop="1" thickBot="1" x14ac:dyDescent="0.35">
      <c r="A141" s="182"/>
      <c r="B141" s="83"/>
      <c r="C141" s="179"/>
      <c r="D141" s="179"/>
      <c r="E141" s="40">
        <f t="shared" si="5"/>
        <v>0</v>
      </c>
      <c r="F141" s="64"/>
      <c r="G141" s="62"/>
      <c r="H141" s="193"/>
      <c r="I141" s="64"/>
      <c r="J141" s="45">
        <f t="shared" si="0"/>
        <v>0</v>
      </c>
      <c r="K141" s="76"/>
      <c r="L141" s="65"/>
      <c r="M141" s="65"/>
      <c r="N141" s="48">
        <f t="shared" si="6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5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6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5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6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5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6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20.25" thickTop="1" thickBot="1" x14ac:dyDescent="0.35">
      <c r="A145" s="195"/>
      <c r="B145" s="83"/>
      <c r="C145" s="179"/>
      <c r="D145" s="179"/>
      <c r="E145" s="40">
        <f t="shared" si="5"/>
        <v>0</v>
      </c>
      <c r="F145" s="64"/>
      <c r="G145" s="62"/>
      <c r="H145" s="221"/>
      <c r="I145" s="64"/>
      <c r="J145" s="45">
        <f t="shared" si="0"/>
        <v>0</v>
      </c>
      <c r="K145" s="76"/>
      <c r="L145" s="65"/>
      <c r="M145" s="65"/>
      <c r="N145" s="48">
        <f t="shared" si="6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20.25" thickTop="1" thickBot="1" x14ac:dyDescent="0.35">
      <c r="A146" s="201"/>
      <c r="B146" s="83"/>
      <c r="C146" s="179"/>
      <c r="D146" s="179"/>
      <c r="E146" s="40">
        <f t="shared" si="5"/>
        <v>0</v>
      </c>
      <c r="F146" s="64"/>
      <c r="G146" s="202"/>
      <c r="H146" s="221"/>
      <c r="I146" s="64"/>
      <c r="J146" s="45">
        <f t="shared" si="0"/>
        <v>0</v>
      </c>
      <c r="K146" s="76"/>
      <c r="L146" s="65"/>
      <c r="M146" s="65"/>
      <c r="N146" s="48">
        <f t="shared" si="6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20.25" thickTop="1" thickBot="1" x14ac:dyDescent="0.35">
      <c r="A147" s="183"/>
      <c r="B147" s="83"/>
      <c r="C147" s="179"/>
      <c r="D147" s="179"/>
      <c r="E147" s="40">
        <f t="shared" si="5"/>
        <v>0</v>
      </c>
      <c r="F147" s="64"/>
      <c r="G147" s="205"/>
      <c r="H147" s="221"/>
      <c r="I147" s="64"/>
      <c r="J147" s="45">
        <f t="shared" si="0"/>
        <v>0</v>
      </c>
      <c r="K147" s="76"/>
      <c r="L147" s="65"/>
      <c r="M147" s="65"/>
      <c r="N147" s="48">
        <f t="shared" si="6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20.25" thickTop="1" thickBot="1" x14ac:dyDescent="0.35">
      <c r="A148" s="183"/>
      <c r="B148" s="83"/>
      <c r="C148" s="179"/>
      <c r="D148" s="179"/>
      <c r="E148" s="40">
        <f t="shared" si="5"/>
        <v>0</v>
      </c>
      <c r="F148" s="64"/>
      <c r="G148" s="205"/>
      <c r="H148" s="221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6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20.25" thickTop="1" thickBot="1" x14ac:dyDescent="0.35">
      <c r="A149" s="182"/>
      <c r="B149" s="83"/>
      <c r="C149" s="179"/>
      <c r="D149" s="179"/>
      <c r="E149" s="40">
        <f t="shared" si="5"/>
        <v>0</v>
      </c>
      <c r="F149" s="64"/>
      <c r="G149" s="205"/>
      <c r="H149" s="221"/>
      <c r="I149" s="64"/>
      <c r="J149" s="45">
        <f t="shared" si="0"/>
        <v>0</v>
      </c>
      <c r="K149" s="206"/>
      <c r="L149" s="65"/>
      <c r="M149" s="65"/>
      <c r="N149" s="48">
        <f t="shared" si="6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20.25" thickTop="1" thickBot="1" x14ac:dyDescent="0.35">
      <c r="A150" s="75"/>
      <c r="B150" s="83"/>
      <c r="C150" s="207"/>
      <c r="D150" s="207"/>
      <c r="E150" s="40">
        <f t="shared" si="5"/>
        <v>0</v>
      </c>
      <c r="F150" s="64"/>
      <c r="G150" s="205"/>
      <c r="H150" s="419"/>
      <c r="I150" s="64"/>
      <c r="J150" s="45">
        <f t="shared" si="0"/>
        <v>0</v>
      </c>
      <c r="K150" s="76"/>
      <c r="L150" s="65"/>
      <c r="M150" s="65"/>
      <c r="N150" s="48">
        <f t="shared" si="6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20.25" thickTop="1" thickBot="1" x14ac:dyDescent="0.35">
      <c r="A151" s="211"/>
      <c r="B151" s="83"/>
      <c r="C151" s="179"/>
      <c r="D151" s="179"/>
      <c r="E151" s="40">
        <f t="shared" si="5"/>
        <v>0</v>
      </c>
      <c r="F151" s="64"/>
      <c r="G151" s="205"/>
      <c r="H151" s="193"/>
      <c r="I151" s="64"/>
      <c r="J151" s="45">
        <f t="shared" ref="J151:J214" si="7">I151-F151</f>
        <v>0</v>
      </c>
      <c r="K151" s="206"/>
      <c r="L151" s="212"/>
      <c r="M151" s="212"/>
      <c r="N151" s="48">
        <f t="shared" si="6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20.25" thickTop="1" thickBot="1" x14ac:dyDescent="0.35">
      <c r="A152" s="182"/>
      <c r="B152" s="83"/>
      <c r="C152" s="179"/>
      <c r="D152" s="179"/>
      <c r="E152" s="40">
        <f t="shared" si="5"/>
        <v>0</v>
      </c>
      <c r="F152" s="64"/>
      <c r="G152" s="205"/>
      <c r="H152" s="193"/>
      <c r="I152" s="64"/>
      <c r="J152" s="45">
        <f t="shared" si="7"/>
        <v>0</v>
      </c>
      <c r="K152" s="206"/>
      <c r="L152" s="212"/>
      <c r="M152" s="212"/>
      <c r="N152" s="48">
        <f t="shared" si="6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20.25" thickTop="1" thickBot="1" x14ac:dyDescent="0.35">
      <c r="A153" s="183"/>
      <c r="B153" s="83"/>
      <c r="C153" s="179"/>
      <c r="D153" s="179"/>
      <c r="E153" s="40">
        <f t="shared" si="5"/>
        <v>0</v>
      </c>
      <c r="F153" s="64"/>
      <c r="G153" s="205"/>
      <c r="H153" s="221"/>
      <c r="I153" s="64"/>
      <c r="J153" s="45">
        <f t="shared" si="7"/>
        <v>0</v>
      </c>
      <c r="K153" s="214"/>
      <c r="L153" s="212"/>
      <c r="M153" s="212"/>
      <c r="N153" s="48">
        <f t="shared" si="6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5"/>
        <v>0</v>
      </c>
      <c r="F154" s="64"/>
      <c r="G154" s="205"/>
      <c r="H154" s="193"/>
      <c r="I154" s="64"/>
      <c r="J154" s="45">
        <f t="shared" si="7"/>
        <v>0</v>
      </c>
      <c r="K154" s="216"/>
      <c r="L154" s="217"/>
      <c r="M154" s="217"/>
      <c r="N154" s="48">
        <f t="shared" si="6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218"/>
      <c r="B155" s="83"/>
      <c r="C155" s="179"/>
      <c r="D155" s="179"/>
      <c r="E155" s="40">
        <f t="shared" si="5"/>
        <v>0</v>
      </c>
      <c r="F155" s="219"/>
      <c r="G155" s="205"/>
      <c r="H155" s="193"/>
      <c r="I155" s="64"/>
      <c r="J155" s="45">
        <f t="shared" si="7"/>
        <v>0</v>
      </c>
      <c r="K155" s="216"/>
      <c r="L155" s="220"/>
      <c r="M155" s="220"/>
      <c r="N155" s="48">
        <f t="shared" si="6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95"/>
      <c r="B156" s="83"/>
      <c r="C156" s="179"/>
      <c r="D156" s="179"/>
      <c r="E156" s="40">
        <f t="shared" si="5"/>
        <v>0</v>
      </c>
      <c r="F156" s="64"/>
      <c r="G156" s="205"/>
      <c r="H156" s="193"/>
      <c r="I156" s="64"/>
      <c r="J156" s="45">
        <f t="shared" si="7"/>
        <v>0</v>
      </c>
      <c r="K156" s="216"/>
      <c r="L156" s="212"/>
      <c r="M156" s="212"/>
      <c r="N156" s="48">
        <f t="shared" si="6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5"/>
        <v>0</v>
      </c>
      <c r="F157" s="64"/>
      <c r="G157" s="205"/>
      <c r="H157" s="221"/>
      <c r="I157" s="64"/>
      <c r="J157" s="45">
        <f t="shared" si="7"/>
        <v>0</v>
      </c>
      <c r="K157" s="76"/>
      <c r="L157" s="212"/>
      <c r="M157" s="212"/>
      <c r="N157" s="48">
        <f t="shared" si="6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5"/>
        <v>0</v>
      </c>
      <c r="F158" s="64"/>
      <c r="G158" s="205"/>
      <c r="H158" s="221"/>
      <c r="I158" s="64"/>
      <c r="J158" s="45">
        <f t="shared" si="7"/>
        <v>0</v>
      </c>
      <c r="K158" s="216"/>
      <c r="L158" s="212"/>
      <c r="M158" s="212"/>
      <c r="N158" s="48">
        <f t="shared" si="6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5"/>
        <v>0</v>
      </c>
      <c r="F159" s="64"/>
      <c r="G159" s="205"/>
      <c r="H159" s="384"/>
      <c r="I159" s="64"/>
      <c r="J159" s="45">
        <f t="shared" si="7"/>
        <v>0</v>
      </c>
      <c r="K159" s="216"/>
      <c r="L159" s="212"/>
      <c r="M159" s="212"/>
      <c r="N159" s="48">
        <f t="shared" si="6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20.25" thickTop="1" thickBot="1" x14ac:dyDescent="0.35">
      <c r="A160" s="183"/>
      <c r="B160" s="83"/>
      <c r="C160" s="179"/>
      <c r="D160" s="179"/>
      <c r="E160" s="40">
        <f t="shared" si="5"/>
        <v>0</v>
      </c>
      <c r="F160" s="64"/>
      <c r="G160" s="205"/>
      <c r="H160" s="384"/>
      <c r="I160" s="64"/>
      <c r="J160" s="45">
        <f t="shared" si="7"/>
        <v>0</v>
      </c>
      <c r="K160" s="216"/>
      <c r="L160" s="224"/>
      <c r="M160" s="224"/>
      <c r="N160" s="48">
        <f t="shared" si="6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20.25" thickTop="1" thickBot="1" x14ac:dyDescent="0.35">
      <c r="A161" s="183"/>
      <c r="B161" s="83"/>
      <c r="C161" s="179"/>
      <c r="D161" s="179"/>
      <c r="E161" s="40">
        <f t="shared" si="5"/>
        <v>0</v>
      </c>
      <c r="F161" s="64"/>
      <c r="G161" s="205"/>
      <c r="H161" s="384"/>
      <c r="I161" s="64"/>
      <c r="J161" s="45">
        <f t="shared" si="7"/>
        <v>0</v>
      </c>
      <c r="K161" s="216"/>
      <c r="L161" s="224"/>
      <c r="M161" s="224"/>
      <c r="N161" s="48">
        <f t="shared" si="6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20.25" thickTop="1" thickBot="1" x14ac:dyDescent="0.35">
      <c r="A162" s="183"/>
      <c r="B162" s="83"/>
      <c r="C162" s="179"/>
      <c r="D162" s="179"/>
      <c r="E162" s="40">
        <f t="shared" si="5"/>
        <v>0</v>
      </c>
      <c r="F162" s="64"/>
      <c r="G162" s="205"/>
      <c r="H162" s="384"/>
      <c r="I162" s="64"/>
      <c r="J162" s="45">
        <f t="shared" si="7"/>
        <v>0</v>
      </c>
      <c r="K162" s="216"/>
      <c r="L162" s="224"/>
      <c r="M162" s="224"/>
      <c r="N162" s="48">
        <f t="shared" si="6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20.25" thickTop="1" thickBot="1" x14ac:dyDescent="0.35">
      <c r="A163" s="183"/>
      <c r="B163" s="83"/>
      <c r="C163" s="179"/>
      <c r="D163" s="179"/>
      <c r="E163" s="40">
        <f t="shared" si="5"/>
        <v>0</v>
      </c>
      <c r="F163" s="64"/>
      <c r="G163" s="205"/>
      <c r="H163" s="384"/>
      <c r="I163" s="64"/>
      <c r="J163" s="45">
        <f t="shared" si="7"/>
        <v>0</v>
      </c>
      <c r="K163" s="76"/>
      <c r="L163" s="65"/>
      <c r="M163" s="65"/>
      <c r="N163" s="48">
        <f t="shared" si="6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20.25" thickTop="1" thickBot="1" x14ac:dyDescent="0.35">
      <c r="A164" s="183"/>
      <c r="B164" s="83"/>
      <c r="C164" s="225"/>
      <c r="D164" s="225"/>
      <c r="E164" s="40">
        <f t="shared" si="5"/>
        <v>0</v>
      </c>
      <c r="F164" s="64"/>
      <c r="G164" s="205"/>
      <c r="H164" s="384"/>
      <c r="I164" s="64"/>
      <c r="J164" s="45">
        <f t="shared" si="7"/>
        <v>0</v>
      </c>
      <c r="K164" s="76"/>
      <c r="L164" s="65"/>
      <c r="M164" s="65"/>
      <c r="N164" s="48">
        <f t="shared" si="6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20.25" thickTop="1" thickBot="1" x14ac:dyDescent="0.35">
      <c r="A165" s="183"/>
      <c r="B165" s="83"/>
      <c r="C165" s="225"/>
      <c r="D165" s="225"/>
      <c r="E165" s="40">
        <f t="shared" si="5"/>
        <v>0</v>
      </c>
      <c r="F165" s="64"/>
      <c r="G165" s="205"/>
      <c r="H165" s="384"/>
      <c r="I165" s="64"/>
      <c r="J165" s="45">
        <f t="shared" si="7"/>
        <v>0</v>
      </c>
      <c r="K165" s="76"/>
      <c r="L165" s="65"/>
      <c r="M165" s="65"/>
      <c r="N165" s="48">
        <f t="shared" si="6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20.25" thickTop="1" thickBot="1" x14ac:dyDescent="0.35">
      <c r="A166" s="82"/>
      <c r="B166" s="83"/>
      <c r="C166" s="207"/>
      <c r="D166" s="207"/>
      <c r="E166" s="40">
        <f t="shared" si="5"/>
        <v>0</v>
      </c>
      <c r="F166" s="64"/>
      <c r="G166" s="205"/>
      <c r="H166" s="419"/>
      <c r="I166" s="64"/>
      <c r="J166" s="45">
        <f t="shared" si="7"/>
        <v>0</v>
      </c>
      <c r="K166" s="76"/>
      <c r="L166" s="65"/>
      <c r="M166" s="65"/>
      <c r="N166" s="48">
        <f t="shared" si="6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20.25" thickTop="1" thickBot="1" x14ac:dyDescent="0.35">
      <c r="A167" s="183"/>
      <c r="B167" s="83"/>
      <c r="C167" s="227"/>
      <c r="D167" s="227"/>
      <c r="E167" s="40">
        <f t="shared" si="5"/>
        <v>0</v>
      </c>
      <c r="F167" s="64"/>
      <c r="G167" s="205"/>
      <c r="H167" s="419"/>
      <c r="I167" s="64"/>
      <c r="J167" s="45">
        <f t="shared" si="7"/>
        <v>0</v>
      </c>
      <c r="K167" s="76"/>
      <c r="L167" s="65"/>
      <c r="M167" s="65"/>
      <c r="N167" s="48">
        <f t="shared" si="6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20.25" thickTop="1" thickBot="1" x14ac:dyDescent="0.35">
      <c r="A168" s="75"/>
      <c r="B168" s="83"/>
      <c r="C168" s="207"/>
      <c r="D168" s="207"/>
      <c r="E168" s="40">
        <f t="shared" si="5"/>
        <v>0</v>
      </c>
      <c r="F168" s="64"/>
      <c r="G168" s="205"/>
      <c r="H168" s="419"/>
      <c r="I168" s="64"/>
      <c r="J168" s="45">
        <f t="shared" si="7"/>
        <v>0</v>
      </c>
      <c r="K168" s="76"/>
      <c r="L168" s="65"/>
      <c r="M168" s="65"/>
      <c r="N168" s="48">
        <f t="shared" si="6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5"/>
        <v>0</v>
      </c>
      <c r="F169" s="64"/>
      <c r="G169" s="205"/>
      <c r="H169" s="419"/>
      <c r="I169" s="64"/>
      <c r="J169" s="45">
        <f t="shared" si="7"/>
        <v>0</v>
      </c>
      <c r="K169" s="76"/>
      <c r="L169" s="65"/>
      <c r="M169" s="65"/>
      <c r="N169" s="48">
        <f t="shared" si="6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75"/>
      <c r="B170" s="83"/>
      <c r="C170" s="230"/>
      <c r="D170" s="230"/>
      <c r="E170" s="40">
        <f t="shared" si="5"/>
        <v>0</v>
      </c>
      <c r="F170" s="64"/>
      <c r="G170" s="205"/>
      <c r="H170" s="419"/>
      <c r="I170" s="64"/>
      <c r="J170" s="45">
        <f t="shared" si="7"/>
        <v>0</v>
      </c>
      <c r="K170" s="76"/>
      <c r="L170" s="65"/>
      <c r="M170" s="65"/>
      <c r="N170" s="48">
        <f t="shared" si="6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75"/>
      <c r="B171" s="83"/>
      <c r="C171" s="230"/>
      <c r="D171" s="230"/>
      <c r="E171" s="40">
        <f t="shared" si="5"/>
        <v>0</v>
      </c>
      <c r="F171" s="64"/>
      <c r="G171" s="205"/>
      <c r="H171" s="419"/>
      <c r="I171" s="64"/>
      <c r="J171" s="45">
        <f t="shared" si="7"/>
        <v>0</v>
      </c>
      <c r="K171" s="76"/>
      <c r="L171" s="65"/>
      <c r="M171" s="65"/>
      <c r="N171" s="48">
        <f t="shared" si="6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20.25" thickTop="1" thickBot="1" x14ac:dyDescent="0.35">
      <c r="A172" s="231"/>
      <c r="B172" s="83"/>
      <c r="C172" s="232"/>
      <c r="D172" s="232"/>
      <c r="E172" s="40">
        <f t="shared" si="5"/>
        <v>0</v>
      </c>
      <c r="F172" s="64"/>
      <c r="G172" s="205"/>
      <c r="H172" s="419"/>
      <c r="I172" s="64"/>
      <c r="J172" s="45">
        <f t="shared" si="7"/>
        <v>0</v>
      </c>
      <c r="K172" s="76"/>
      <c r="L172" s="65"/>
      <c r="M172" s="65"/>
      <c r="N172" s="48">
        <f t="shared" si="6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20.25" thickTop="1" thickBot="1" x14ac:dyDescent="0.35">
      <c r="A173" s="75"/>
      <c r="B173" s="83"/>
      <c r="C173" s="233"/>
      <c r="D173" s="233"/>
      <c r="E173" s="40">
        <f t="shared" si="5"/>
        <v>0</v>
      </c>
      <c r="F173" s="64"/>
      <c r="G173" s="234"/>
      <c r="H173" s="419"/>
      <c r="I173" s="64"/>
      <c r="J173" s="45">
        <f t="shared" si="7"/>
        <v>0</v>
      </c>
      <c r="K173" s="76"/>
      <c r="L173" s="65"/>
      <c r="M173" s="65"/>
      <c r="N173" s="48">
        <f t="shared" si="6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20.25" thickTop="1" thickBot="1" x14ac:dyDescent="0.35">
      <c r="A174" s="75"/>
      <c r="B174" s="83"/>
      <c r="C174" s="233"/>
      <c r="D174" s="233"/>
      <c r="E174" s="40">
        <f t="shared" si="5"/>
        <v>0</v>
      </c>
      <c r="F174" s="64"/>
      <c r="G174" s="62"/>
      <c r="H174" s="419"/>
      <c r="I174" s="64"/>
      <c r="J174" s="45">
        <f t="shared" si="7"/>
        <v>0</v>
      </c>
      <c r="K174" s="76"/>
      <c r="L174" s="65"/>
      <c r="M174" s="65"/>
      <c r="N174" s="48">
        <f t="shared" si="6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20.25" thickTop="1" thickBot="1" x14ac:dyDescent="0.35">
      <c r="A175" s="75"/>
      <c r="B175" s="182"/>
      <c r="C175" s="237"/>
      <c r="D175" s="237"/>
      <c r="E175" s="40">
        <f t="shared" si="5"/>
        <v>0</v>
      </c>
      <c r="F175" s="238"/>
      <c r="G175" s="205"/>
      <c r="H175" s="384"/>
      <c r="I175" s="238"/>
      <c r="J175" s="45">
        <f t="shared" si="7"/>
        <v>0</v>
      </c>
      <c r="N175" s="48">
        <f t="shared" si="6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20.25" thickTop="1" thickBot="1" x14ac:dyDescent="0.35">
      <c r="A176" s="75"/>
      <c r="B176" s="83"/>
      <c r="C176" s="232"/>
      <c r="D176" s="232"/>
      <c r="E176" s="40">
        <f t="shared" si="5"/>
        <v>0</v>
      </c>
      <c r="F176" s="238"/>
      <c r="G176" s="205"/>
      <c r="H176" s="384"/>
      <c r="I176" s="238"/>
      <c r="J176" s="45">
        <f t="shared" si="7"/>
        <v>0</v>
      </c>
      <c r="N176" s="48">
        <f t="shared" si="6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20.25" thickTop="1" thickBot="1" x14ac:dyDescent="0.35">
      <c r="A177" s="75"/>
      <c r="B177" s="83"/>
      <c r="C177" s="232"/>
      <c r="D177" s="232"/>
      <c r="E177" s="40">
        <f t="shared" ref="E177:E240" si="8">D177*F177</f>
        <v>0</v>
      </c>
      <c r="F177" s="64"/>
      <c r="G177" s="205"/>
      <c r="H177" s="419"/>
      <c r="I177" s="64"/>
      <c r="J177" s="45">
        <f t="shared" si="7"/>
        <v>0</v>
      </c>
      <c r="K177" s="76"/>
      <c r="L177" s="65"/>
      <c r="M177" s="65"/>
      <c r="N177" s="48">
        <f t="shared" si="6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20.25" thickTop="1" thickBot="1" x14ac:dyDescent="0.35">
      <c r="A178" s="75"/>
      <c r="B178" s="83"/>
      <c r="C178" s="232"/>
      <c r="D178" s="232"/>
      <c r="E178" s="40">
        <f t="shared" si="8"/>
        <v>0</v>
      </c>
      <c r="F178" s="64"/>
      <c r="G178" s="205"/>
      <c r="H178" s="419"/>
      <c r="I178" s="64"/>
      <c r="J178" s="45">
        <f t="shared" si="7"/>
        <v>0</v>
      </c>
      <c r="K178" s="76"/>
      <c r="L178" s="65"/>
      <c r="M178" s="65"/>
      <c r="N178" s="48">
        <f t="shared" si="6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20.25" thickTop="1" thickBot="1" x14ac:dyDescent="0.35">
      <c r="A179" s="75"/>
      <c r="B179" s="83"/>
      <c r="C179" s="247"/>
      <c r="D179" s="247"/>
      <c r="E179" s="40">
        <f t="shared" si="8"/>
        <v>0</v>
      </c>
      <c r="F179" s="64"/>
      <c r="G179" s="234"/>
      <c r="H179" s="419"/>
      <c r="I179" s="64"/>
      <c r="J179" s="45">
        <f t="shared" si="7"/>
        <v>0</v>
      </c>
      <c r="K179" s="76"/>
      <c r="L179" s="65"/>
      <c r="M179" s="65"/>
      <c r="N179" s="48">
        <f t="shared" ref="N179:N242" si="9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20.25" thickTop="1" thickBot="1" x14ac:dyDescent="0.35">
      <c r="A180" s="75"/>
      <c r="B180" s="83"/>
      <c r="C180" s="247"/>
      <c r="D180" s="247"/>
      <c r="E180" s="40">
        <f t="shared" si="8"/>
        <v>0</v>
      </c>
      <c r="F180" s="64"/>
      <c r="G180" s="234"/>
      <c r="H180" s="419"/>
      <c r="I180" s="64"/>
      <c r="J180" s="45">
        <f t="shared" si="7"/>
        <v>0</v>
      </c>
      <c r="K180" s="76"/>
      <c r="L180" s="65"/>
      <c r="M180" s="65"/>
      <c r="N180" s="48">
        <f t="shared" si="9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20.25" thickTop="1" thickBot="1" x14ac:dyDescent="0.35">
      <c r="A181" s="75"/>
      <c r="B181" s="83"/>
      <c r="C181" s="247"/>
      <c r="D181" s="247"/>
      <c r="E181" s="40">
        <f t="shared" si="8"/>
        <v>0</v>
      </c>
      <c r="F181" s="64"/>
      <c r="G181" s="234"/>
      <c r="H181" s="419"/>
      <c r="I181" s="64"/>
      <c r="J181" s="45">
        <f t="shared" si="7"/>
        <v>0</v>
      </c>
      <c r="K181" s="76"/>
      <c r="L181" s="65"/>
      <c r="M181" s="65"/>
      <c r="N181" s="48">
        <f t="shared" si="9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20.25" thickTop="1" thickBot="1" x14ac:dyDescent="0.3">
      <c r="A182" s="75"/>
      <c r="B182" s="182"/>
      <c r="C182" s="248"/>
      <c r="D182" s="248"/>
      <c r="E182" s="40">
        <f t="shared" si="8"/>
        <v>0</v>
      </c>
      <c r="F182" s="64"/>
      <c r="G182" s="234"/>
      <c r="H182" s="419"/>
      <c r="I182" s="64"/>
      <c r="J182" s="45">
        <f t="shared" si="7"/>
        <v>0</v>
      </c>
      <c r="K182" s="76"/>
      <c r="L182" s="65"/>
      <c r="M182" s="65"/>
      <c r="N182" s="48">
        <f t="shared" si="9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20.25" thickTop="1" thickBot="1" x14ac:dyDescent="0.35">
      <c r="A183" s="75"/>
      <c r="B183" s="83"/>
      <c r="C183" s="247"/>
      <c r="D183" s="247"/>
      <c r="E183" s="40">
        <f t="shared" si="8"/>
        <v>0</v>
      </c>
      <c r="F183" s="64"/>
      <c r="G183" s="234"/>
      <c r="H183" s="419"/>
      <c r="I183" s="64"/>
      <c r="J183" s="45">
        <f t="shared" si="7"/>
        <v>0</v>
      </c>
      <c r="K183" s="76"/>
      <c r="L183" s="65"/>
      <c r="M183" s="65"/>
      <c r="N183" s="48">
        <f t="shared" si="9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20.25" thickTop="1" thickBot="1" x14ac:dyDescent="0.35">
      <c r="A184" s="75"/>
      <c r="B184" s="83"/>
      <c r="C184" s="227"/>
      <c r="D184" s="227"/>
      <c r="E184" s="40">
        <f t="shared" si="8"/>
        <v>0</v>
      </c>
      <c r="F184" s="64"/>
      <c r="G184" s="205"/>
      <c r="H184" s="419"/>
      <c r="I184" s="64"/>
      <c r="J184" s="45">
        <f t="shared" si="7"/>
        <v>0</v>
      </c>
      <c r="K184" s="76"/>
      <c r="L184" s="65"/>
      <c r="M184" s="65"/>
      <c r="N184" s="48">
        <f t="shared" si="9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20.25" thickTop="1" thickBot="1" x14ac:dyDescent="0.35">
      <c r="A185" s="75"/>
      <c r="B185" s="83"/>
      <c r="C185" s="227"/>
      <c r="D185" s="227"/>
      <c r="E185" s="40">
        <f t="shared" si="8"/>
        <v>0</v>
      </c>
      <c r="F185" s="64"/>
      <c r="G185" s="205"/>
      <c r="H185" s="419"/>
      <c r="I185" s="64"/>
      <c r="J185" s="45">
        <f t="shared" si="7"/>
        <v>0</v>
      </c>
      <c r="K185" s="76"/>
      <c r="L185" s="65"/>
      <c r="M185" s="65"/>
      <c r="N185" s="48">
        <f t="shared" si="9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20.25" thickTop="1" thickBot="1" x14ac:dyDescent="0.35">
      <c r="A186" s="75"/>
      <c r="B186" s="83"/>
      <c r="C186" s="227"/>
      <c r="D186" s="227"/>
      <c r="E186" s="40">
        <f t="shared" si="8"/>
        <v>0</v>
      </c>
      <c r="F186" s="64"/>
      <c r="G186" s="205"/>
      <c r="H186" s="419"/>
      <c r="I186" s="64"/>
      <c r="J186" s="45">
        <f t="shared" si="7"/>
        <v>0</v>
      </c>
      <c r="K186" s="76"/>
      <c r="L186" s="65"/>
      <c r="M186" s="65"/>
      <c r="N186" s="48">
        <f t="shared" si="9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20.25" thickTop="1" thickBot="1" x14ac:dyDescent="0.35">
      <c r="A187" s="75"/>
      <c r="B187" s="83"/>
      <c r="C187" s="227"/>
      <c r="D187" s="227"/>
      <c r="E187" s="40">
        <f t="shared" si="8"/>
        <v>0</v>
      </c>
      <c r="F187" s="64"/>
      <c r="G187" s="205"/>
      <c r="H187" s="419"/>
      <c r="I187" s="64"/>
      <c r="J187" s="45">
        <f t="shared" si="7"/>
        <v>0</v>
      </c>
      <c r="K187" s="76"/>
      <c r="L187" s="65"/>
      <c r="M187" s="65"/>
      <c r="N187" s="48">
        <f t="shared" si="9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20.25" thickTop="1" thickBot="1" x14ac:dyDescent="0.3">
      <c r="A188" s="231"/>
      <c r="B188" s="182"/>
      <c r="C188" s="232"/>
      <c r="D188" s="232"/>
      <c r="E188" s="40">
        <f t="shared" si="8"/>
        <v>0</v>
      </c>
      <c r="F188" s="64"/>
      <c r="G188" s="205"/>
      <c r="H188" s="419"/>
      <c r="I188" s="64"/>
      <c r="J188" s="45">
        <f t="shared" si="7"/>
        <v>0</v>
      </c>
      <c r="K188" s="76"/>
      <c r="L188" s="65"/>
      <c r="M188" s="65"/>
      <c r="N188" s="48">
        <f t="shared" si="9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20.25" thickTop="1" thickBot="1" x14ac:dyDescent="0.35">
      <c r="A189" s="249"/>
      <c r="B189" s="83"/>
      <c r="C189" s="233"/>
      <c r="D189" s="233"/>
      <c r="E189" s="40">
        <f t="shared" si="8"/>
        <v>0</v>
      </c>
      <c r="F189" s="64"/>
      <c r="G189" s="62"/>
      <c r="H189" s="419"/>
      <c r="I189" s="64"/>
      <c r="J189" s="45">
        <f t="shared" si="7"/>
        <v>0</v>
      </c>
      <c r="K189" s="76"/>
      <c r="L189" s="65"/>
      <c r="M189" s="65"/>
      <c r="N189" s="48">
        <f t="shared" si="9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20.25" thickTop="1" thickBot="1" x14ac:dyDescent="0.3">
      <c r="A190" s="75"/>
      <c r="B190" s="182"/>
      <c r="C190" s="250"/>
      <c r="D190" s="250"/>
      <c r="E190" s="40">
        <f t="shared" si="8"/>
        <v>0</v>
      </c>
      <c r="F190" s="64"/>
      <c r="G190" s="205"/>
      <c r="H190" s="419"/>
      <c r="I190" s="64"/>
      <c r="J190" s="45">
        <f t="shared" si="7"/>
        <v>0</v>
      </c>
      <c r="K190" s="76"/>
      <c r="L190" s="65"/>
      <c r="M190" s="65"/>
      <c r="N190" s="48">
        <f t="shared" si="9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20.25" thickTop="1" thickBot="1" x14ac:dyDescent="0.3">
      <c r="A191" s="75"/>
      <c r="B191" s="182"/>
      <c r="C191" s="250"/>
      <c r="D191" s="250"/>
      <c r="E191" s="40">
        <f t="shared" si="8"/>
        <v>0</v>
      </c>
      <c r="F191" s="64"/>
      <c r="G191" s="205"/>
      <c r="H191" s="419"/>
      <c r="I191" s="64"/>
      <c r="J191" s="45">
        <f t="shared" si="7"/>
        <v>0</v>
      </c>
      <c r="K191" s="76"/>
      <c r="L191" s="65"/>
      <c r="M191" s="65"/>
      <c r="N191" s="48">
        <f t="shared" si="9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20.25" thickTop="1" thickBot="1" x14ac:dyDescent="0.3">
      <c r="A192" s="75"/>
      <c r="B192" s="182"/>
      <c r="C192" s="250"/>
      <c r="D192" s="250"/>
      <c r="E192" s="40">
        <f t="shared" si="8"/>
        <v>0</v>
      </c>
      <c r="F192" s="64"/>
      <c r="G192" s="205"/>
      <c r="H192" s="419"/>
      <c r="I192" s="64"/>
      <c r="J192" s="45">
        <f t="shared" si="7"/>
        <v>0</v>
      </c>
      <c r="K192" s="76"/>
      <c r="L192" s="65"/>
      <c r="M192" s="65"/>
      <c r="N192" s="48">
        <f t="shared" si="9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20.25" thickTop="1" thickBot="1" x14ac:dyDescent="0.3">
      <c r="A193" s="75"/>
      <c r="B193" s="182"/>
      <c r="C193" s="250"/>
      <c r="D193" s="250"/>
      <c r="E193" s="40">
        <f t="shared" si="8"/>
        <v>0</v>
      </c>
      <c r="F193" s="251"/>
      <c r="G193" s="234"/>
      <c r="H193" s="419"/>
      <c r="I193" s="64"/>
      <c r="J193" s="45">
        <f t="shared" si="7"/>
        <v>0</v>
      </c>
      <c r="K193" s="76"/>
      <c r="L193" s="65"/>
      <c r="M193" s="65"/>
      <c r="N193" s="48">
        <f t="shared" si="9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20.25" thickTop="1" thickBot="1" x14ac:dyDescent="0.3">
      <c r="A194" s="75"/>
      <c r="B194" s="182"/>
      <c r="C194" s="250"/>
      <c r="D194" s="250"/>
      <c r="E194" s="40">
        <f t="shared" si="8"/>
        <v>0</v>
      </c>
      <c r="F194" s="251"/>
      <c r="G194" s="234"/>
      <c r="H194" s="419"/>
      <c r="I194" s="64"/>
      <c r="J194" s="45">
        <f t="shared" si="7"/>
        <v>0</v>
      </c>
      <c r="K194" s="76"/>
      <c r="L194" s="65"/>
      <c r="M194" s="65"/>
      <c r="N194" s="48">
        <f t="shared" si="9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20.25" thickTop="1" thickBot="1" x14ac:dyDescent="0.3">
      <c r="A195" s="75"/>
      <c r="B195" s="182"/>
      <c r="C195" s="250"/>
      <c r="D195" s="250"/>
      <c r="E195" s="40">
        <f t="shared" si="8"/>
        <v>0</v>
      </c>
      <c r="F195" s="251"/>
      <c r="G195" s="234"/>
      <c r="H195" s="419"/>
      <c r="I195" s="64"/>
      <c r="J195" s="45">
        <f t="shared" si="7"/>
        <v>0</v>
      </c>
      <c r="K195" s="76"/>
      <c r="L195" s="65"/>
      <c r="M195" s="65"/>
      <c r="N195" s="48">
        <f t="shared" si="9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20.25" thickTop="1" thickBot="1" x14ac:dyDescent="0.3">
      <c r="A196" s="75"/>
      <c r="B196" s="182"/>
      <c r="C196" s="250"/>
      <c r="D196" s="250"/>
      <c r="E196" s="40">
        <f t="shared" si="8"/>
        <v>0</v>
      </c>
      <c r="F196" s="251"/>
      <c r="G196" s="234"/>
      <c r="H196" s="419"/>
      <c r="I196" s="64"/>
      <c r="J196" s="45">
        <f t="shared" si="7"/>
        <v>0</v>
      </c>
      <c r="K196" s="76"/>
      <c r="L196" s="65"/>
      <c r="M196" s="65"/>
      <c r="N196" s="48">
        <f t="shared" si="9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20.25" thickTop="1" thickBot="1" x14ac:dyDescent="0.3">
      <c r="A197" s="75"/>
      <c r="B197" s="182"/>
      <c r="C197" s="250"/>
      <c r="D197" s="250"/>
      <c r="E197" s="40">
        <f t="shared" si="8"/>
        <v>0</v>
      </c>
      <c r="F197" s="251"/>
      <c r="G197" s="234"/>
      <c r="H197" s="419"/>
      <c r="I197" s="64"/>
      <c r="J197" s="45">
        <f t="shared" si="7"/>
        <v>0</v>
      </c>
      <c r="K197" s="76"/>
      <c r="L197" s="65"/>
      <c r="M197" s="65"/>
      <c r="N197" s="48">
        <f t="shared" si="9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20.25" thickTop="1" thickBot="1" x14ac:dyDescent="0.3">
      <c r="A198" s="75"/>
      <c r="B198" s="182"/>
      <c r="C198" s="250"/>
      <c r="D198" s="250"/>
      <c r="E198" s="40">
        <f t="shared" si="8"/>
        <v>0</v>
      </c>
      <c r="F198" s="251"/>
      <c r="G198" s="234"/>
      <c r="H198" s="419"/>
      <c r="I198" s="64"/>
      <c r="J198" s="45">
        <f t="shared" si="7"/>
        <v>0</v>
      </c>
      <c r="K198" s="76"/>
      <c r="L198" s="65"/>
      <c r="M198" s="65"/>
      <c r="N198" s="48">
        <f t="shared" si="9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20.25" thickTop="1" thickBot="1" x14ac:dyDescent="0.3">
      <c r="A199" s="75"/>
      <c r="B199" s="182"/>
      <c r="C199" s="250"/>
      <c r="D199" s="250"/>
      <c r="E199" s="40">
        <f t="shared" si="8"/>
        <v>0</v>
      </c>
      <c r="F199" s="251"/>
      <c r="G199" s="234"/>
      <c r="H199" s="419"/>
      <c r="I199" s="64"/>
      <c r="J199" s="45">
        <f t="shared" si="7"/>
        <v>0</v>
      </c>
      <c r="K199" s="76"/>
      <c r="L199" s="65"/>
      <c r="M199" s="65"/>
      <c r="N199" s="48">
        <f t="shared" si="9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20.25" thickTop="1" thickBot="1" x14ac:dyDescent="0.3">
      <c r="A200" s="75"/>
      <c r="B200" s="182"/>
      <c r="C200" s="250"/>
      <c r="D200" s="250"/>
      <c r="E200" s="40">
        <f t="shared" si="8"/>
        <v>0</v>
      </c>
      <c r="F200" s="64"/>
      <c r="G200" s="234"/>
      <c r="H200" s="419"/>
      <c r="I200" s="64"/>
      <c r="J200" s="45">
        <f t="shared" si="7"/>
        <v>0</v>
      </c>
      <c r="K200" s="76"/>
      <c r="L200" s="65"/>
      <c r="M200" s="65"/>
      <c r="N200" s="48">
        <f t="shared" si="9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20.25" thickTop="1" thickBot="1" x14ac:dyDescent="0.3">
      <c r="A201" s="75"/>
      <c r="B201" s="182"/>
      <c r="C201" s="227"/>
      <c r="D201" s="227"/>
      <c r="E201" s="40">
        <f t="shared" si="8"/>
        <v>0</v>
      </c>
      <c r="F201" s="64"/>
      <c r="G201" s="205"/>
      <c r="H201" s="419"/>
      <c r="I201" s="64"/>
      <c r="J201" s="45">
        <f t="shared" si="7"/>
        <v>0</v>
      </c>
      <c r="K201" s="76"/>
      <c r="L201" s="65"/>
      <c r="M201" s="65"/>
      <c r="N201" s="48">
        <f t="shared" si="9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20.25" thickTop="1" thickBot="1" x14ac:dyDescent="0.3">
      <c r="A202" s="75"/>
      <c r="B202" s="182"/>
      <c r="C202" s="227"/>
      <c r="D202" s="227"/>
      <c r="E202" s="40">
        <f t="shared" si="8"/>
        <v>0</v>
      </c>
      <c r="F202" s="64"/>
      <c r="G202" s="205"/>
      <c r="H202" s="419"/>
      <c r="I202" s="64"/>
      <c r="J202" s="45">
        <f t="shared" si="7"/>
        <v>0</v>
      </c>
      <c r="K202" s="76"/>
      <c r="L202" s="65"/>
      <c r="M202" s="65"/>
      <c r="N202" s="48">
        <f t="shared" si="9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20.25" thickTop="1" thickBot="1" x14ac:dyDescent="0.3">
      <c r="A203" s="75"/>
      <c r="B203" s="182"/>
      <c r="C203" s="227"/>
      <c r="D203" s="227"/>
      <c r="E203" s="40">
        <f t="shared" si="8"/>
        <v>0</v>
      </c>
      <c r="F203" s="64"/>
      <c r="G203" s="205"/>
      <c r="H203" s="419"/>
      <c r="I203" s="64"/>
      <c r="J203" s="45">
        <f t="shared" si="7"/>
        <v>0</v>
      </c>
      <c r="K203" s="76"/>
      <c r="L203" s="65"/>
      <c r="M203" s="65"/>
      <c r="N203" s="48">
        <f t="shared" si="9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20.25" thickTop="1" thickBot="1" x14ac:dyDescent="0.3">
      <c r="A204" s="75"/>
      <c r="B204" s="182"/>
      <c r="C204" s="227"/>
      <c r="D204" s="227"/>
      <c r="E204" s="40">
        <f t="shared" si="8"/>
        <v>0</v>
      </c>
      <c r="F204" s="64"/>
      <c r="G204" s="205"/>
      <c r="H204" s="419"/>
      <c r="I204" s="64"/>
      <c r="J204" s="45">
        <f t="shared" si="7"/>
        <v>0</v>
      </c>
      <c r="K204" s="76"/>
      <c r="L204" s="65"/>
      <c r="M204" s="65"/>
      <c r="N204" s="48">
        <f t="shared" si="9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20.25" thickTop="1" thickBot="1" x14ac:dyDescent="0.3">
      <c r="A205" s="75"/>
      <c r="B205" s="182"/>
      <c r="C205" s="227"/>
      <c r="D205" s="227"/>
      <c r="E205" s="40">
        <f t="shared" si="8"/>
        <v>0</v>
      </c>
      <c r="F205" s="64"/>
      <c r="G205" s="205"/>
      <c r="H205" s="419"/>
      <c r="I205" s="64"/>
      <c r="J205" s="45">
        <f t="shared" si="7"/>
        <v>0</v>
      </c>
      <c r="K205" s="76"/>
      <c r="L205" s="65"/>
      <c r="M205" s="65"/>
      <c r="N205" s="48">
        <f t="shared" si="9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20.25" thickTop="1" thickBot="1" x14ac:dyDescent="0.3">
      <c r="A206" s="75"/>
      <c r="B206" s="182"/>
      <c r="C206" s="227"/>
      <c r="D206" s="227"/>
      <c r="E206" s="40">
        <f t="shared" si="8"/>
        <v>0</v>
      </c>
      <c r="F206" s="64"/>
      <c r="G206" s="205"/>
      <c r="H206" s="419"/>
      <c r="I206" s="64"/>
      <c r="J206" s="45">
        <f t="shared" si="7"/>
        <v>0</v>
      </c>
      <c r="K206" s="76"/>
      <c r="L206" s="65"/>
      <c r="M206" s="65"/>
      <c r="N206" s="48">
        <f t="shared" si="9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20.25" thickTop="1" thickBot="1" x14ac:dyDescent="0.3">
      <c r="A207" s="75"/>
      <c r="B207" s="182"/>
      <c r="C207" s="227"/>
      <c r="D207" s="227"/>
      <c r="E207" s="40">
        <f t="shared" si="8"/>
        <v>0</v>
      </c>
      <c r="F207" s="64"/>
      <c r="G207" s="205"/>
      <c r="H207" s="419"/>
      <c r="I207" s="64"/>
      <c r="J207" s="45">
        <f t="shared" si="7"/>
        <v>0</v>
      </c>
      <c r="K207" s="76"/>
      <c r="L207" s="65"/>
      <c r="M207" s="65"/>
      <c r="N207" s="48">
        <f t="shared" si="9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20.25" thickTop="1" thickBot="1" x14ac:dyDescent="0.3">
      <c r="A208" s="75"/>
      <c r="B208" s="182"/>
      <c r="C208" s="227"/>
      <c r="D208" s="227"/>
      <c r="E208" s="40">
        <f t="shared" si="8"/>
        <v>0</v>
      </c>
      <c r="F208" s="64"/>
      <c r="G208" s="205"/>
      <c r="H208" s="419"/>
      <c r="I208" s="64"/>
      <c r="J208" s="45">
        <f t="shared" si="7"/>
        <v>0</v>
      </c>
      <c r="K208" s="76"/>
      <c r="L208" s="65"/>
      <c r="M208" s="65"/>
      <c r="N208" s="48">
        <f t="shared" si="9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20.25" thickTop="1" thickBot="1" x14ac:dyDescent="0.3">
      <c r="A209" s="182"/>
      <c r="B209" s="237"/>
      <c r="C209" s="227"/>
      <c r="D209" s="227"/>
      <c r="E209" s="40">
        <f t="shared" si="8"/>
        <v>0</v>
      </c>
      <c r="F209" s="64"/>
      <c r="G209" s="62"/>
      <c r="H209" s="419"/>
      <c r="I209" s="64"/>
      <c r="J209" s="45">
        <f t="shared" si="7"/>
        <v>0</v>
      </c>
      <c r="K209" s="76"/>
      <c r="L209" s="65"/>
      <c r="M209" s="65"/>
      <c r="N209" s="48">
        <f t="shared" si="9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20.25" thickTop="1" thickBot="1" x14ac:dyDescent="0.3">
      <c r="A210" s="249"/>
      <c r="B210" s="182"/>
      <c r="C210" s="227"/>
      <c r="D210" s="227"/>
      <c r="E210" s="40">
        <f t="shared" si="8"/>
        <v>0</v>
      </c>
      <c r="F210" s="64"/>
      <c r="G210" s="205"/>
      <c r="H210" s="419"/>
      <c r="I210" s="64"/>
      <c r="J210" s="45">
        <f t="shared" si="7"/>
        <v>0</v>
      </c>
      <c r="K210" s="76"/>
      <c r="L210" s="65"/>
      <c r="M210" s="65"/>
      <c r="N210" s="48">
        <f t="shared" si="9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20.25" thickTop="1" thickBot="1" x14ac:dyDescent="0.3">
      <c r="A211" s="249"/>
      <c r="B211" s="182"/>
      <c r="C211" s="227"/>
      <c r="D211" s="227"/>
      <c r="E211" s="40">
        <f t="shared" si="8"/>
        <v>0</v>
      </c>
      <c r="F211" s="64"/>
      <c r="G211" s="205"/>
      <c r="H211" s="419"/>
      <c r="I211" s="64"/>
      <c r="J211" s="45">
        <f t="shared" si="7"/>
        <v>0</v>
      </c>
      <c r="K211" s="76"/>
      <c r="L211" s="65"/>
      <c r="M211" s="65"/>
      <c r="N211" s="48">
        <f t="shared" si="9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20.25" thickTop="1" thickBot="1" x14ac:dyDescent="0.3">
      <c r="A212" s="249"/>
      <c r="B212" s="182"/>
      <c r="C212" s="227"/>
      <c r="D212" s="227"/>
      <c r="E212" s="40">
        <f t="shared" si="8"/>
        <v>0</v>
      </c>
      <c r="F212" s="64"/>
      <c r="G212" s="205"/>
      <c r="H212" s="419"/>
      <c r="I212" s="64"/>
      <c r="J212" s="45">
        <f t="shared" si="7"/>
        <v>0</v>
      </c>
      <c r="K212" s="76"/>
      <c r="L212" s="65"/>
      <c r="M212" s="65"/>
      <c r="N212" s="48">
        <f t="shared" si="9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20.25" thickTop="1" thickBot="1" x14ac:dyDescent="0.3">
      <c r="A213" s="249"/>
      <c r="B213" s="182"/>
      <c r="C213" s="227"/>
      <c r="D213" s="227"/>
      <c r="E213" s="40">
        <f t="shared" si="8"/>
        <v>0</v>
      </c>
      <c r="F213" s="64"/>
      <c r="G213" s="205"/>
      <c r="H213" s="419"/>
      <c r="I213" s="64"/>
      <c r="J213" s="45">
        <f t="shared" si="7"/>
        <v>0</v>
      </c>
      <c r="K213" s="76"/>
      <c r="L213" s="65"/>
      <c r="M213" s="65"/>
      <c r="N213" s="48">
        <f t="shared" si="9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20.25" thickTop="1" thickBot="1" x14ac:dyDescent="0.3">
      <c r="A214" s="252"/>
      <c r="B214" s="182"/>
      <c r="C214" s="227"/>
      <c r="D214" s="227"/>
      <c r="E214" s="40">
        <f t="shared" si="8"/>
        <v>0</v>
      </c>
      <c r="F214" s="64"/>
      <c r="G214" s="205"/>
      <c r="H214" s="419"/>
      <c r="I214" s="64"/>
      <c r="J214" s="45">
        <f t="shared" si="7"/>
        <v>0</v>
      </c>
      <c r="K214" s="76"/>
      <c r="L214" s="65"/>
      <c r="M214" s="65"/>
      <c r="N214" s="48">
        <f t="shared" si="9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20.25" thickTop="1" thickBot="1" x14ac:dyDescent="0.3">
      <c r="A215" s="75"/>
      <c r="B215" s="182"/>
      <c r="C215" s="227"/>
      <c r="D215" s="227"/>
      <c r="E215" s="40">
        <f t="shared" si="8"/>
        <v>0</v>
      </c>
      <c r="F215" s="64"/>
      <c r="G215" s="205"/>
      <c r="H215" s="419"/>
      <c r="I215" s="64"/>
      <c r="J215" s="45">
        <f t="shared" ref="J215:J258" si="10">I215-F215</f>
        <v>0</v>
      </c>
      <c r="K215" s="76"/>
      <c r="L215" s="65"/>
      <c r="M215" s="65"/>
      <c r="N215" s="48">
        <f t="shared" si="9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20.25" thickTop="1" thickBot="1" x14ac:dyDescent="0.3">
      <c r="A216" s="75"/>
      <c r="B216" s="182"/>
      <c r="C216" s="227"/>
      <c r="D216" s="227"/>
      <c r="E216" s="40">
        <f t="shared" si="8"/>
        <v>0</v>
      </c>
      <c r="F216" s="64"/>
      <c r="G216" s="205"/>
      <c r="H216" s="419"/>
      <c r="I216" s="64"/>
      <c r="J216" s="45">
        <f t="shared" si="10"/>
        <v>0</v>
      </c>
      <c r="K216" s="76"/>
      <c r="L216" s="65"/>
      <c r="M216" s="65"/>
      <c r="N216" s="48">
        <f t="shared" si="9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20.25" thickTop="1" thickBot="1" x14ac:dyDescent="0.3">
      <c r="A217" s="75"/>
      <c r="B217" s="182"/>
      <c r="C217" s="227"/>
      <c r="D217" s="227"/>
      <c r="E217" s="40">
        <f t="shared" si="8"/>
        <v>0</v>
      </c>
      <c r="F217" s="64"/>
      <c r="G217" s="205"/>
      <c r="H217" s="419"/>
      <c r="I217" s="64"/>
      <c r="J217" s="45">
        <f t="shared" si="10"/>
        <v>0</v>
      </c>
      <c r="K217" s="76"/>
      <c r="L217" s="65"/>
      <c r="M217" s="65"/>
      <c r="N217" s="48">
        <f t="shared" si="9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20.25" thickTop="1" thickBot="1" x14ac:dyDescent="0.3">
      <c r="A218" s="75"/>
      <c r="B218" s="182"/>
      <c r="C218" s="227"/>
      <c r="D218" s="227"/>
      <c r="E218" s="40">
        <f t="shared" si="8"/>
        <v>0</v>
      </c>
      <c r="F218" s="64"/>
      <c r="G218" s="205"/>
      <c r="H218" s="419"/>
      <c r="I218" s="64"/>
      <c r="J218" s="45">
        <f t="shared" si="10"/>
        <v>0</v>
      </c>
      <c r="K218" s="76"/>
      <c r="L218" s="65"/>
      <c r="M218" s="65"/>
      <c r="N218" s="48">
        <f t="shared" si="9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20.25" thickTop="1" thickBot="1" x14ac:dyDescent="0.3">
      <c r="A219" s="75"/>
      <c r="B219" s="182"/>
      <c r="C219" s="227"/>
      <c r="D219" s="227"/>
      <c r="E219" s="40">
        <f t="shared" si="8"/>
        <v>0</v>
      </c>
      <c r="F219" s="64"/>
      <c r="G219" s="205"/>
      <c r="H219" s="419"/>
      <c r="I219" s="64"/>
      <c r="J219" s="45">
        <f t="shared" si="10"/>
        <v>0</v>
      </c>
      <c r="K219" s="76"/>
      <c r="L219" s="65"/>
      <c r="M219" s="65"/>
      <c r="N219" s="48">
        <f t="shared" si="9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20.25" thickTop="1" thickBot="1" x14ac:dyDescent="0.3">
      <c r="A220" s="75"/>
      <c r="B220" s="182"/>
      <c r="C220" s="227"/>
      <c r="D220" s="227"/>
      <c r="E220" s="40">
        <f t="shared" si="8"/>
        <v>0</v>
      </c>
      <c r="F220" s="64"/>
      <c r="G220" s="205"/>
      <c r="H220" s="419"/>
      <c r="I220" s="64"/>
      <c r="J220" s="45">
        <f t="shared" si="10"/>
        <v>0</v>
      </c>
      <c r="K220" s="76"/>
      <c r="L220" s="65"/>
      <c r="M220" s="65"/>
      <c r="N220" s="48">
        <f t="shared" si="9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20.25" thickTop="1" thickBot="1" x14ac:dyDescent="0.3">
      <c r="A221" s="75"/>
      <c r="B221" s="182"/>
      <c r="C221" s="227"/>
      <c r="D221" s="227"/>
      <c r="E221" s="40">
        <f t="shared" si="8"/>
        <v>0</v>
      </c>
      <c r="F221" s="64"/>
      <c r="G221" s="205"/>
      <c r="H221" s="419"/>
      <c r="I221" s="64"/>
      <c r="J221" s="45">
        <f t="shared" si="10"/>
        <v>0</v>
      </c>
      <c r="K221" s="76"/>
      <c r="L221" s="65"/>
      <c r="M221" s="65"/>
      <c r="N221" s="48">
        <f t="shared" si="9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20.25" thickTop="1" thickBot="1" x14ac:dyDescent="0.3">
      <c r="A222" s="75"/>
      <c r="B222" s="182"/>
      <c r="C222" s="227"/>
      <c r="D222" s="227"/>
      <c r="E222" s="40">
        <f t="shared" si="8"/>
        <v>0</v>
      </c>
      <c r="F222" s="64"/>
      <c r="G222" s="205"/>
      <c r="H222" s="419"/>
      <c r="I222" s="64"/>
      <c r="J222" s="45">
        <f t="shared" si="10"/>
        <v>0</v>
      </c>
      <c r="K222" s="76"/>
      <c r="L222" s="65"/>
      <c r="M222" s="65"/>
      <c r="N222" s="48">
        <f t="shared" si="9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20.25" thickTop="1" thickBot="1" x14ac:dyDescent="0.3">
      <c r="A223" s="75"/>
      <c r="B223" s="182"/>
      <c r="C223" s="227"/>
      <c r="D223" s="227"/>
      <c r="E223" s="40">
        <f t="shared" si="8"/>
        <v>0</v>
      </c>
      <c r="F223" s="64"/>
      <c r="G223" s="205"/>
      <c r="H223" s="419"/>
      <c r="I223" s="64"/>
      <c r="J223" s="45">
        <f t="shared" si="10"/>
        <v>0</v>
      </c>
      <c r="K223" s="76"/>
      <c r="L223" s="65"/>
      <c r="M223" s="65"/>
      <c r="N223" s="48">
        <f t="shared" si="9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20.25" thickTop="1" thickBot="1" x14ac:dyDescent="0.3">
      <c r="A224" s="75"/>
      <c r="B224" s="182"/>
      <c r="C224" s="253"/>
      <c r="D224" s="253"/>
      <c r="E224" s="40">
        <f t="shared" si="8"/>
        <v>0</v>
      </c>
      <c r="F224" s="64"/>
      <c r="G224" s="205"/>
      <c r="H224" s="419"/>
      <c r="I224" s="64"/>
      <c r="J224" s="45">
        <f t="shared" si="10"/>
        <v>0</v>
      </c>
      <c r="K224" s="76"/>
      <c r="L224" s="65"/>
      <c r="M224" s="65"/>
      <c r="N224" s="48">
        <f t="shared" si="9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20.25" thickTop="1" thickBot="1" x14ac:dyDescent="0.3">
      <c r="A225" s="75"/>
      <c r="B225" s="182"/>
      <c r="C225" s="227"/>
      <c r="D225" s="227"/>
      <c r="E225" s="40">
        <f t="shared" si="8"/>
        <v>0</v>
      </c>
      <c r="F225" s="64"/>
      <c r="G225" s="205"/>
      <c r="H225" s="419"/>
      <c r="I225" s="64"/>
      <c r="J225" s="45">
        <f t="shared" si="10"/>
        <v>0</v>
      </c>
      <c r="K225" s="76"/>
      <c r="L225" s="65"/>
      <c r="M225" s="65"/>
      <c r="N225" s="48">
        <f t="shared" si="9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20.25" thickTop="1" thickBot="1" x14ac:dyDescent="0.3">
      <c r="A226" s="75"/>
      <c r="B226" s="182"/>
      <c r="C226" s="247"/>
      <c r="D226" s="247"/>
      <c r="E226" s="40">
        <f t="shared" si="8"/>
        <v>0</v>
      </c>
      <c r="F226" s="64"/>
      <c r="G226" s="205"/>
      <c r="H226" s="419"/>
      <c r="I226" s="64"/>
      <c r="J226" s="45">
        <f t="shared" si="10"/>
        <v>0</v>
      </c>
      <c r="K226" s="76"/>
      <c r="L226" s="65"/>
      <c r="M226" s="65"/>
      <c r="N226" s="48">
        <f t="shared" si="9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20.25" thickTop="1" thickBot="1" x14ac:dyDescent="0.3">
      <c r="A227" s="75"/>
      <c r="B227" s="182"/>
      <c r="C227" s="248"/>
      <c r="D227" s="248"/>
      <c r="E227" s="40">
        <f t="shared" si="8"/>
        <v>0</v>
      </c>
      <c r="F227" s="64"/>
      <c r="G227" s="205"/>
      <c r="H227" s="419"/>
      <c r="I227" s="64"/>
      <c r="J227" s="45">
        <f t="shared" si="10"/>
        <v>0</v>
      </c>
      <c r="K227" s="76"/>
      <c r="L227" s="65"/>
      <c r="M227" s="65"/>
      <c r="N227" s="48">
        <f t="shared" si="9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20.25" thickTop="1" thickBot="1" x14ac:dyDescent="0.3">
      <c r="A228" s="75"/>
      <c r="B228" s="182"/>
      <c r="C228" s="248"/>
      <c r="D228" s="248"/>
      <c r="E228" s="40">
        <f t="shared" si="8"/>
        <v>0</v>
      </c>
      <c r="F228" s="64"/>
      <c r="G228" s="205"/>
      <c r="H228" s="419"/>
      <c r="I228" s="64"/>
      <c r="J228" s="45">
        <f t="shared" si="10"/>
        <v>0</v>
      </c>
      <c r="K228" s="76"/>
      <c r="L228" s="65"/>
      <c r="M228" s="65"/>
      <c r="N228" s="48">
        <f t="shared" si="9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20.25" thickTop="1" thickBot="1" x14ac:dyDescent="0.3">
      <c r="A229" s="75"/>
      <c r="B229" s="182"/>
      <c r="C229" s="247"/>
      <c r="D229" s="247"/>
      <c r="E229" s="40">
        <f t="shared" si="8"/>
        <v>0</v>
      </c>
      <c r="F229" s="64"/>
      <c r="G229" s="205"/>
      <c r="H229" s="419"/>
      <c r="I229" s="64"/>
      <c r="J229" s="45">
        <f t="shared" si="10"/>
        <v>0</v>
      </c>
      <c r="K229" s="76"/>
      <c r="L229" s="65"/>
      <c r="M229" s="65"/>
      <c r="N229" s="48">
        <f t="shared" si="9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20.25" thickTop="1" thickBot="1" x14ac:dyDescent="0.3">
      <c r="A230" s="75"/>
      <c r="B230" s="182"/>
      <c r="C230" s="232"/>
      <c r="D230" s="232"/>
      <c r="E230" s="40">
        <f t="shared" si="8"/>
        <v>0</v>
      </c>
      <c r="F230" s="64"/>
      <c r="G230" s="205"/>
      <c r="H230" s="419"/>
      <c r="I230" s="64"/>
      <c r="J230" s="45">
        <f t="shared" si="10"/>
        <v>0</v>
      </c>
      <c r="K230" s="76"/>
      <c r="L230" s="65"/>
      <c r="M230" s="65"/>
      <c r="N230" s="48">
        <f t="shared" si="9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20.25" thickTop="1" thickBot="1" x14ac:dyDescent="0.3">
      <c r="A231" s="75"/>
      <c r="B231" s="182"/>
      <c r="C231" s="179"/>
      <c r="D231" s="179"/>
      <c r="E231" s="40">
        <f t="shared" si="8"/>
        <v>0</v>
      </c>
      <c r="F231" s="64"/>
      <c r="G231" s="205"/>
      <c r="H231" s="419"/>
      <c r="I231" s="64"/>
      <c r="J231" s="45">
        <f t="shared" si="10"/>
        <v>0</v>
      </c>
      <c r="K231" s="76"/>
      <c r="L231" s="65"/>
      <c r="M231" s="65"/>
      <c r="N231" s="48">
        <f t="shared" si="9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20.25" thickTop="1" thickBot="1" x14ac:dyDescent="0.3">
      <c r="A232" s="183"/>
      <c r="B232" s="182"/>
      <c r="C232" s="207"/>
      <c r="D232" s="207"/>
      <c r="E232" s="40">
        <f t="shared" si="8"/>
        <v>0</v>
      </c>
      <c r="F232" s="64"/>
      <c r="G232" s="205"/>
      <c r="H232" s="419"/>
      <c r="I232" s="64"/>
      <c r="J232" s="45">
        <f t="shared" si="10"/>
        <v>0</v>
      </c>
      <c r="K232" s="76"/>
      <c r="L232" s="65"/>
      <c r="M232" s="65"/>
      <c r="N232" s="48">
        <f t="shared" si="9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20.25" thickTop="1" thickBot="1" x14ac:dyDescent="0.3">
      <c r="A233" s="75"/>
      <c r="B233" s="182"/>
      <c r="C233" s="207"/>
      <c r="D233" s="207"/>
      <c r="E233" s="40">
        <f t="shared" si="8"/>
        <v>0</v>
      </c>
      <c r="F233" s="64"/>
      <c r="G233" s="205"/>
      <c r="H233" s="419"/>
      <c r="I233" s="64"/>
      <c r="J233" s="45">
        <f t="shared" si="10"/>
        <v>0</v>
      </c>
      <c r="K233" s="76"/>
      <c r="L233" s="65"/>
      <c r="M233" s="65"/>
      <c r="N233" s="48">
        <f t="shared" si="9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20.25" thickTop="1" thickBot="1" x14ac:dyDescent="0.3">
      <c r="A234" s="75"/>
      <c r="B234" s="182"/>
      <c r="C234" s="207"/>
      <c r="D234" s="207"/>
      <c r="E234" s="40">
        <f t="shared" si="8"/>
        <v>0</v>
      </c>
      <c r="F234" s="64"/>
      <c r="G234" s="205"/>
      <c r="H234" s="419"/>
      <c r="I234" s="64"/>
      <c r="J234" s="45">
        <f t="shared" si="10"/>
        <v>0</v>
      </c>
      <c r="K234" s="76"/>
      <c r="L234" s="65"/>
      <c r="M234" s="65"/>
      <c r="N234" s="48">
        <f t="shared" si="9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20.25" thickTop="1" thickBot="1" x14ac:dyDescent="0.3">
      <c r="A235" s="254"/>
      <c r="B235" s="255"/>
      <c r="C235" s="207"/>
      <c r="D235" s="207"/>
      <c r="E235" s="40">
        <f t="shared" si="8"/>
        <v>0</v>
      </c>
      <c r="F235" s="64"/>
      <c r="G235" s="205"/>
      <c r="H235" s="419"/>
      <c r="I235" s="64"/>
      <c r="J235" s="45">
        <f t="shared" si="10"/>
        <v>0</v>
      </c>
      <c r="K235" s="76"/>
      <c r="L235" s="65"/>
      <c r="M235" s="65"/>
      <c r="N235" s="48">
        <f t="shared" si="9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20.25" thickTop="1" thickBot="1" x14ac:dyDescent="0.3">
      <c r="A236" s="183"/>
      <c r="B236" s="255"/>
      <c r="C236" s="207"/>
      <c r="D236" s="207"/>
      <c r="E236" s="40">
        <f t="shared" si="8"/>
        <v>0</v>
      </c>
      <c r="F236" s="64"/>
      <c r="G236" s="205"/>
      <c r="H236" s="419"/>
      <c r="I236" s="64"/>
      <c r="J236" s="45">
        <f t="shared" si="10"/>
        <v>0</v>
      </c>
      <c r="K236" s="76"/>
      <c r="L236" s="65"/>
      <c r="M236" s="65"/>
      <c r="N236" s="48">
        <f t="shared" si="9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20.25" thickTop="1" thickBot="1" x14ac:dyDescent="0.3">
      <c r="A237" s="183"/>
      <c r="B237" s="255"/>
      <c r="C237" s="207"/>
      <c r="D237" s="207"/>
      <c r="E237" s="40">
        <f t="shared" si="8"/>
        <v>0</v>
      </c>
      <c r="F237" s="64"/>
      <c r="G237" s="205"/>
      <c r="H237" s="419"/>
      <c r="I237" s="64"/>
      <c r="J237" s="45">
        <f t="shared" si="10"/>
        <v>0</v>
      </c>
      <c r="K237" s="76"/>
      <c r="L237" s="65"/>
      <c r="M237" s="65"/>
      <c r="N237" s="48">
        <f t="shared" si="9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20.25" thickTop="1" thickBot="1" x14ac:dyDescent="0.3">
      <c r="A238" s="75"/>
      <c r="B238" s="255"/>
      <c r="C238" s="167"/>
      <c r="D238" s="167"/>
      <c r="E238" s="40">
        <f t="shared" si="8"/>
        <v>0</v>
      </c>
      <c r="F238" s="64"/>
      <c r="G238" s="205"/>
      <c r="H238" s="419"/>
      <c r="I238" s="64"/>
      <c r="J238" s="45">
        <f t="shared" si="10"/>
        <v>0</v>
      </c>
      <c r="K238" s="76"/>
      <c r="L238" s="65"/>
      <c r="M238" s="65"/>
      <c r="N238" s="48">
        <f t="shared" si="9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20.25" thickTop="1" thickBot="1" x14ac:dyDescent="0.3">
      <c r="A239" s="75"/>
      <c r="B239" s="255"/>
      <c r="C239" s="167"/>
      <c r="D239" s="167"/>
      <c r="E239" s="40">
        <f t="shared" si="8"/>
        <v>0</v>
      </c>
      <c r="F239" s="64"/>
      <c r="G239" s="205"/>
      <c r="H239" s="419"/>
      <c r="I239" s="64"/>
      <c r="J239" s="45">
        <f t="shared" si="10"/>
        <v>0</v>
      </c>
      <c r="K239" s="76"/>
      <c r="L239" s="65"/>
      <c r="M239" s="65"/>
      <c r="N239" s="48">
        <f t="shared" si="9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20.25" thickTop="1" thickBot="1" x14ac:dyDescent="0.35">
      <c r="A240" s="183"/>
      <c r="B240" s="255"/>
      <c r="C240" s="225"/>
      <c r="D240" s="225"/>
      <c r="E240" s="40">
        <f t="shared" si="8"/>
        <v>0</v>
      </c>
      <c r="F240" s="64"/>
      <c r="G240" s="205"/>
      <c r="H240" s="384"/>
      <c r="I240" s="64"/>
      <c r="J240" s="45">
        <f t="shared" si="10"/>
        <v>0</v>
      </c>
      <c r="K240" s="76"/>
      <c r="L240" s="65"/>
      <c r="M240" s="65"/>
      <c r="N240" s="48">
        <f t="shared" si="9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20.25" thickTop="1" thickBot="1" x14ac:dyDescent="0.35">
      <c r="A241" s="183"/>
      <c r="B241" s="255"/>
      <c r="C241" s="166"/>
      <c r="D241" s="166"/>
      <c r="E241" s="40">
        <f t="shared" ref="E241:E262" si="11">D241*F241</f>
        <v>0</v>
      </c>
      <c r="F241" s="64"/>
      <c r="G241" s="205"/>
      <c r="H241" s="384"/>
      <c r="I241" s="64"/>
      <c r="J241" s="45">
        <f t="shared" si="10"/>
        <v>0</v>
      </c>
      <c r="K241" s="76"/>
      <c r="L241" s="256"/>
      <c r="M241" s="257"/>
      <c r="N241" s="48">
        <f t="shared" si="9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20.25" thickTop="1" thickBot="1" x14ac:dyDescent="0.3">
      <c r="A242" s="183"/>
      <c r="B242" s="258"/>
      <c r="C242" s="174"/>
      <c r="D242" s="174"/>
      <c r="E242" s="40">
        <f t="shared" si="11"/>
        <v>0</v>
      </c>
      <c r="F242" s="174"/>
      <c r="G242" s="259"/>
      <c r="H242" s="439"/>
      <c r="I242" s="61"/>
      <c r="J242" s="45">
        <f t="shared" si="10"/>
        <v>0</v>
      </c>
      <c r="K242" s="76"/>
      <c r="L242" s="256"/>
      <c r="M242" s="257"/>
      <c r="N242" s="48">
        <f t="shared" si="9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20.25" thickTop="1" thickBot="1" x14ac:dyDescent="0.3">
      <c r="A243" s="183"/>
      <c r="B243" s="258"/>
      <c r="C243" s="174"/>
      <c r="D243" s="174"/>
      <c r="E243" s="40">
        <f t="shared" si="11"/>
        <v>0</v>
      </c>
      <c r="F243" s="174"/>
      <c r="G243" s="259"/>
      <c r="H243" s="439"/>
      <c r="I243" s="61"/>
      <c r="J243" s="45">
        <f t="shared" si="10"/>
        <v>0</v>
      </c>
      <c r="K243" s="76"/>
      <c r="L243" s="256"/>
      <c r="M243" s="257"/>
      <c r="N243" s="48">
        <f t="shared" ref="N243:N262" si="12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20.25" thickTop="1" thickBot="1" x14ac:dyDescent="0.3">
      <c r="A244" s="183"/>
      <c r="B244" s="261"/>
      <c r="C244" s="174"/>
      <c r="D244" s="174"/>
      <c r="E244" s="40">
        <f t="shared" si="11"/>
        <v>0</v>
      </c>
      <c r="F244" s="174"/>
      <c r="G244" s="259"/>
      <c r="H244" s="439"/>
      <c r="I244" s="61"/>
      <c r="J244" s="45">
        <f t="shared" si="10"/>
        <v>0</v>
      </c>
      <c r="K244" s="76"/>
      <c r="L244" s="256"/>
      <c r="M244" s="257"/>
      <c r="N244" s="48">
        <f t="shared" si="12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20.25" thickTop="1" thickBot="1" x14ac:dyDescent="0.3">
      <c r="A245" s="183"/>
      <c r="B245" s="261"/>
      <c r="C245" s="174"/>
      <c r="D245" s="174"/>
      <c r="E245" s="40">
        <f t="shared" si="11"/>
        <v>0</v>
      </c>
      <c r="F245" s="174"/>
      <c r="G245" s="259"/>
      <c r="H245" s="439"/>
      <c r="I245" s="61"/>
      <c r="J245" s="45">
        <f t="shared" si="10"/>
        <v>0</v>
      </c>
      <c r="K245" s="76"/>
      <c r="L245" s="256"/>
      <c r="M245" s="257"/>
      <c r="N245" s="48">
        <f t="shared" si="12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20.25" thickTop="1" thickBot="1" x14ac:dyDescent="0.3">
      <c r="A246" s="183"/>
      <c r="B246" s="261"/>
      <c r="C246" s="174"/>
      <c r="D246" s="174"/>
      <c r="E246" s="40">
        <f t="shared" si="11"/>
        <v>0</v>
      </c>
      <c r="F246" s="174"/>
      <c r="G246" s="259"/>
      <c r="H246" s="439"/>
      <c r="I246" s="61"/>
      <c r="J246" s="45">
        <f t="shared" si="10"/>
        <v>0</v>
      </c>
      <c r="K246" s="76"/>
      <c r="L246" s="256"/>
      <c r="M246" s="257"/>
      <c r="N246" s="48">
        <f t="shared" si="12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1"/>
        <v>0</v>
      </c>
      <c r="F247" s="44"/>
      <c r="G247" s="264"/>
      <c r="H247" s="440"/>
      <c r="I247" s="64"/>
      <c r="J247" s="45">
        <f t="shared" si="10"/>
        <v>0</v>
      </c>
      <c r="K247" s="76"/>
      <c r="L247" s="256"/>
      <c r="M247" s="266"/>
      <c r="N247" s="48">
        <f t="shared" si="12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1"/>
        <v>0</v>
      </c>
      <c r="F248" s="64"/>
      <c r="G248" s="205"/>
      <c r="H248" s="384"/>
      <c r="I248" s="64"/>
      <c r="J248" s="45">
        <f t="shared" si="10"/>
        <v>0</v>
      </c>
      <c r="K248" s="76"/>
      <c r="L248" s="256"/>
      <c r="M248" s="266"/>
      <c r="N248" s="48">
        <f t="shared" si="12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1"/>
        <v>0</v>
      </c>
      <c r="F249" s="64"/>
      <c r="G249" s="205"/>
      <c r="H249" s="384"/>
      <c r="I249" s="64"/>
      <c r="J249" s="45">
        <f t="shared" si="10"/>
        <v>0</v>
      </c>
      <c r="K249" s="76"/>
      <c r="L249" s="256"/>
      <c r="M249" s="266"/>
      <c r="N249" s="48">
        <f t="shared" si="12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1"/>
        <v>0</v>
      </c>
      <c r="F250" s="64"/>
      <c r="G250" s="205"/>
      <c r="H250" s="384"/>
      <c r="I250" s="64"/>
      <c r="J250" s="45">
        <f t="shared" si="10"/>
        <v>0</v>
      </c>
      <c r="K250" s="76"/>
      <c r="L250" s="256"/>
      <c r="M250" s="266"/>
      <c r="N250" s="48">
        <f t="shared" si="12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268"/>
      <c r="B251" s="182"/>
      <c r="C251" s="182"/>
      <c r="D251" s="182"/>
      <c r="E251" s="40">
        <f t="shared" si="11"/>
        <v>0</v>
      </c>
      <c r="F251" s="238"/>
      <c r="G251" s="205"/>
      <c r="H251" s="384"/>
      <c r="I251" s="238">
        <v>0</v>
      </c>
      <c r="J251" s="45">
        <f t="shared" si="10"/>
        <v>0</v>
      </c>
      <c r="K251" s="269"/>
      <c r="L251" s="269"/>
      <c r="M251" s="269"/>
      <c r="N251" s="48">
        <f t="shared" si="12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20.25" thickTop="1" thickBot="1" x14ac:dyDescent="0.35">
      <c r="A252" s="268"/>
      <c r="B252" s="182"/>
      <c r="C252" s="182"/>
      <c r="D252" s="182"/>
      <c r="E252" s="40">
        <f t="shared" si="11"/>
        <v>0</v>
      </c>
      <c r="F252" s="238"/>
      <c r="G252" s="205"/>
      <c r="H252" s="384"/>
      <c r="I252" s="238">
        <v>0</v>
      </c>
      <c r="J252" s="45">
        <f t="shared" si="10"/>
        <v>0</v>
      </c>
      <c r="K252" s="269"/>
      <c r="L252" s="269"/>
      <c r="M252" s="269"/>
      <c r="N252" s="48">
        <f t="shared" si="12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20.25" thickTop="1" thickBot="1" x14ac:dyDescent="0.35">
      <c r="A253" s="268"/>
      <c r="B253" s="182"/>
      <c r="C253" s="182"/>
      <c r="D253" s="182"/>
      <c r="E253" s="40">
        <f t="shared" si="11"/>
        <v>0</v>
      </c>
      <c r="F253" s="238"/>
      <c r="G253" s="205"/>
      <c r="H253" s="384"/>
      <c r="I253" s="238">
        <v>0</v>
      </c>
      <c r="J253" s="45">
        <f t="shared" si="10"/>
        <v>0</v>
      </c>
      <c r="K253" s="269"/>
      <c r="L253" s="269"/>
      <c r="M253" s="269"/>
      <c r="N253" s="48">
        <f t="shared" si="12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20.25" thickTop="1" thickBot="1" x14ac:dyDescent="0.35">
      <c r="A254" s="268"/>
      <c r="B254" s="182"/>
      <c r="C254" s="182"/>
      <c r="D254" s="182"/>
      <c r="E254" s="40">
        <f t="shared" si="11"/>
        <v>0</v>
      </c>
      <c r="F254" s="238"/>
      <c r="G254" s="205"/>
      <c r="H254" s="384"/>
      <c r="I254" s="238">
        <v>0</v>
      </c>
      <c r="J254" s="45">
        <f t="shared" si="10"/>
        <v>0</v>
      </c>
      <c r="K254" s="269"/>
      <c r="L254" s="269"/>
      <c r="M254" s="269"/>
      <c r="N254" s="48">
        <f t="shared" si="12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20.25" thickTop="1" thickBot="1" x14ac:dyDescent="0.35">
      <c r="A255" s="276"/>
      <c r="B255" s="182"/>
      <c r="C255" s="182"/>
      <c r="D255" s="182"/>
      <c r="E255" s="40">
        <f t="shared" si="11"/>
        <v>0</v>
      </c>
      <c r="F255" s="238"/>
      <c r="G255" s="205"/>
      <c r="H255" s="441"/>
      <c r="I255" s="238">
        <v>0</v>
      </c>
      <c r="J255" s="45">
        <f t="shared" si="10"/>
        <v>0</v>
      </c>
      <c r="K255" s="269"/>
      <c r="L255" s="269"/>
      <c r="M255" s="269"/>
      <c r="N255" s="48">
        <f t="shared" si="12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20.25" thickTop="1" thickBot="1" x14ac:dyDescent="0.35">
      <c r="A256" s="278"/>
      <c r="B256" s="279"/>
      <c r="E256" s="40">
        <f t="shared" si="11"/>
        <v>0</v>
      </c>
      <c r="H256" s="442"/>
      <c r="I256" s="281">
        <v>0</v>
      </c>
      <c r="J256" s="45">
        <f t="shared" si="10"/>
        <v>0</v>
      </c>
      <c r="K256" s="284"/>
      <c r="L256" s="284"/>
      <c r="M256" s="284"/>
      <c r="N256" s="48">
        <f t="shared" si="12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20.25" thickTop="1" thickBot="1" x14ac:dyDescent="0.35">
      <c r="A257" s="278"/>
      <c r="B257" s="279"/>
      <c r="E257" s="40">
        <f t="shared" si="11"/>
        <v>0</v>
      </c>
      <c r="I257" s="281">
        <v>0</v>
      </c>
      <c r="J257" s="45">
        <f t="shared" si="10"/>
        <v>0</v>
      </c>
      <c r="K257" s="284"/>
      <c r="L257" s="284"/>
      <c r="M257" s="284"/>
      <c r="N257" s="48">
        <f t="shared" si="12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20.25" thickTop="1" thickBot="1" x14ac:dyDescent="0.35">
      <c r="A258" s="278"/>
      <c r="B258" s="279"/>
      <c r="E258" s="40">
        <f t="shared" si="11"/>
        <v>0</v>
      </c>
      <c r="I258" s="286">
        <v>0</v>
      </c>
      <c r="J258" s="45">
        <f t="shared" si="10"/>
        <v>0</v>
      </c>
      <c r="K258" s="284"/>
      <c r="L258" s="284"/>
      <c r="M258" s="284"/>
      <c r="N258" s="48">
        <f t="shared" si="12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1"/>
        <v>#VALUE!</v>
      </c>
      <c r="F259" s="541" t="s">
        <v>26</v>
      </c>
      <c r="G259" s="541"/>
      <c r="H259" s="542"/>
      <c r="I259" s="287">
        <f>SUM(I4:I258)</f>
        <v>491966.85000000003</v>
      </c>
      <c r="J259" s="288"/>
      <c r="K259" s="284"/>
      <c r="L259" s="289"/>
      <c r="M259" s="284"/>
      <c r="N259" s="48">
        <f t="shared" si="12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5">
      <c r="A260" s="291"/>
      <c r="B260" s="279"/>
      <c r="E260" s="40">
        <f t="shared" si="11"/>
        <v>0</v>
      </c>
      <c r="I260" s="292"/>
      <c r="J260" s="288"/>
      <c r="K260" s="284"/>
      <c r="L260" s="289"/>
      <c r="M260" s="284"/>
      <c r="N260" s="48">
        <f t="shared" si="12"/>
        <v>0</v>
      </c>
      <c r="O260" s="293"/>
      <c r="Q260" s="10"/>
      <c r="R260" s="294"/>
      <c r="S260" s="295"/>
      <c r="T260" s="296"/>
      <c r="V260" s="15"/>
    </row>
    <row r="261" spans="1:22" ht="20.25" thickTop="1" thickBot="1" x14ac:dyDescent="0.35">
      <c r="A261" s="278"/>
      <c r="B261" s="279"/>
      <c r="E261" s="40">
        <f t="shared" si="11"/>
        <v>0</v>
      </c>
      <c r="J261" s="281"/>
      <c r="K261" s="284"/>
      <c r="L261" s="284"/>
      <c r="M261" s="284"/>
      <c r="N261" s="48">
        <f t="shared" si="12"/>
        <v>0</v>
      </c>
      <c r="O261" s="293"/>
      <c r="Q261" s="10"/>
      <c r="R261" s="294"/>
      <c r="S261" s="295"/>
      <c r="T261" s="296"/>
      <c r="V261" s="15"/>
    </row>
    <row r="262" spans="1:22" ht="20.25" thickTop="1" thickBot="1" x14ac:dyDescent="0.35">
      <c r="A262" s="278"/>
      <c r="B262" s="279"/>
      <c r="E262" s="40">
        <f t="shared" si="11"/>
        <v>0</v>
      </c>
      <c r="J262" s="281"/>
      <c r="K262" s="298"/>
      <c r="N262" s="48">
        <f t="shared" si="12"/>
        <v>0</v>
      </c>
      <c r="O262" s="299"/>
      <c r="Q262" s="10"/>
      <c r="R262" s="294"/>
      <c r="S262" s="295"/>
      <c r="T262" s="300"/>
      <c r="V262" s="15"/>
    </row>
    <row r="263" spans="1:22" ht="20.25" thickTop="1" thickBot="1" x14ac:dyDescent="0.35">
      <c r="A263" s="278"/>
      <c r="H263" s="444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17741638.432999998</v>
      </c>
      <c r="O263" s="308"/>
      <c r="Q263" s="309">
        <f>SUM(Q4:Q262)</f>
        <v>429758</v>
      </c>
      <c r="R263" s="8"/>
      <c r="S263" s="310">
        <f>SUM(S17:S262)</f>
        <v>89600</v>
      </c>
      <c r="T263" s="311"/>
      <c r="U263" s="312"/>
      <c r="V263" s="313">
        <f>SUM(V251:V262)</f>
        <v>0</v>
      </c>
    </row>
    <row r="264" spans="1:22" x14ac:dyDescent="0.3">
      <c r="A264" s="278"/>
      <c r="H264" s="444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9.5" thickBot="1" x14ac:dyDescent="0.35">
      <c r="A265" s="278"/>
      <c r="H265" s="444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3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18260996.432999998</v>
      </c>
      <c r="O266" s="324"/>
      <c r="R266" s="294"/>
      <c r="S266" s="317"/>
      <c r="U266" s="319"/>
      <c r="V266"/>
    </row>
    <row r="267" spans="1:22" ht="19.5" thickBot="1" x14ac:dyDescent="0.35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9.5" thickTop="1" x14ac:dyDescent="0.3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3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3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3">
      <c r="A271" s="325"/>
      <c r="N271" s="270"/>
      <c r="O271" s="334"/>
      <c r="R271" s="294"/>
      <c r="S271" s="317"/>
      <c r="U271" s="319"/>
      <c r="V271"/>
    </row>
    <row r="272" spans="1:22" x14ac:dyDescent="0.3">
      <c r="A272" s="325"/>
      <c r="O272" s="334"/>
      <c r="S272" s="317"/>
      <c r="U272" s="319"/>
      <c r="V272"/>
    </row>
    <row r="273" spans="1:22" x14ac:dyDescent="0.3">
      <c r="A273" s="278"/>
      <c r="B273" s="279"/>
      <c r="N273" s="270"/>
      <c r="O273" s="308"/>
      <c r="S273" s="317"/>
      <c r="U273" s="319"/>
      <c r="V273"/>
    </row>
    <row r="274" spans="1:22" x14ac:dyDescent="0.3">
      <c r="A274" s="325"/>
      <c r="B274" s="279"/>
      <c r="N274" s="270"/>
      <c r="O274" s="308"/>
      <c r="S274" s="317"/>
      <c r="U274" s="319"/>
      <c r="V274"/>
    </row>
    <row r="275" spans="1:22" x14ac:dyDescent="0.3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3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3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3">
      <c r="A278" s="325"/>
      <c r="S278" s="317"/>
      <c r="U278" s="319"/>
      <c r="V278"/>
    </row>
    <row r="279" spans="1:22" x14ac:dyDescent="0.3">
      <c r="A279" s="278"/>
      <c r="S279" s="317"/>
      <c r="U279" s="319"/>
      <c r="V279"/>
    </row>
    <row r="280" spans="1:22" x14ac:dyDescent="0.3">
      <c r="A280" s="278"/>
      <c r="B280" s="336"/>
      <c r="C280" s="336"/>
      <c r="D280" s="336"/>
      <c r="E280" s="337"/>
      <c r="F280" s="338"/>
      <c r="G280" s="339"/>
      <c r="H280" s="445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3">
      <c r="A281" s="325"/>
      <c r="B281" s="336"/>
      <c r="C281" s="336"/>
      <c r="D281" s="336"/>
      <c r="E281" s="337"/>
      <c r="F281" s="338"/>
      <c r="G281" s="339"/>
      <c r="H281" s="445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3">
      <c r="A282" s="325"/>
      <c r="B282" s="336"/>
      <c r="C282" s="336"/>
      <c r="D282" s="336"/>
      <c r="E282" s="337"/>
      <c r="F282" s="338"/>
      <c r="G282" s="339"/>
      <c r="H282" s="445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3">
      <c r="A283" s="325"/>
      <c r="B283" s="336"/>
      <c r="C283" s="336"/>
      <c r="D283" s="336"/>
      <c r="E283" s="337"/>
      <c r="F283" s="338"/>
      <c r="G283" s="339"/>
      <c r="H283" s="445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3">
      <c r="A284" s="343"/>
      <c r="B284" s="336"/>
      <c r="C284" s="336"/>
      <c r="D284" s="336"/>
      <c r="E284" s="337"/>
      <c r="F284" s="338"/>
      <c r="G284" s="339"/>
      <c r="H284" s="445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3">
      <c r="A285" s="291"/>
      <c r="B285" s="336"/>
      <c r="C285" s="336"/>
      <c r="D285" s="336"/>
      <c r="E285" s="337"/>
      <c r="F285" s="338"/>
      <c r="G285" s="339"/>
      <c r="H285" s="445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3">
      <c r="A286" s="278"/>
      <c r="B286" s="336"/>
      <c r="C286" s="336"/>
      <c r="D286" s="336"/>
      <c r="E286" s="337"/>
      <c r="F286" s="338"/>
      <c r="G286" s="339"/>
      <c r="H286" s="445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3">
      <c r="A287" s="278"/>
      <c r="B287" s="336"/>
      <c r="C287" s="336"/>
      <c r="D287" s="336"/>
      <c r="E287" s="337"/>
      <c r="F287" s="338"/>
      <c r="G287" s="339"/>
      <c r="H287" s="445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3">
      <c r="A288" s="278"/>
      <c r="B288" s="336"/>
      <c r="C288" s="336"/>
      <c r="D288" s="336"/>
      <c r="E288" s="337"/>
      <c r="F288" s="338"/>
      <c r="G288" s="339"/>
      <c r="H288" s="445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3">
      <c r="A289" s="278"/>
      <c r="B289" s="336"/>
      <c r="C289" s="336"/>
      <c r="D289" s="336"/>
      <c r="E289" s="337"/>
      <c r="F289" s="338"/>
      <c r="G289" s="339"/>
      <c r="H289" s="445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3">
      <c r="A290" s="278"/>
      <c r="B290" s="336"/>
      <c r="C290" s="336"/>
      <c r="D290" s="336"/>
      <c r="E290" s="337"/>
      <c r="F290" s="338"/>
      <c r="G290" s="339"/>
      <c r="H290" s="445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3">
      <c r="A291" s="278"/>
      <c r="B291" s="336"/>
      <c r="C291" s="336"/>
      <c r="D291" s="336"/>
      <c r="E291" s="337"/>
      <c r="F291" s="338"/>
      <c r="G291" s="339"/>
      <c r="H291" s="445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3">
      <c r="A292" s="278"/>
      <c r="B292" s="336"/>
      <c r="C292" s="336"/>
      <c r="D292" s="336"/>
      <c r="E292" s="337"/>
      <c r="F292" s="338"/>
      <c r="G292" s="339"/>
      <c r="H292" s="445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17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0" tint="-0.499984740745262"/>
  </sheetPr>
  <dimension ref="A1:X292"/>
  <sheetViews>
    <sheetView workbookViewId="0">
      <pane xSplit="8" ySplit="3" topLeftCell="S4" activePane="bottomRight" state="frozen"/>
      <selection pane="topRight" activeCell="I1" sqref="I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7" t="s">
        <v>402</v>
      </c>
      <c r="B1" s="547"/>
      <c r="C1" s="547"/>
      <c r="D1" s="547"/>
      <c r="E1" s="547"/>
      <c r="F1" s="547"/>
      <c r="G1" s="547"/>
      <c r="H1" s="547"/>
      <c r="I1" s="547"/>
      <c r="J1" s="547"/>
      <c r="K1" s="345"/>
      <c r="L1" s="345"/>
      <c r="M1" s="345"/>
      <c r="N1" s="345"/>
      <c r="O1" s="346"/>
      <c r="S1" s="566" t="s">
        <v>142</v>
      </c>
      <c r="T1" s="566"/>
      <c r="U1" s="6" t="s">
        <v>0</v>
      </c>
      <c r="V1" s="7" t="s">
        <v>1</v>
      </c>
      <c r="W1" s="548" t="s">
        <v>2</v>
      </c>
      <c r="X1" s="549"/>
    </row>
    <row r="2" spans="1:24" thickBot="1" x14ac:dyDescent="0.3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347"/>
      <c r="L2" s="347"/>
      <c r="M2" s="347"/>
      <c r="N2" s="348"/>
      <c r="O2" s="349"/>
      <c r="Q2" s="10"/>
      <c r="R2" s="11"/>
      <c r="S2" s="567"/>
      <c r="T2" s="56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0" t="s">
        <v>15</v>
      </c>
      <c r="P3" s="55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50</v>
      </c>
      <c r="B4" s="37" t="s">
        <v>72</v>
      </c>
      <c r="C4" s="38" t="s">
        <v>439</v>
      </c>
      <c r="D4" s="39">
        <v>50</v>
      </c>
      <c r="E4" s="40">
        <f>D4*F4</f>
        <v>899500</v>
      </c>
      <c r="F4" s="41">
        <v>17990</v>
      </c>
      <c r="G4" s="42">
        <v>44682</v>
      </c>
      <c r="H4" s="355" t="s">
        <v>427</v>
      </c>
      <c r="I4" s="44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360" t="s">
        <v>61</v>
      </c>
      <c r="P4" s="362">
        <v>44697</v>
      </c>
      <c r="Q4" s="49">
        <v>21550</v>
      </c>
      <c r="R4" s="50">
        <v>44687</v>
      </c>
      <c r="S4" s="51">
        <v>11200</v>
      </c>
      <c r="T4" s="454" t="s">
        <v>415</v>
      </c>
      <c r="U4" s="455" t="s">
        <v>556</v>
      </c>
      <c r="V4" s="456">
        <v>4640</v>
      </c>
      <c r="W4" s="55" t="s">
        <v>507</v>
      </c>
      <c r="X4" s="56">
        <v>4176</v>
      </c>
    </row>
    <row r="5" spans="1:24" ht="30" customHeight="1" thickTop="1" thickBot="1" x14ac:dyDescent="0.35">
      <c r="A5" s="57" t="s">
        <v>50</v>
      </c>
      <c r="B5" s="58" t="s">
        <v>72</v>
      </c>
      <c r="C5" s="59" t="s">
        <v>440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63" t="s">
        <v>434</v>
      </c>
      <c r="I5" s="64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63" t="s">
        <v>61</v>
      </c>
      <c r="P5" s="364">
        <v>44698</v>
      </c>
      <c r="Q5" s="66">
        <v>21550</v>
      </c>
      <c r="R5" s="67">
        <v>44687</v>
      </c>
      <c r="S5" s="51">
        <v>11200</v>
      </c>
      <c r="T5" s="454" t="s">
        <v>404</v>
      </c>
      <c r="U5" s="455" t="s">
        <v>556</v>
      </c>
      <c r="V5" s="456">
        <v>4640</v>
      </c>
      <c r="W5" s="68" t="s">
        <v>507</v>
      </c>
      <c r="X5" s="69">
        <v>4176</v>
      </c>
    </row>
    <row r="6" spans="1:24" ht="30.75" customHeight="1" thickTop="1" thickBot="1" x14ac:dyDescent="0.35">
      <c r="A6" s="57" t="s">
        <v>403</v>
      </c>
      <c r="B6" s="58" t="s">
        <v>72</v>
      </c>
      <c r="C6" s="59" t="s">
        <v>441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63" t="s">
        <v>435</v>
      </c>
      <c r="I6" s="64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63" t="s">
        <v>61</v>
      </c>
      <c r="P6" s="364">
        <v>44700</v>
      </c>
      <c r="Q6" s="66">
        <v>26900</v>
      </c>
      <c r="R6" s="67">
        <v>44687</v>
      </c>
      <c r="S6" s="51">
        <v>11200</v>
      </c>
      <c r="T6" s="454" t="s">
        <v>405</v>
      </c>
      <c r="U6" s="455" t="s">
        <v>556</v>
      </c>
      <c r="V6" s="456">
        <v>4640</v>
      </c>
      <c r="W6" s="53" t="s">
        <v>507</v>
      </c>
      <c r="X6" s="70">
        <v>4176</v>
      </c>
    </row>
    <row r="7" spans="1:24" ht="28.5" customHeight="1" thickTop="1" thickBot="1" x14ac:dyDescent="0.35">
      <c r="A7" s="57" t="s">
        <v>36</v>
      </c>
      <c r="B7" s="58" t="s">
        <v>32</v>
      </c>
      <c r="C7" s="59" t="s">
        <v>441</v>
      </c>
      <c r="D7" s="60">
        <v>0</v>
      </c>
      <c r="E7" s="40">
        <f t="shared" si="2"/>
        <v>0</v>
      </c>
      <c r="F7" s="61">
        <v>0</v>
      </c>
      <c r="G7" s="62">
        <v>44686</v>
      </c>
      <c r="H7" s="63" t="s">
        <v>436</v>
      </c>
      <c r="I7" s="64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63" t="s">
        <v>61</v>
      </c>
      <c r="P7" s="364">
        <v>44700</v>
      </c>
      <c r="Q7" s="66">
        <v>0</v>
      </c>
      <c r="R7" s="67">
        <v>44687</v>
      </c>
      <c r="S7" s="51">
        <v>0</v>
      </c>
      <c r="T7" s="454" t="s">
        <v>405</v>
      </c>
      <c r="U7" s="455" t="s">
        <v>556</v>
      </c>
      <c r="V7" s="456">
        <v>0</v>
      </c>
      <c r="W7" s="53" t="s">
        <v>507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442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63" t="s">
        <v>433</v>
      </c>
      <c r="I8" s="64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454" t="s">
        <v>406</v>
      </c>
      <c r="U8" s="455" t="s">
        <v>556</v>
      </c>
      <c r="V8" s="456">
        <v>4640</v>
      </c>
      <c r="W8" s="53" t="s">
        <v>507</v>
      </c>
      <c r="X8" s="70">
        <v>4176</v>
      </c>
    </row>
    <row r="9" spans="1:24" ht="33" thickTop="1" thickBot="1" x14ac:dyDescent="0.35">
      <c r="A9" s="71" t="s">
        <v>295</v>
      </c>
      <c r="B9" s="58" t="s">
        <v>290</v>
      </c>
      <c r="C9" s="59" t="s">
        <v>443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63" t="s">
        <v>452</v>
      </c>
      <c r="I9" s="64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454" t="s">
        <v>425</v>
      </c>
      <c r="U9" s="455" t="s">
        <v>556</v>
      </c>
      <c r="V9" s="456">
        <v>4640</v>
      </c>
      <c r="W9" s="53" t="s">
        <v>507</v>
      </c>
      <c r="X9" s="70">
        <v>4176</v>
      </c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443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63" t="s">
        <v>453</v>
      </c>
      <c r="I10" s="64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65" t="s">
        <v>61</v>
      </c>
      <c r="P10" s="366">
        <v>44704</v>
      </c>
      <c r="Q10" s="66">
        <v>0</v>
      </c>
      <c r="R10" s="67">
        <v>44694</v>
      </c>
      <c r="S10" s="51">
        <v>0</v>
      </c>
      <c r="T10" s="454" t="s">
        <v>425</v>
      </c>
      <c r="U10" s="455" t="s">
        <v>556</v>
      </c>
      <c r="V10" s="456">
        <v>0</v>
      </c>
      <c r="W10" s="53" t="s">
        <v>507</v>
      </c>
      <c r="X10" s="70">
        <v>0</v>
      </c>
    </row>
    <row r="11" spans="1:24" ht="33" thickTop="1" thickBot="1" x14ac:dyDescent="0.35">
      <c r="A11" s="71" t="s">
        <v>47</v>
      </c>
      <c r="B11" s="58" t="s">
        <v>290</v>
      </c>
      <c r="C11" s="59" t="s">
        <v>444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63" t="s">
        <v>454</v>
      </c>
      <c r="I11" s="64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65" t="s">
        <v>61</v>
      </c>
      <c r="P11" s="366">
        <v>44705</v>
      </c>
      <c r="Q11" s="66">
        <v>26793</v>
      </c>
      <c r="R11" s="67">
        <v>44694</v>
      </c>
      <c r="S11" s="51">
        <v>11200</v>
      </c>
      <c r="T11" s="454" t="s">
        <v>417</v>
      </c>
      <c r="U11" s="455" t="s">
        <v>556</v>
      </c>
      <c r="V11" s="456">
        <v>4640</v>
      </c>
      <c r="W11" s="53" t="s">
        <v>507</v>
      </c>
      <c r="X11" s="70">
        <v>4176</v>
      </c>
    </row>
    <row r="12" spans="1:24" ht="33" thickTop="1" thickBot="1" x14ac:dyDescent="0.35">
      <c r="A12" s="71" t="s">
        <v>36</v>
      </c>
      <c r="B12" s="58" t="s">
        <v>32</v>
      </c>
      <c r="C12" s="392" t="s">
        <v>444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63" t="s">
        <v>451</v>
      </c>
      <c r="I12" s="64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65" t="s">
        <v>59</v>
      </c>
      <c r="P12" s="366">
        <v>44705</v>
      </c>
      <c r="Q12" s="66">
        <v>0</v>
      </c>
      <c r="R12" s="67">
        <v>44694</v>
      </c>
      <c r="S12" s="51">
        <v>0</v>
      </c>
      <c r="T12" s="454" t="s">
        <v>417</v>
      </c>
      <c r="U12" s="455" t="s">
        <v>556</v>
      </c>
      <c r="V12" s="456">
        <v>0</v>
      </c>
      <c r="W12" s="53" t="s">
        <v>507</v>
      </c>
      <c r="X12" s="70">
        <v>0</v>
      </c>
    </row>
    <row r="13" spans="1:24" ht="24" customHeight="1" thickTop="1" thickBot="1" x14ac:dyDescent="0.35">
      <c r="A13" s="71" t="s">
        <v>69</v>
      </c>
      <c r="B13" s="58" t="s">
        <v>72</v>
      </c>
      <c r="C13" s="393" t="s">
        <v>445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63" t="s">
        <v>426</v>
      </c>
      <c r="I13" s="64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65" t="s">
        <v>61</v>
      </c>
      <c r="P13" s="366">
        <v>44707</v>
      </c>
      <c r="Q13" s="66">
        <v>26900</v>
      </c>
      <c r="R13" s="67">
        <v>44694</v>
      </c>
      <c r="S13" s="51">
        <v>11200</v>
      </c>
      <c r="T13" s="454" t="s">
        <v>418</v>
      </c>
      <c r="U13" s="455" t="s">
        <v>556</v>
      </c>
      <c r="V13" s="456">
        <v>4640</v>
      </c>
      <c r="W13" s="53" t="s">
        <v>507</v>
      </c>
      <c r="X13" s="70">
        <v>4176</v>
      </c>
    </row>
    <row r="14" spans="1:24" ht="33" thickTop="1" thickBot="1" x14ac:dyDescent="0.35">
      <c r="A14" s="71" t="s">
        <v>36</v>
      </c>
      <c r="B14" s="58" t="s">
        <v>32</v>
      </c>
      <c r="C14" s="59" t="s">
        <v>445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63" t="s">
        <v>455</v>
      </c>
      <c r="I14" s="64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65" t="s">
        <v>61</v>
      </c>
      <c r="P14" s="366">
        <v>44707</v>
      </c>
      <c r="Q14" s="66">
        <v>0</v>
      </c>
      <c r="R14" s="67">
        <v>44694</v>
      </c>
      <c r="S14" s="51">
        <v>0</v>
      </c>
      <c r="T14" s="454" t="s">
        <v>418</v>
      </c>
      <c r="U14" s="455" t="s">
        <v>556</v>
      </c>
      <c r="V14" s="456">
        <v>0</v>
      </c>
      <c r="W14" s="53" t="s">
        <v>507</v>
      </c>
      <c r="X14" s="70">
        <v>0</v>
      </c>
    </row>
    <row r="15" spans="1:24" ht="33" customHeight="1" thickTop="1" thickBot="1" x14ac:dyDescent="0.35">
      <c r="A15" s="73" t="s">
        <v>416</v>
      </c>
      <c r="B15" s="58" t="s">
        <v>72</v>
      </c>
      <c r="C15" s="59" t="s">
        <v>446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63" t="s">
        <v>462</v>
      </c>
      <c r="I15" s="64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65" t="s">
        <v>59</v>
      </c>
      <c r="P15" s="366">
        <v>44708</v>
      </c>
      <c r="Q15" s="66">
        <v>27007</v>
      </c>
      <c r="R15" s="67">
        <v>44694</v>
      </c>
      <c r="S15" s="51">
        <v>11200</v>
      </c>
      <c r="T15" s="92" t="s">
        <v>419</v>
      </c>
      <c r="U15" s="455" t="s">
        <v>556</v>
      </c>
      <c r="V15" s="456">
        <v>4640</v>
      </c>
      <c r="W15" s="53" t="s">
        <v>507</v>
      </c>
      <c r="X15" s="70">
        <v>4176</v>
      </c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446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63" t="s">
        <v>463</v>
      </c>
      <c r="I16" s="64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65" t="s">
        <v>59</v>
      </c>
      <c r="P16" s="366">
        <v>44708</v>
      </c>
      <c r="Q16" s="66">
        <v>0</v>
      </c>
      <c r="R16" s="67">
        <v>44694</v>
      </c>
      <c r="S16" s="51">
        <v>0</v>
      </c>
      <c r="T16" s="92" t="s">
        <v>419</v>
      </c>
      <c r="U16" s="455" t="s">
        <v>556</v>
      </c>
      <c r="V16" s="456">
        <v>0</v>
      </c>
      <c r="W16" s="53" t="s">
        <v>507</v>
      </c>
      <c r="X16" s="70">
        <v>0</v>
      </c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447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63" t="s">
        <v>466</v>
      </c>
      <c r="I17" s="64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65" t="s">
        <v>61</v>
      </c>
      <c r="P17" s="366">
        <v>44711</v>
      </c>
      <c r="Q17" s="66">
        <v>26893</v>
      </c>
      <c r="R17" s="67">
        <v>44701</v>
      </c>
      <c r="S17" s="51">
        <v>11200</v>
      </c>
      <c r="T17" s="92" t="s">
        <v>438</v>
      </c>
      <c r="U17" s="455" t="s">
        <v>556</v>
      </c>
      <c r="V17" s="456">
        <v>4640</v>
      </c>
      <c r="W17" s="53" t="s">
        <v>507</v>
      </c>
      <c r="X17" s="70">
        <v>4176</v>
      </c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447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63" t="s">
        <v>467</v>
      </c>
      <c r="I18" s="64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65" t="s">
        <v>61</v>
      </c>
      <c r="P18" s="366">
        <v>44711</v>
      </c>
      <c r="Q18" s="66">
        <v>0</v>
      </c>
      <c r="R18" s="67">
        <v>44701</v>
      </c>
      <c r="S18" s="51">
        <v>0</v>
      </c>
      <c r="T18" s="92" t="s">
        <v>438</v>
      </c>
      <c r="U18" s="455" t="s">
        <v>556</v>
      </c>
      <c r="V18" s="456">
        <v>0</v>
      </c>
      <c r="W18" s="53" t="s">
        <v>507</v>
      </c>
      <c r="X18" s="70">
        <v>0</v>
      </c>
    </row>
    <row r="19" spans="1:24" ht="48.75" thickTop="1" thickBot="1" x14ac:dyDescent="0.35">
      <c r="A19" s="78" t="s">
        <v>428</v>
      </c>
      <c r="B19" s="58" t="s">
        <v>429</v>
      </c>
      <c r="C19" s="59" t="s">
        <v>448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63" t="s">
        <v>468</v>
      </c>
      <c r="I19" s="64">
        <f>20865-311.43</f>
        <v>20553.57</v>
      </c>
      <c r="J19" s="45">
        <f t="shared" si="0"/>
        <v>-336.43000000000029</v>
      </c>
      <c r="K19" s="76">
        <v>35.5</v>
      </c>
      <c r="L19" s="65"/>
      <c r="M19" s="65"/>
      <c r="N19" s="48">
        <f t="shared" si="1"/>
        <v>729651.73499999999</v>
      </c>
      <c r="O19" s="365" t="s">
        <v>61</v>
      </c>
      <c r="P19" s="366">
        <v>44712</v>
      </c>
      <c r="Q19" s="79">
        <v>27007</v>
      </c>
      <c r="R19" s="67">
        <v>44701</v>
      </c>
      <c r="S19" s="51">
        <v>11200</v>
      </c>
      <c r="T19" s="92" t="s">
        <v>430</v>
      </c>
      <c r="U19" s="53" t="s">
        <v>555</v>
      </c>
      <c r="V19" s="54">
        <v>4640</v>
      </c>
      <c r="W19" s="53" t="s">
        <v>507</v>
      </c>
      <c r="X19" s="70">
        <v>4176</v>
      </c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448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63" t="s">
        <v>469</v>
      </c>
      <c r="I20" s="64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 t="s">
        <v>61</v>
      </c>
      <c r="P20" s="90">
        <v>44712</v>
      </c>
      <c r="Q20" s="79">
        <v>0</v>
      </c>
      <c r="R20" s="67">
        <v>44701</v>
      </c>
      <c r="S20" s="51">
        <v>0</v>
      </c>
      <c r="T20" s="92" t="s">
        <v>430</v>
      </c>
      <c r="U20" s="53" t="s">
        <v>555</v>
      </c>
      <c r="V20" s="54">
        <v>0</v>
      </c>
      <c r="W20" s="53" t="s">
        <v>507</v>
      </c>
      <c r="X20" s="70">
        <v>0</v>
      </c>
    </row>
    <row r="21" spans="1:24" ht="33" thickTop="1" thickBot="1" x14ac:dyDescent="0.35">
      <c r="A21" s="78" t="s">
        <v>69</v>
      </c>
      <c r="B21" s="58" t="s">
        <v>72</v>
      </c>
      <c r="C21" s="59" t="s">
        <v>449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00" t="s">
        <v>498</v>
      </c>
      <c r="I21" s="64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378" t="s">
        <v>61</v>
      </c>
      <c r="P21" s="379">
        <v>44714</v>
      </c>
      <c r="Q21" s="79">
        <v>26900</v>
      </c>
      <c r="R21" s="67">
        <v>44701</v>
      </c>
      <c r="S21" s="51">
        <v>11200</v>
      </c>
      <c r="T21" s="92" t="s">
        <v>431</v>
      </c>
      <c r="U21" s="53" t="s">
        <v>555</v>
      </c>
      <c r="V21" s="54">
        <v>4640</v>
      </c>
      <c r="W21" s="53" t="s">
        <v>507</v>
      </c>
      <c r="X21" s="70">
        <v>4176</v>
      </c>
    </row>
    <row r="22" spans="1:24" ht="33" thickTop="1" thickBot="1" x14ac:dyDescent="0.35">
      <c r="A22" s="81" t="s">
        <v>36</v>
      </c>
      <c r="B22" s="58" t="s">
        <v>32</v>
      </c>
      <c r="C22" s="59" t="s">
        <v>449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00" t="s">
        <v>496</v>
      </c>
      <c r="I22" s="64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378" t="s">
        <v>497</v>
      </c>
      <c r="P22" s="379">
        <v>44714</v>
      </c>
      <c r="Q22" s="79">
        <v>0</v>
      </c>
      <c r="R22" s="67">
        <v>44701</v>
      </c>
      <c r="S22" s="51">
        <v>0</v>
      </c>
      <c r="T22" s="92" t="s">
        <v>431</v>
      </c>
      <c r="U22" s="53" t="s">
        <v>555</v>
      </c>
      <c r="V22" s="54">
        <v>0</v>
      </c>
      <c r="W22" s="53" t="s">
        <v>507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450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00" t="s">
        <v>500</v>
      </c>
      <c r="I23" s="64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378" t="s">
        <v>63</v>
      </c>
      <c r="P23" s="379">
        <v>44715</v>
      </c>
      <c r="Q23" s="79">
        <v>26900</v>
      </c>
      <c r="R23" s="67">
        <v>44701</v>
      </c>
      <c r="S23" s="51">
        <v>11200</v>
      </c>
      <c r="T23" s="92" t="s">
        <v>432</v>
      </c>
      <c r="U23" s="53" t="s">
        <v>555</v>
      </c>
      <c r="V23" s="54">
        <v>4640</v>
      </c>
      <c r="W23" s="53" t="s">
        <v>507</v>
      </c>
      <c r="X23" s="70">
        <v>4176</v>
      </c>
    </row>
    <row r="24" spans="1:24" ht="28.5" customHeight="1" thickTop="1" thickBot="1" x14ac:dyDescent="0.35">
      <c r="A24" s="83" t="s">
        <v>223</v>
      </c>
      <c r="B24" s="58" t="s">
        <v>32</v>
      </c>
      <c r="C24" s="59" t="s">
        <v>450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00" t="s">
        <v>499</v>
      </c>
      <c r="I24" s="64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77" t="s">
        <v>61</v>
      </c>
      <c r="P24" s="379">
        <v>44715</v>
      </c>
      <c r="Q24" s="79">
        <v>0</v>
      </c>
      <c r="R24" s="67">
        <v>44701</v>
      </c>
      <c r="S24" s="91">
        <v>0</v>
      </c>
      <c r="T24" s="92" t="s">
        <v>432</v>
      </c>
      <c r="U24" s="53" t="s">
        <v>555</v>
      </c>
      <c r="V24" s="54">
        <v>0</v>
      </c>
      <c r="W24" s="53" t="s">
        <v>507</v>
      </c>
      <c r="X24" s="70">
        <v>0</v>
      </c>
    </row>
    <row r="25" spans="1:24" ht="48.75" thickTop="1" thickBot="1" x14ac:dyDescent="0.35">
      <c r="A25" s="71" t="s">
        <v>456</v>
      </c>
      <c r="B25" s="58" t="s">
        <v>457</v>
      </c>
      <c r="C25" s="59" t="s">
        <v>478</v>
      </c>
      <c r="D25" s="60">
        <v>51</v>
      </c>
      <c r="E25" s="40">
        <f t="shared" si="2"/>
        <v>1092930</v>
      </c>
      <c r="F25" s="61">
        <v>21430</v>
      </c>
      <c r="G25" s="62">
        <v>44703</v>
      </c>
      <c r="H25" s="400" t="s">
        <v>502</v>
      </c>
      <c r="I25" s="64">
        <f>22170-557.05</f>
        <v>21612.95</v>
      </c>
      <c r="J25" s="45">
        <f t="shared" si="0"/>
        <v>182.95000000000073</v>
      </c>
      <c r="K25" s="76">
        <v>37</v>
      </c>
      <c r="L25" s="65"/>
      <c r="M25" s="65"/>
      <c r="N25" s="48">
        <f t="shared" si="1"/>
        <v>799679.15</v>
      </c>
      <c r="O25" s="378" t="s">
        <v>61</v>
      </c>
      <c r="P25" s="379">
        <v>44718</v>
      </c>
      <c r="Q25" s="79">
        <v>26793</v>
      </c>
      <c r="R25" s="67">
        <v>44708</v>
      </c>
      <c r="S25" s="51">
        <v>28000</v>
      </c>
      <c r="T25" s="92" t="s">
        <v>470</v>
      </c>
      <c r="U25" s="53" t="s">
        <v>555</v>
      </c>
      <c r="V25" s="54">
        <v>4640</v>
      </c>
      <c r="W25" s="53" t="s">
        <v>507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32</v>
      </c>
      <c r="C26" s="59" t="s">
        <v>478</v>
      </c>
      <c r="D26" s="60">
        <v>0</v>
      </c>
      <c r="E26" s="40">
        <f t="shared" si="2"/>
        <v>0</v>
      </c>
      <c r="F26" s="61">
        <v>0</v>
      </c>
      <c r="G26" s="62">
        <v>44703</v>
      </c>
      <c r="H26" s="400" t="s">
        <v>501</v>
      </c>
      <c r="I26" s="64">
        <v>5385</v>
      </c>
      <c r="J26" s="45">
        <f t="shared" si="0"/>
        <v>5385</v>
      </c>
      <c r="K26" s="76">
        <v>37</v>
      </c>
      <c r="L26" s="65"/>
      <c r="M26" s="65"/>
      <c r="N26" s="48">
        <f t="shared" si="1"/>
        <v>199245</v>
      </c>
      <c r="O26" s="378" t="s">
        <v>61</v>
      </c>
      <c r="P26" s="379">
        <v>44718</v>
      </c>
      <c r="Q26" s="79">
        <v>0</v>
      </c>
      <c r="R26" s="67">
        <v>44708</v>
      </c>
      <c r="S26" s="51">
        <v>0</v>
      </c>
      <c r="T26" s="92" t="s">
        <v>470</v>
      </c>
      <c r="U26" s="53" t="s">
        <v>555</v>
      </c>
      <c r="V26" s="54">
        <v>0</v>
      </c>
      <c r="W26" s="53" t="s">
        <v>507</v>
      </c>
      <c r="X26" s="70">
        <v>0</v>
      </c>
    </row>
    <row r="27" spans="1:24" ht="48.75" thickTop="1" thickBot="1" x14ac:dyDescent="0.35">
      <c r="A27" s="82" t="s">
        <v>458</v>
      </c>
      <c r="B27" s="58" t="s">
        <v>459</v>
      </c>
      <c r="C27" s="59" t="s">
        <v>479</v>
      </c>
      <c r="D27" s="60">
        <v>51</v>
      </c>
      <c r="E27" s="40">
        <f t="shared" si="2"/>
        <v>1068450</v>
      </c>
      <c r="F27" s="61">
        <v>20950</v>
      </c>
      <c r="G27" s="62">
        <v>44705</v>
      </c>
      <c r="H27" s="400" t="s">
        <v>503</v>
      </c>
      <c r="I27" s="64">
        <f>21470-429.4</f>
        <v>21040.6</v>
      </c>
      <c r="J27" s="45">
        <f t="shared" si="0"/>
        <v>90.599999999998545</v>
      </c>
      <c r="K27" s="76">
        <v>37</v>
      </c>
      <c r="L27" s="65"/>
      <c r="M27" s="65"/>
      <c r="N27" s="48">
        <f t="shared" si="1"/>
        <v>778502.2</v>
      </c>
      <c r="O27" s="378" t="s">
        <v>504</v>
      </c>
      <c r="P27" s="379">
        <v>44719</v>
      </c>
      <c r="Q27" s="79">
        <v>26900</v>
      </c>
      <c r="R27" s="67">
        <v>44708</v>
      </c>
      <c r="S27" s="91">
        <v>28000</v>
      </c>
      <c r="T27" s="92" t="s">
        <v>471</v>
      </c>
      <c r="U27" s="53" t="s">
        <v>555</v>
      </c>
      <c r="V27" s="54">
        <v>4640</v>
      </c>
      <c r="W27" s="53" t="s">
        <v>507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479</v>
      </c>
      <c r="D28" s="60">
        <v>0</v>
      </c>
      <c r="E28" s="40">
        <f t="shared" si="2"/>
        <v>0</v>
      </c>
      <c r="F28" s="61">
        <v>0</v>
      </c>
      <c r="G28" s="62">
        <v>44705</v>
      </c>
      <c r="H28" s="400" t="s">
        <v>492</v>
      </c>
      <c r="I28" s="64">
        <v>5535</v>
      </c>
      <c r="J28" s="45">
        <f t="shared" si="0"/>
        <v>5535</v>
      </c>
      <c r="K28" s="76">
        <v>37</v>
      </c>
      <c r="L28" s="65"/>
      <c r="M28" s="65"/>
      <c r="N28" s="48">
        <f t="shared" si="1"/>
        <v>204795</v>
      </c>
      <c r="O28" s="378" t="s">
        <v>59</v>
      </c>
      <c r="P28" s="379">
        <v>44719</v>
      </c>
      <c r="Q28" s="66">
        <v>0</v>
      </c>
      <c r="R28" s="67">
        <v>44708</v>
      </c>
      <c r="S28" s="91">
        <v>0</v>
      </c>
      <c r="T28" s="92" t="s">
        <v>471</v>
      </c>
      <c r="U28" s="53" t="s">
        <v>555</v>
      </c>
      <c r="V28" s="54">
        <v>0</v>
      </c>
      <c r="W28" s="53" t="s">
        <v>507</v>
      </c>
      <c r="X28" s="70">
        <v>0</v>
      </c>
    </row>
    <row r="29" spans="1:24" ht="33" thickTop="1" thickBot="1" x14ac:dyDescent="0.35">
      <c r="A29" s="57" t="s">
        <v>47</v>
      </c>
      <c r="B29" s="93" t="s">
        <v>290</v>
      </c>
      <c r="C29" s="59" t="s">
        <v>480</v>
      </c>
      <c r="D29" s="60">
        <v>53</v>
      </c>
      <c r="E29" s="40">
        <f t="shared" si="2"/>
        <v>1176070</v>
      </c>
      <c r="F29" s="61">
        <v>22190</v>
      </c>
      <c r="G29" s="62">
        <v>44707</v>
      </c>
      <c r="H29" s="400" t="s">
        <v>505</v>
      </c>
      <c r="I29" s="64">
        <v>22070</v>
      </c>
      <c r="J29" s="45">
        <f t="shared" si="0"/>
        <v>-120</v>
      </c>
      <c r="K29" s="76">
        <v>37.5</v>
      </c>
      <c r="L29" s="65"/>
      <c r="M29" s="65"/>
      <c r="N29" s="48">
        <f t="shared" si="1"/>
        <v>827625</v>
      </c>
      <c r="O29" s="378" t="s">
        <v>61</v>
      </c>
      <c r="P29" s="379">
        <v>44721</v>
      </c>
      <c r="Q29" s="410">
        <v>26365</v>
      </c>
      <c r="R29" s="95">
        <v>44708</v>
      </c>
      <c r="S29" s="91">
        <v>28000</v>
      </c>
      <c r="T29" s="92" t="s">
        <v>472</v>
      </c>
      <c r="U29" s="53" t="s">
        <v>555</v>
      </c>
      <c r="V29" s="54">
        <v>4640</v>
      </c>
      <c r="W29" s="53" t="s">
        <v>507</v>
      </c>
      <c r="X29" s="70">
        <v>4176</v>
      </c>
    </row>
    <row r="30" spans="1:24" ht="22.5" customHeight="1" thickTop="1" thickBot="1" x14ac:dyDescent="0.35">
      <c r="A30" s="57" t="s">
        <v>223</v>
      </c>
      <c r="B30" s="93" t="s">
        <v>32</v>
      </c>
      <c r="C30" s="59" t="s">
        <v>480</v>
      </c>
      <c r="D30" s="60">
        <v>53</v>
      </c>
      <c r="E30" s="40">
        <f t="shared" si="2"/>
        <v>0</v>
      </c>
      <c r="F30" s="61">
        <v>0</v>
      </c>
      <c r="G30" s="62">
        <v>44707</v>
      </c>
      <c r="H30" s="400" t="s">
        <v>494</v>
      </c>
      <c r="I30" s="64">
        <v>5870</v>
      </c>
      <c r="J30" s="45">
        <f t="shared" si="0"/>
        <v>5870</v>
      </c>
      <c r="K30" s="76">
        <v>37.5</v>
      </c>
      <c r="L30" s="65"/>
      <c r="M30" s="65"/>
      <c r="N30" s="48">
        <f t="shared" si="1"/>
        <v>220125</v>
      </c>
      <c r="O30" s="378" t="s">
        <v>59</v>
      </c>
      <c r="P30" s="379">
        <v>44721</v>
      </c>
      <c r="Q30" s="94">
        <v>0</v>
      </c>
      <c r="R30" s="95">
        <v>44708</v>
      </c>
      <c r="S30" s="91">
        <v>0</v>
      </c>
      <c r="T30" s="92" t="s">
        <v>472</v>
      </c>
      <c r="U30" s="53" t="s">
        <v>555</v>
      </c>
      <c r="V30" s="54">
        <v>0</v>
      </c>
      <c r="W30" s="53" t="s">
        <v>507</v>
      </c>
      <c r="X30" s="70">
        <v>0</v>
      </c>
    </row>
    <row r="31" spans="1:24" ht="30.75" customHeight="1" thickTop="1" thickBot="1" x14ac:dyDescent="0.35">
      <c r="A31" s="71" t="s">
        <v>69</v>
      </c>
      <c r="B31" s="93" t="s">
        <v>72</v>
      </c>
      <c r="C31" s="59" t="s">
        <v>481</v>
      </c>
      <c r="D31" s="60">
        <v>54</v>
      </c>
      <c r="E31" s="40">
        <f t="shared" si="2"/>
        <v>1225260</v>
      </c>
      <c r="F31" s="61">
        <v>22690</v>
      </c>
      <c r="G31" s="62">
        <v>44708</v>
      </c>
      <c r="H31" s="400" t="s">
        <v>495</v>
      </c>
      <c r="I31" s="64">
        <v>22530</v>
      </c>
      <c r="J31" s="45">
        <f t="shared" si="0"/>
        <v>-160</v>
      </c>
      <c r="K31" s="76">
        <v>38</v>
      </c>
      <c r="L31" s="65"/>
      <c r="M31" s="65"/>
      <c r="N31" s="48">
        <f t="shared" si="1"/>
        <v>856140</v>
      </c>
      <c r="O31" s="378" t="s">
        <v>59</v>
      </c>
      <c r="P31" s="379">
        <v>44722</v>
      </c>
      <c r="Q31" s="94">
        <v>26900</v>
      </c>
      <c r="R31" s="95">
        <v>44708</v>
      </c>
      <c r="S31" s="91">
        <v>28000</v>
      </c>
      <c r="T31" s="92" t="s">
        <v>461</v>
      </c>
      <c r="U31" s="53" t="s">
        <v>555</v>
      </c>
      <c r="V31" s="54">
        <v>4640</v>
      </c>
      <c r="W31" s="53" t="s">
        <v>507</v>
      </c>
      <c r="X31" s="70">
        <v>4176</v>
      </c>
    </row>
    <row r="32" spans="1:24" ht="25.5" customHeight="1" thickTop="1" thickBot="1" x14ac:dyDescent="0.35">
      <c r="A32" s="71" t="s">
        <v>223</v>
      </c>
      <c r="B32" s="93" t="s">
        <v>32</v>
      </c>
      <c r="C32" s="59" t="s">
        <v>481</v>
      </c>
      <c r="D32" s="60">
        <v>54</v>
      </c>
      <c r="E32" s="40">
        <f t="shared" si="2"/>
        <v>0</v>
      </c>
      <c r="F32" s="61">
        <v>0</v>
      </c>
      <c r="G32" s="62">
        <v>44708</v>
      </c>
      <c r="H32" s="400" t="s">
        <v>506</v>
      </c>
      <c r="I32" s="64">
        <v>5930</v>
      </c>
      <c r="J32" s="45">
        <f t="shared" si="0"/>
        <v>5930</v>
      </c>
      <c r="K32" s="76">
        <v>38</v>
      </c>
      <c r="L32" s="65"/>
      <c r="M32" s="65"/>
      <c r="N32" s="48">
        <f t="shared" si="1"/>
        <v>225340</v>
      </c>
      <c r="O32" s="378" t="s">
        <v>59</v>
      </c>
      <c r="P32" s="379">
        <v>44722</v>
      </c>
      <c r="Q32" s="94">
        <v>0</v>
      </c>
      <c r="R32" s="95">
        <v>44708</v>
      </c>
      <c r="S32" s="91">
        <v>0</v>
      </c>
      <c r="T32" s="92" t="s">
        <v>461</v>
      </c>
      <c r="U32" s="53" t="s">
        <v>555</v>
      </c>
      <c r="V32" s="54">
        <v>0</v>
      </c>
      <c r="W32" s="53" t="s">
        <v>507</v>
      </c>
      <c r="X32" s="70">
        <v>0</v>
      </c>
    </row>
    <row r="33" spans="1:24" ht="48.75" thickTop="1" thickBot="1" x14ac:dyDescent="0.35">
      <c r="A33" s="83" t="s">
        <v>460</v>
      </c>
      <c r="B33" s="93" t="s">
        <v>290</v>
      </c>
      <c r="C33" s="59" t="s">
        <v>557</v>
      </c>
      <c r="D33" s="60">
        <v>54</v>
      </c>
      <c r="E33" s="40">
        <f t="shared" si="2"/>
        <v>1134054</v>
      </c>
      <c r="F33" s="61">
        <v>21001</v>
      </c>
      <c r="G33" s="62">
        <v>44710</v>
      </c>
      <c r="H33" s="400" t="s">
        <v>520</v>
      </c>
      <c r="I33" s="64">
        <f>21360-322.02</f>
        <v>21037.98</v>
      </c>
      <c r="J33" s="45">
        <f t="shared" si="0"/>
        <v>36.979999999999563</v>
      </c>
      <c r="K33" s="76">
        <v>38.5</v>
      </c>
      <c r="L33" s="65"/>
      <c r="M33" s="65"/>
      <c r="N33" s="48">
        <f t="shared" si="1"/>
        <v>809962.23</v>
      </c>
      <c r="O33" s="378" t="s">
        <v>61</v>
      </c>
      <c r="P33" s="379">
        <v>44725</v>
      </c>
      <c r="Q33" s="380">
        <v>26793</v>
      </c>
      <c r="R33" s="381">
        <v>44718</v>
      </c>
      <c r="S33" s="91">
        <v>28000</v>
      </c>
      <c r="T33" s="92" t="s">
        <v>488</v>
      </c>
      <c r="U33" s="53" t="s">
        <v>555</v>
      </c>
      <c r="V33" s="54">
        <v>4640</v>
      </c>
      <c r="W33" s="53" t="s">
        <v>507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557</v>
      </c>
      <c r="D34" s="60">
        <v>0</v>
      </c>
      <c r="E34" s="40">
        <f t="shared" si="2"/>
        <v>0</v>
      </c>
      <c r="F34" s="61">
        <v>0</v>
      </c>
      <c r="G34" s="62">
        <v>44710</v>
      </c>
      <c r="H34" s="400" t="s">
        <v>522</v>
      </c>
      <c r="I34" s="64">
        <v>5355</v>
      </c>
      <c r="J34" s="45">
        <f t="shared" si="0"/>
        <v>5355</v>
      </c>
      <c r="K34" s="76">
        <v>38.5</v>
      </c>
      <c r="L34" s="65"/>
      <c r="M34" s="65"/>
      <c r="N34" s="48">
        <f t="shared" si="1"/>
        <v>206167.5</v>
      </c>
      <c r="O34" s="378" t="s">
        <v>61</v>
      </c>
      <c r="P34" s="379">
        <v>44725</v>
      </c>
      <c r="Q34" s="380">
        <v>0</v>
      </c>
      <c r="R34" s="381">
        <v>44718</v>
      </c>
      <c r="S34" s="91">
        <v>0</v>
      </c>
      <c r="T34" s="92" t="s">
        <v>488</v>
      </c>
      <c r="U34" s="53" t="s">
        <v>555</v>
      </c>
      <c r="V34" s="54">
        <v>0</v>
      </c>
      <c r="W34" s="53" t="s">
        <v>507</v>
      </c>
      <c r="X34" s="70">
        <v>0</v>
      </c>
    </row>
    <row r="35" spans="1:24" ht="26.25" customHeight="1" thickTop="1" thickBot="1" x14ac:dyDescent="0.35">
      <c r="A35" s="201" t="s">
        <v>477</v>
      </c>
      <c r="B35" s="93" t="s">
        <v>476</v>
      </c>
      <c r="C35" s="59" t="s">
        <v>558</v>
      </c>
      <c r="D35" s="60">
        <v>54</v>
      </c>
      <c r="E35" s="40">
        <f t="shared" si="2"/>
        <v>1243728</v>
      </c>
      <c r="F35" s="61">
        <v>23032</v>
      </c>
      <c r="G35" s="62">
        <v>44712</v>
      </c>
      <c r="H35" s="400" t="s">
        <v>521</v>
      </c>
      <c r="I35" s="64">
        <v>23032</v>
      </c>
      <c r="J35" s="45">
        <f t="shared" si="0"/>
        <v>0</v>
      </c>
      <c r="K35" s="76">
        <v>52.7</v>
      </c>
      <c r="L35" s="65"/>
      <c r="M35" s="65"/>
      <c r="N35" s="48">
        <f t="shared" si="1"/>
        <v>1213786.4000000001</v>
      </c>
      <c r="O35" s="378" t="s">
        <v>61</v>
      </c>
      <c r="P35" s="379">
        <v>44726</v>
      </c>
      <c r="Q35" s="380"/>
      <c r="R35" s="381"/>
      <c r="S35" s="91">
        <v>28000</v>
      </c>
      <c r="T35" s="92" t="s">
        <v>489</v>
      </c>
      <c r="U35" s="53"/>
      <c r="V35" s="54">
        <v>0</v>
      </c>
      <c r="W35" s="53" t="s">
        <v>220</v>
      </c>
      <c r="X35" s="70">
        <v>4176</v>
      </c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>
        <v>5600.48</v>
      </c>
      <c r="W36" s="53"/>
      <c r="X36" s="70">
        <f>SUM(X4:X35)</f>
        <v>75168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>
        <v>0</v>
      </c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>
        <f>SUM(V19:V37)</f>
        <v>42720.479999999996</v>
      </c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5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5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5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5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5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5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5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5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x14ac:dyDescent="0.3">
      <c r="A55" s="374" t="s">
        <v>41</v>
      </c>
      <c r="B55" s="395" t="s">
        <v>23</v>
      </c>
      <c r="C55" s="178" t="s">
        <v>473</v>
      </c>
      <c r="D55" s="108"/>
      <c r="E55" s="60"/>
      <c r="F55" s="139">
        <v>965.8</v>
      </c>
      <c r="G55" s="140">
        <v>44683</v>
      </c>
      <c r="H55" s="419" t="s">
        <v>474</v>
      </c>
      <c r="I55" s="139">
        <v>965.8</v>
      </c>
      <c r="J55" s="45">
        <f t="shared" si="0"/>
        <v>0</v>
      </c>
      <c r="K55" s="46">
        <v>96</v>
      </c>
      <c r="L55" s="65"/>
      <c r="M55" s="65"/>
      <c r="N55" s="48">
        <f t="shared" si="1"/>
        <v>92716.799999999988</v>
      </c>
      <c r="O55" s="146" t="s">
        <v>59</v>
      </c>
      <c r="P55" s="62">
        <v>44708</v>
      </c>
      <c r="Q55" s="116"/>
      <c r="R55" s="117"/>
      <c r="S55" s="92"/>
      <c r="T55" s="92"/>
      <c r="U55" s="53"/>
      <c r="V55" s="54"/>
    </row>
    <row r="56" spans="1:24" ht="47.25" x14ac:dyDescent="0.3">
      <c r="A56" s="420" t="s">
        <v>41</v>
      </c>
      <c r="B56" s="395" t="s">
        <v>23</v>
      </c>
      <c r="C56" s="426" t="s">
        <v>601</v>
      </c>
      <c r="D56" s="148"/>
      <c r="E56" s="60"/>
      <c r="F56" s="139">
        <v>1149.2</v>
      </c>
      <c r="G56" s="140">
        <v>44704</v>
      </c>
      <c r="H56" s="419" t="s">
        <v>602</v>
      </c>
      <c r="I56" s="139">
        <v>1149.2</v>
      </c>
      <c r="J56" s="45">
        <f t="shared" si="0"/>
        <v>0</v>
      </c>
      <c r="K56" s="46">
        <v>96</v>
      </c>
      <c r="L56" s="65"/>
      <c r="M56" s="65"/>
      <c r="N56" s="48">
        <f t="shared" si="1"/>
        <v>110323.20000000001</v>
      </c>
      <c r="O56" s="375" t="s">
        <v>59</v>
      </c>
      <c r="P56" s="407">
        <v>44750</v>
      </c>
      <c r="Q56" s="146"/>
      <c r="R56" s="117"/>
      <c r="S56" s="92"/>
      <c r="T56" s="92"/>
      <c r="U56" s="53"/>
      <c r="V56" s="54"/>
    </row>
    <row r="57" spans="1:24" ht="26.25" customHeight="1" x14ac:dyDescent="0.3">
      <c r="A57" s="78"/>
      <c r="B57" s="395" t="s">
        <v>24</v>
      </c>
      <c r="C57" s="396"/>
      <c r="D57" s="148"/>
      <c r="E57" s="60"/>
      <c r="F57" s="139"/>
      <c r="G57" s="140"/>
      <c r="H57" s="358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24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18.75" customHeight="1" x14ac:dyDescent="0.3">
      <c r="A61" s="83"/>
      <c r="B61" s="395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6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146"/>
      <c r="P62" s="62"/>
      <c r="Q62" s="146"/>
      <c r="R62" s="117"/>
      <c r="S62" s="92"/>
      <c r="T62" s="92"/>
      <c r="U62" s="53"/>
      <c r="V62" s="54"/>
    </row>
    <row r="63" spans="1:24" ht="17.25" x14ac:dyDescent="0.3">
      <c r="A63" s="423"/>
      <c r="B63" s="156"/>
      <c r="C63" s="424"/>
      <c r="D63" s="148"/>
      <c r="E63" s="60"/>
      <c r="F63" s="139"/>
      <c r="G63" s="140"/>
      <c r="H63" s="425"/>
      <c r="I63" s="139"/>
      <c r="J63" s="45">
        <f t="shared" si="0"/>
        <v>0</v>
      </c>
      <c r="K63" s="46"/>
      <c r="L63" s="65"/>
      <c r="M63" s="65"/>
      <c r="N63" s="48">
        <f t="shared" si="1"/>
        <v>0</v>
      </c>
      <c r="O63" s="146"/>
      <c r="P63" s="62"/>
      <c r="Q63" s="146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 t="shared" si="0"/>
        <v>0</v>
      </c>
      <c r="K64" s="46"/>
      <c r="L64" s="65"/>
      <c r="M64" s="65"/>
      <c r="N64" s="48">
        <f t="shared" si="1"/>
        <v>0</v>
      </c>
      <c r="O64" s="146"/>
      <c r="P64" s="112"/>
      <c r="Q64" s="146"/>
      <c r="R64" s="117"/>
      <c r="S64" s="158"/>
      <c r="T64" s="52"/>
      <c r="U64" s="53"/>
      <c r="V64" s="54"/>
    </row>
    <row r="65" spans="1:22" ht="17.25" x14ac:dyDescent="0.3">
      <c r="A65" s="80"/>
      <c r="B65" s="156"/>
      <c r="C65" s="160"/>
      <c r="D65" s="151"/>
      <c r="E65" s="60"/>
      <c r="F65" s="139"/>
      <c r="G65" s="140"/>
      <c r="H65" s="356"/>
      <c r="I65" s="139"/>
      <c r="J65" s="45">
        <f t="shared" si="0"/>
        <v>0</v>
      </c>
      <c r="K65" s="46"/>
      <c r="L65" s="65"/>
      <c r="M65" s="65"/>
      <c r="N65" s="48">
        <f t="shared" si="1"/>
        <v>0</v>
      </c>
      <c r="O65" s="146"/>
      <c r="P65" s="62"/>
      <c r="Q65" s="146"/>
      <c r="R65" s="117"/>
      <c r="S65" s="158"/>
      <c r="T65" s="52"/>
      <c r="U65" s="53"/>
      <c r="V65" s="54"/>
    </row>
    <row r="66" spans="1:22" ht="17.25" x14ac:dyDescent="0.3">
      <c r="A66" s="80"/>
      <c r="B66" s="156"/>
      <c r="C66" s="160"/>
      <c r="D66" s="151"/>
      <c r="E66" s="60"/>
      <c r="F66" s="139"/>
      <c r="G66" s="140"/>
      <c r="H66" s="356"/>
      <c r="I66" s="139"/>
      <c r="J66" s="45">
        <f t="shared" si="0"/>
        <v>0</v>
      </c>
      <c r="K66" s="46"/>
      <c r="L66" s="65"/>
      <c r="M66" s="65"/>
      <c r="N66" s="48">
        <f t="shared" si="1"/>
        <v>0</v>
      </c>
      <c r="O66" s="146"/>
      <c r="P66" s="62"/>
      <c r="Q66" s="146"/>
      <c r="R66" s="117"/>
      <c r="S66" s="158"/>
      <c r="T66" s="52"/>
      <c r="U66" s="53"/>
      <c r="V66" s="54"/>
    </row>
    <row r="67" spans="1:22" ht="18.600000000000001" customHeight="1" x14ac:dyDescent="0.3">
      <c r="A67" s="80"/>
      <c r="B67" s="156"/>
      <c r="C67" s="160"/>
      <c r="D67" s="151"/>
      <c r="E67" s="60"/>
      <c r="F67" s="139"/>
      <c r="G67" s="140"/>
      <c r="H67" s="141"/>
      <c r="I67" s="139"/>
      <c r="J67" s="45">
        <f t="shared" si="0"/>
        <v>0</v>
      </c>
      <c r="K67" s="46"/>
      <c r="L67" s="65"/>
      <c r="M67" s="65"/>
      <c r="N67" s="48">
        <f t="shared" si="1"/>
        <v>0</v>
      </c>
      <c r="O67" s="146"/>
      <c r="P67" s="159"/>
      <c r="Q67" s="146"/>
      <c r="R67" s="117"/>
      <c r="S67" s="158"/>
      <c r="T67" s="52"/>
      <c r="U67" s="53"/>
      <c r="V67" s="54"/>
    </row>
    <row r="68" spans="1:22" ht="17.25" x14ac:dyDescent="0.3">
      <c r="A68" s="71"/>
      <c r="B68" s="156"/>
      <c r="C68" s="151"/>
      <c r="D68" s="151"/>
      <c r="E68" s="60"/>
      <c r="F68" s="139"/>
      <c r="G68" s="140"/>
      <c r="H68" s="141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46"/>
      <c r="P68" s="159"/>
      <c r="Q68" s="146"/>
      <c r="R68" s="117"/>
      <c r="S68" s="158"/>
      <c r="T68" s="52"/>
      <c r="U68" s="53"/>
      <c r="V68" s="54"/>
    </row>
    <row r="69" spans="1:22" ht="17.25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customHeight="1" x14ac:dyDescent="0.3">
      <c r="A70" s="80"/>
      <c r="B70" s="161"/>
      <c r="C70" s="160"/>
      <c r="D70" s="160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8.75" customHeight="1" x14ac:dyDescent="0.25">
      <c r="A71" s="80"/>
      <c r="B71" s="162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8.75" customHeight="1" x14ac:dyDescent="0.3">
      <c r="A72" s="80"/>
      <c r="B72" s="156"/>
      <c r="C72" s="160"/>
      <c r="D72" s="160"/>
      <c r="E72" s="60"/>
      <c r="F72" s="139"/>
      <c r="G72" s="140"/>
      <c r="H72" s="141"/>
      <c r="I72" s="139"/>
      <c r="J72" s="45">
        <f>I72-F72</f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7.25" customHeight="1" x14ac:dyDescent="0.3">
      <c r="A73" s="80"/>
      <c r="B73" s="161"/>
      <c r="C73" s="160"/>
      <c r="D73" s="160"/>
      <c r="E73" s="60"/>
      <c r="F73" s="139"/>
      <c r="G73" s="357"/>
      <c r="H73" s="358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146"/>
      <c r="P73" s="371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37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8.75" customHeight="1" x14ac:dyDescent="0.3">
      <c r="A77" s="80"/>
      <c r="B77" s="156"/>
      <c r="C77" s="160"/>
      <c r="D77" s="151"/>
      <c r="E77" s="60"/>
      <c r="F77" s="139"/>
      <c r="G77" s="140"/>
      <c r="H77" s="141"/>
      <c r="I77" s="139"/>
      <c r="J77" s="45">
        <f t="shared" si="0"/>
        <v>0</v>
      </c>
      <c r="K77" s="46"/>
      <c r="L77" s="65"/>
      <c r="M77" s="65"/>
      <c r="N77" s="48">
        <f t="shared" si="1"/>
        <v>0</v>
      </c>
      <c r="O77" s="146"/>
      <c r="P77" s="159"/>
      <c r="Q77" s="146"/>
      <c r="R77" s="117"/>
      <c r="S77" s="158"/>
      <c r="T77" s="52"/>
      <c r="U77" s="53"/>
      <c r="V77" s="54"/>
    </row>
    <row r="78" spans="1:22" ht="16.5" customHeight="1" x14ac:dyDescent="0.3">
      <c r="A78" s="80"/>
      <c r="B78" s="156"/>
      <c r="C78" s="160"/>
      <c r="D78" s="166"/>
      <c r="E78" s="60"/>
      <c r="F78" s="139"/>
      <c r="G78" s="140"/>
      <c r="H78" s="141"/>
      <c r="I78" s="139"/>
      <c r="J78" s="45">
        <f t="shared" si="0"/>
        <v>0</v>
      </c>
      <c r="K78" s="76"/>
      <c r="L78" s="65"/>
      <c r="M78" s="65"/>
      <c r="N78" s="48">
        <f t="shared" si="1"/>
        <v>0</v>
      </c>
      <c r="O78" s="146"/>
      <c r="P78" s="159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358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146"/>
      <c r="P79" s="371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37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7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>
        <f t="shared" si="5"/>
        <v>0</v>
      </c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71"/>
      <c r="B83" s="156"/>
      <c r="C83" s="168"/>
      <c r="D83" s="166"/>
      <c r="E83" s="60">
        <f t="shared" si="5"/>
        <v>0</v>
      </c>
      <c r="F83" s="139"/>
      <c r="G83" s="140"/>
      <c r="H83" s="141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159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9"/>
      <c r="D84" s="166"/>
      <c r="E84" s="60">
        <f t="shared" si="5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6"/>
      <c r="D85" s="171"/>
      <c r="E85" s="60">
        <f t="shared" si="5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8"/>
      <c r="B86" s="83"/>
      <c r="C86" s="166"/>
      <c r="D86" s="171"/>
      <c r="E86" s="60">
        <f t="shared" si="5"/>
        <v>0</v>
      </c>
      <c r="F86" s="64"/>
      <c r="G86" s="62"/>
      <c r="H86" s="63"/>
      <c r="I86" s="64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7.25" x14ac:dyDescent="0.3">
      <c r="A87" s="78"/>
      <c r="B87" s="83"/>
      <c r="C87" s="173"/>
      <c r="D87" s="171"/>
      <c r="E87" s="60">
        <f t="shared" si="5"/>
        <v>0</v>
      </c>
      <c r="F87" s="64"/>
      <c r="G87" s="62"/>
      <c r="H87" s="63"/>
      <c r="I87" s="64"/>
      <c r="J87" s="45">
        <f t="shared" si="0"/>
        <v>0</v>
      </c>
      <c r="K87" s="76"/>
      <c r="L87" s="545"/>
      <c r="M87" s="546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4"/>
      <c r="D88" s="171"/>
      <c r="E88" s="60">
        <f t="shared" si="5"/>
        <v>0</v>
      </c>
      <c r="F88" s="64"/>
      <c r="G88" s="62"/>
      <c r="H88" s="63"/>
      <c r="I88" s="64"/>
      <c r="J88" s="45">
        <f t="shared" si="0"/>
        <v>0</v>
      </c>
      <c r="K88" s="76"/>
      <c r="L88" s="545"/>
      <c r="M88" s="546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21" customHeight="1" x14ac:dyDescent="0.3">
      <c r="A89" s="175"/>
      <c r="B89" s="83"/>
      <c r="C89" s="176"/>
      <c r="D89" s="171"/>
      <c r="E89" s="60">
        <f t="shared" si="5"/>
        <v>0</v>
      </c>
      <c r="F89" s="64"/>
      <c r="G89" s="62"/>
      <c r="H89" s="63"/>
      <c r="I89" s="64"/>
      <c r="J89" s="45">
        <f t="shared" si="0"/>
        <v>0</v>
      </c>
      <c r="K89" s="76"/>
      <c r="L89" s="177"/>
      <c r="M89" s="177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26.25" customHeight="1" x14ac:dyDescent="0.3">
      <c r="A90" s="81"/>
      <c r="B90" s="83"/>
      <c r="C90" s="178"/>
      <c r="D90" s="171"/>
      <c r="E90" s="60">
        <f t="shared" si="5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17.25" x14ac:dyDescent="0.3">
      <c r="A91" s="82"/>
      <c r="B91" s="83"/>
      <c r="C91" s="171"/>
      <c r="D91" s="171"/>
      <c r="E91" s="60">
        <f t="shared" si="5"/>
        <v>0</v>
      </c>
      <c r="F91" s="64"/>
      <c r="G91" s="62"/>
      <c r="H91" s="63"/>
      <c r="I91" s="64"/>
      <c r="J91" s="45">
        <f t="shared" si="0"/>
        <v>0</v>
      </c>
      <c r="K91" s="76"/>
      <c r="L91" s="65"/>
      <c r="M91" s="65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5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5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78"/>
      <c r="B94" s="83"/>
      <c r="C94" s="166"/>
      <c r="D94" s="171"/>
      <c r="E94" s="60">
        <f t="shared" si="5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529"/>
      <c r="P94" s="539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5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30"/>
      <c r="P95" s="540"/>
      <c r="Q95" s="146"/>
      <c r="R95" s="117"/>
      <c r="S95" s="158"/>
      <c r="T95" s="52"/>
      <c r="U95" s="53"/>
      <c r="V95" s="54"/>
    </row>
    <row r="96" spans="1:22" ht="17.25" x14ac:dyDescent="0.3">
      <c r="A96" s="83"/>
      <c r="B96" s="83"/>
      <c r="C96" s="171"/>
      <c r="D96" s="171"/>
      <c r="E96" s="60">
        <f t="shared" si="5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146"/>
      <c r="P96" s="17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5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57"/>
      <c r="B98" s="83"/>
      <c r="C98" s="179"/>
      <c r="D98" s="179"/>
      <c r="E98" s="60">
        <f t="shared" si="5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25">
      <c r="A99" s="80"/>
      <c r="B99" s="78"/>
      <c r="C99" s="176"/>
      <c r="D99" s="176"/>
      <c r="E99" s="60">
        <f t="shared" si="5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9"/>
      <c r="D100" s="179"/>
      <c r="E100" s="60">
        <f t="shared" si="5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5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3">
      <c r="A102" s="82"/>
      <c r="B102" s="83"/>
      <c r="C102" s="179"/>
      <c r="D102" s="179"/>
      <c r="E102" s="60">
        <f t="shared" si="5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158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5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5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8.75" x14ac:dyDescent="0.3">
      <c r="A105" s="83"/>
      <c r="B105" s="180"/>
      <c r="C105" s="179"/>
      <c r="D105" s="179"/>
      <c r="E105" s="60">
        <f t="shared" si="5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52"/>
      <c r="U105" s="53"/>
      <c r="V105" s="54"/>
    </row>
    <row r="106" spans="1:22" ht="17.25" x14ac:dyDescent="0.3">
      <c r="A106" s="83"/>
      <c r="B106" s="83"/>
      <c r="C106" s="179"/>
      <c r="D106" s="179"/>
      <c r="E106" s="60">
        <f t="shared" si="5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ref="E107:E176" si="6">D107*F107</f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0"/>
      <c r="B108" s="83"/>
      <c r="C108" s="179"/>
      <c r="D108" s="179"/>
      <c r="E108" s="60">
        <f t="shared" si="6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8" thickBot="1" x14ac:dyDescent="0.35">
      <c r="A109" s="149"/>
      <c r="B109" s="149"/>
      <c r="C109" s="353"/>
      <c r="D109" s="353"/>
      <c r="E109" s="354">
        <f t="shared" si="6"/>
        <v>0</v>
      </c>
      <c r="F109" s="44"/>
      <c r="G109" s="42"/>
      <c r="H109" s="355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.75" thickTop="1" thickBot="1" x14ac:dyDescent="0.35">
      <c r="A110" s="83"/>
      <c r="B110" s="83"/>
      <c r="C110" s="179"/>
      <c r="D110" s="179"/>
      <c r="E110" s="4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78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83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1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ref="N115:N178" si="7">K115*I115</f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2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7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181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3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8"/>
      <c r="D121" s="178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2"/>
      <c r="B122" s="83"/>
      <c r="C122" s="179"/>
      <c r="D122" s="179"/>
      <c r="E122" s="40">
        <f t="shared" si="6"/>
        <v>0</v>
      </c>
      <c r="F122" s="64"/>
      <c r="G122" s="62"/>
      <c r="H122" s="184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8"/>
      <c r="D123" s="178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6"/>
      <c r="D125" s="176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59"/>
      <c r="Q125" s="146"/>
      <c r="R125" s="117"/>
      <c r="S125" s="158"/>
      <c r="T125" s="52"/>
      <c r="U125" s="53"/>
      <c r="V125" s="54"/>
    </row>
    <row r="126" spans="1:22" ht="20.25" thickTop="1" thickBot="1" x14ac:dyDescent="0.35">
      <c r="A126" s="83"/>
      <c r="B126" s="83"/>
      <c r="C126" s="179"/>
      <c r="D126" s="179"/>
      <c r="E126" s="40">
        <f t="shared" si="6"/>
        <v>0</v>
      </c>
      <c r="F126" s="64"/>
      <c r="G126" s="62"/>
      <c r="H126" s="193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86"/>
      <c r="Q126" s="146"/>
      <c r="R126" s="18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18.75" thickTop="1" thickBot="1" x14ac:dyDescent="0.35">
      <c r="A130" s="57"/>
      <c r="B130" s="83"/>
      <c r="C130" s="179"/>
      <c r="D130" s="179"/>
      <c r="E130" s="40">
        <f t="shared" si="6"/>
        <v>0</v>
      </c>
      <c r="F130" s="64"/>
      <c r="G130" s="62"/>
      <c r="H130" s="184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89"/>
      <c r="P130" s="189"/>
      <c r="Q130" s="190"/>
      <c r="R130" s="187"/>
      <c r="S130" s="158"/>
      <c r="T130" s="52"/>
      <c r="U130" s="53"/>
      <c r="V130" s="54"/>
    </row>
    <row r="131" spans="1:22" ht="18.7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2"/>
      <c r="B132" s="83"/>
      <c r="C132" s="167"/>
      <c r="D132" s="167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182"/>
      <c r="B137" s="83"/>
      <c r="C137" s="179"/>
      <c r="D137" s="179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75"/>
      <c r="B138" s="83"/>
      <c r="C138" s="174"/>
      <c r="D138" s="174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1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182"/>
      <c r="B141" s="83"/>
      <c r="C141" s="179"/>
      <c r="D141" s="179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92"/>
      <c r="Q141" s="190"/>
      <c r="R141" s="187"/>
      <c r="S141" s="158"/>
      <c r="T141" s="52"/>
      <c r="U141" s="53"/>
      <c r="V141" s="54"/>
    </row>
    <row r="142" spans="1:22" ht="20.2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93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8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95"/>
      <c r="B145" s="83"/>
      <c r="C145" s="179"/>
      <c r="D145" s="179"/>
      <c r="E145" s="40">
        <f t="shared" si="6"/>
        <v>0</v>
      </c>
      <c r="F145" s="64"/>
      <c r="G145" s="62"/>
      <c r="H145" s="196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197"/>
      <c r="P145" s="198"/>
      <c r="Q145" s="199"/>
      <c r="R145" s="200"/>
      <c r="S145" s="158"/>
      <c r="T145" s="52"/>
      <c r="U145" s="53"/>
      <c r="V145" s="54"/>
    </row>
    <row r="146" spans="1:22" ht="18.75" thickTop="1" thickBot="1" x14ac:dyDescent="0.35">
      <c r="A146" s="201"/>
      <c r="B146" s="83"/>
      <c r="C146" s="179"/>
      <c r="D146" s="179"/>
      <c r="E146" s="40">
        <f t="shared" si="6"/>
        <v>0</v>
      </c>
      <c r="F146" s="64"/>
      <c r="G146" s="202"/>
      <c r="H146" s="203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204"/>
      <c r="P146" s="205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83"/>
      <c r="B147" s="83"/>
      <c r="C147" s="179"/>
      <c r="D147" s="179"/>
      <c r="E147" s="40">
        <f t="shared" si="6"/>
        <v>0</v>
      </c>
      <c r="F147" s="64"/>
      <c r="G147" s="205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203"/>
      <c r="I148" s="64"/>
      <c r="J148" s="45">
        <f t="shared" si="0"/>
        <v>0</v>
      </c>
      <c r="K148" s="206"/>
      <c r="L148" s="65"/>
      <c r="M148" s="65" t="s">
        <v>25</v>
      </c>
      <c r="N148" s="48">
        <f t="shared" si="7"/>
        <v>0</v>
      </c>
      <c r="O148" s="197"/>
      <c r="P148" s="198"/>
      <c r="Q148" s="199"/>
      <c r="R148" s="200"/>
      <c r="S148" s="158"/>
      <c r="T148" s="52"/>
      <c r="U148" s="53"/>
      <c r="V148" s="54"/>
    </row>
    <row r="149" spans="1:22" ht="18.75" thickTop="1" thickBot="1" x14ac:dyDescent="0.35">
      <c r="A149" s="182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75"/>
      <c r="B150" s="83"/>
      <c r="C150" s="207"/>
      <c r="D150" s="207"/>
      <c r="E150" s="40">
        <f t="shared" si="6"/>
        <v>0</v>
      </c>
      <c r="F150" s="64"/>
      <c r="G150" s="205"/>
      <c r="H150" s="208"/>
      <c r="I150" s="64"/>
      <c r="J150" s="45">
        <f t="shared" si="0"/>
        <v>0</v>
      </c>
      <c r="K150" s="76"/>
      <c r="L150" s="65"/>
      <c r="M150" s="65"/>
      <c r="N150" s="48">
        <f t="shared" si="7"/>
        <v>0</v>
      </c>
      <c r="O150" s="209"/>
      <c r="P150" s="210"/>
      <c r="Q150" s="116"/>
      <c r="R150" s="117"/>
      <c r="S150" s="158"/>
      <c r="T150" s="52"/>
      <c r="U150" s="53"/>
      <c r="V150" s="54"/>
    </row>
    <row r="151" spans="1:22" ht="18.75" thickTop="1" thickBot="1" x14ac:dyDescent="0.35">
      <c r="A151" s="211"/>
      <c r="B151" s="83"/>
      <c r="C151" s="179"/>
      <c r="D151" s="179"/>
      <c r="E151" s="40">
        <f t="shared" si="6"/>
        <v>0</v>
      </c>
      <c r="F151" s="64"/>
      <c r="G151" s="205"/>
      <c r="H151" s="184"/>
      <c r="I151" s="64"/>
      <c r="J151" s="45">
        <f t="shared" ref="J151:J214" si="8">I151-F151</f>
        <v>0</v>
      </c>
      <c r="K151" s="206"/>
      <c r="L151" s="212"/>
      <c r="M151" s="212"/>
      <c r="N151" s="48">
        <f t="shared" si="7"/>
        <v>0</v>
      </c>
      <c r="O151" s="209"/>
      <c r="P151" s="210"/>
      <c r="Q151" s="199"/>
      <c r="R151" s="200"/>
      <c r="S151" s="158"/>
      <c r="T151" s="52"/>
      <c r="U151" s="53"/>
      <c r="V151" s="54"/>
    </row>
    <row r="152" spans="1:22" ht="18.75" thickTop="1" thickBot="1" x14ac:dyDescent="0.35">
      <c r="A152" s="182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si="8"/>
        <v>0</v>
      </c>
      <c r="K152" s="206"/>
      <c r="L152" s="212"/>
      <c r="M152" s="212"/>
      <c r="N152" s="48">
        <f t="shared" si="7"/>
        <v>0</v>
      </c>
      <c r="O152" s="89"/>
      <c r="P152" s="189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3"/>
      <c r="B153" s="83"/>
      <c r="C153" s="179"/>
      <c r="D153" s="179"/>
      <c r="E153" s="40">
        <f t="shared" si="6"/>
        <v>0</v>
      </c>
      <c r="F153" s="64"/>
      <c r="G153" s="205"/>
      <c r="H153" s="213"/>
      <c r="I153" s="64"/>
      <c r="J153" s="45">
        <f t="shared" si="8"/>
        <v>0</v>
      </c>
      <c r="K153" s="214"/>
      <c r="L153" s="212"/>
      <c r="M153" s="212"/>
      <c r="N153" s="48">
        <f t="shared" si="7"/>
        <v>0</v>
      </c>
      <c r="O153" s="204"/>
      <c r="P153" s="205"/>
      <c r="Q153" s="199"/>
      <c r="R153" s="200"/>
      <c r="S153" s="158"/>
      <c r="T153" s="52"/>
      <c r="U153" s="53"/>
      <c r="V153" s="54"/>
    </row>
    <row r="154" spans="1:22" ht="20.2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16"/>
      <c r="L154" s="217"/>
      <c r="M154" s="217"/>
      <c r="N154" s="48">
        <f t="shared" si="7"/>
        <v>0</v>
      </c>
      <c r="O154" s="197"/>
      <c r="P154" s="198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218"/>
      <c r="B155" s="83"/>
      <c r="C155" s="179"/>
      <c r="D155" s="179"/>
      <c r="E155" s="40">
        <f t="shared" si="6"/>
        <v>0</v>
      </c>
      <c r="F155" s="219"/>
      <c r="G155" s="205"/>
      <c r="H155" s="194"/>
      <c r="I155" s="64"/>
      <c r="J155" s="45">
        <f t="shared" si="8"/>
        <v>0</v>
      </c>
      <c r="K155" s="216"/>
      <c r="L155" s="220"/>
      <c r="M155" s="220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195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2"/>
      <c r="M156" s="212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20.25" thickTop="1" thickBot="1" x14ac:dyDescent="0.35">
      <c r="A157" s="183"/>
      <c r="B157" s="83"/>
      <c r="C157" s="179"/>
      <c r="D157" s="179"/>
      <c r="E157" s="40">
        <f t="shared" si="6"/>
        <v>0</v>
      </c>
      <c r="F157" s="64"/>
      <c r="G157" s="205"/>
      <c r="H157" s="221"/>
      <c r="I157" s="64"/>
      <c r="J157" s="45">
        <f t="shared" si="8"/>
        <v>0</v>
      </c>
      <c r="K157" s="7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196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2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3"/>
      <c r="I160" s="64"/>
      <c r="J160" s="45">
        <f t="shared" si="8"/>
        <v>0</v>
      </c>
      <c r="K160" s="216"/>
      <c r="L160" s="224"/>
      <c r="M160" s="224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76"/>
      <c r="L163" s="65"/>
      <c r="M163" s="65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225"/>
      <c r="D164" s="225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204"/>
      <c r="P164" s="226"/>
      <c r="Q164" s="116"/>
      <c r="R164" s="117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82"/>
      <c r="B166" s="83"/>
      <c r="C166" s="207"/>
      <c r="D166" s="207"/>
      <c r="E166" s="40">
        <f t="shared" si="6"/>
        <v>0</v>
      </c>
      <c r="F166" s="64"/>
      <c r="G166" s="205"/>
      <c r="H166" s="208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89"/>
      <c r="P166" s="189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7"/>
      <c r="D167" s="227"/>
      <c r="E167" s="40">
        <f t="shared" si="6"/>
        <v>0</v>
      </c>
      <c r="F167" s="64"/>
      <c r="G167" s="205"/>
      <c r="H167" s="63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75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20.25" thickTop="1" thickBot="1" x14ac:dyDescent="0.35">
      <c r="A169" s="228"/>
      <c r="B169" s="229"/>
      <c r="C169" s="167"/>
      <c r="D169" s="16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209"/>
      <c r="P169" s="210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30"/>
      <c r="D170" s="230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231"/>
      <c r="B172" s="83"/>
      <c r="C172" s="232"/>
      <c r="D172" s="232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3"/>
      <c r="D173" s="233"/>
      <c r="E173" s="40">
        <f t="shared" si="6"/>
        <v>0</v>
      </c>
      <c r="F173" s="64"/>
      <c r="G173" s="234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235"/>
      <c r="P173" s="236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62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7.25" thickTop="1" thickBot="1" x14ac:dyDescent="0.3">
      <c r="A175" s="75"/>
      <c r="B175" s="182"/>
      <c r="C175" s="237"/>
      <c r="D175" s="237"/>
      <c r="E175" s="40">
        <f t="shared" si="6"/>
        <v>0</v>
      </c>
      <c r="F175" s="238"/>
      <c r="G175" s="205"/>
      <c r="H175" s="239"/>
      <c r="I175" s="238"/>
      <c r="J175" s="45">
        <f t="shared" si="8"/>
        <v>0</v>
      </c>
      <c r="N175" s="48">
        <f t="shared" si="7"/>
        <v>0</v>
      </c>
      <c r="O175" s="240"/>
      <c r="P175" s="226"/>
      <c r="Q175" s="241"/>
      <c r="R175" s="242"/>
      <c r="S175" s="243"/>
      <c r="T175" s="244"/>
      <c r="U175" s="245"/>
      <c r="V175" s="246"/>
    </row>
    <row r="176" spans="1:22" ht="18.75" thickTop="1" thickBot="1" x14ac:dyDescent="0.35">
      <c r="A176" s="75"/>
      <c r="B176" s="83"/>
      <c r="C176" s="232"/>
      <c r="D176" s="232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ref="E177:E240" si="9">D177*F177</f>
        <v>0</v>
      </c>
      <c r="F177" s="64"/>
      <c r="G177" s="205"/>
      <c r="H177" s="208"/>
      <c r="I177" s="64"/>
      <c r="J177" s="45">
        <f t="shared" si="8"/>
        <v>0</v>
      </c>
      <c r="K177" s="76"/>
      <c r="L177" s="65"/>
      <c r="M177" s="65"/>
      <c r="N177" s="48">
        <f t="shared" si="7"/>
        <v>0</v>
      </c>
      <c r="O177" s="89"/>
      <c r="P177" s="189"/>
      <c r="Q177" s="116"/>
      <c r="R177" s="117"/>
      <c r="S177" s="158"/>
      <c r="T177" s="52"/>
      <c r="U177" s="53"/>
      <c r="V177" s="54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47"/>
      <c r="D179" s="247"/>
      <c r="E179" s="40">
        <f t="shared" si="9"/>
        <v>0</v>
      </c>
      <c r="F179" s="64"/>
      <c r="G179" s="234"/>
      <c r="H179" s="208"/>
      <c r="I179" s="64"/>
      <c r="J179" s="45">
        <f t="shared" si="8"/>
        <v>0</v>
      </c>
      <c r="K179" s="76"/>
      <c r="L179" s="65"/>
      <c r="M179" s="65"/>
      <c r="N179" s="48">
        <f t="shared" ref="N179:N242" si="10">K179*I179</f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">
      <c r="A182" s="75"/>
      <c r="B182" s="182"/>
      <c r="C182" s="248"/>
      <c r="D182" s="248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27"/>
      <c r="D184" s="227"/>
      <c r="E184" s="40">
        <f t="shared" si="9"/>
        <v>0</v>
      </c>
      <c r="F184" s="64"/>
      <c r="G184" s="205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">
      <c r="A188" s="231"/>
      <c r="B188" s="182"/>
      <c r="C188" s="232"/>
      <c r="D188" s="232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249"/>
      <c r="B189" s="83"/>
      <c r="C189" s="233"/>
      <c r="D189" s="233"/>
      <c r="E189" s="40">
        <f t="shared" si="9"/>
        <v>0</v>
      </c>
      <c r="F189" s="64"/>
      <c r="G189" s="62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235"/>
      <c r="P189" s="236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75"/>
      <c r="B190" s="182"/>
      <c r="C190" s="250"/>
      <c r="D190" s="250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251"/>
      <c r="G193" s="234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64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27"/>
      <c r="D201" s="227"/>
      <c r="E201" s="40">
        <f t="shared" si="9"/>
        <v>0</v>
      </c>
      <c r="F201" s="64"/>
      <c r="G201" s="205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7.25" thickTop="1" thickBot="1" x14ac:dyDescent="0.3">
      <c r="A209" s="182"/>
      <c r="B209" s="237"/>
      <c r="C209" s="227"/>
      <c r="D209" s="227"/>
      <c r="E209" s="40">
        <f t="shared" si="9"/>
        <v>0</v>
      </c>
      <c r="F209" s="64"/>
      <c r="G209" s="62"/>
      <c r="H209" s="63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249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52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75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ref="J215:J258" si="11">I215-F215</f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53"/>
      <c r="D224" s="253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47"/>
      <c r="D226" s="24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8"/>
      <c r="D227" s="248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7"/>
      <c r="D229" s="247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32"/>
      <c r="D230" s="232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179"/>
      <c r="D231" s="179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183"/>
      <c r="B232" s="182"/>
      <c r="C232" s="207"/>
      <c r="D232" s="207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254"/>
      <c r="B235" s="255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7.25" thickTop="1" thickBot="1" x14ac:dyDescent="0.3">
      <c r="A236" s="183"/>
      <c r="B236" s="255"/>
      <c r="C236" s="207"/>
      <c r="D236" s="207"/>
      <c r="E236" s="40">
        <f t="shared" si="9"/>
        <v>0</v>
      </c>
      <c r="F236" s="64"/>
      <c r="G236" s="205"/>
      <c r="H236" s="63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75"/>
      <c r="B238" s="255"/>
      <c r="C238" s="167"/>
      <c r="D238" s="16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7.25" thickTop="1" thickBot="1" x14ac:dyDescent="0.3">
      <c r="A240" s="183"/>
      <c r="B240" s="255"/>
      <c r="C240" s="225"/>
      <c r="D240" s="225"/>
      <c r="E240" s="40">
        <f t="shared" si="9"/>
        <v>0</v>
      </c>
      <c r="F240" s="64"/>
      <c r="G240" s="205"/>
      <c r="H240" s="222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204"/>
      <c r="P240" s="226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166"/>
      <c r="D241" s="166"/>
      <c r="E241" s="40">
        <f t="shared" ref="E241:E262" si="12">D241*F241</f>
        <v>0</v>
      </c>
      <c r="F241" s="64"/>
      <c r="G241" s="205"/>
      <c r="H241" s="222"/>
      <c r="I241" s="64"/>
      <c r="J241" s="45">
        <f t="shared" si="11"/>
        <v>0</v>
      </c>
      <c r="K241" s="76"/>
      <c r="L241" s="256"/>
      <c r="M241" s="257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8"/>
      <c r="C242" s="174"/>
      <c r="D242" s="174"/>
      <c r="E242" s="40">
        <f t="shared" si="12"/>
        <v>0</v>
      </c>
      <c r="F242" s="174"/>
      <c r="G242" s="259"/>
      <c r="H242" s="260"/>
      <c r="I242" s="61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ref="N243:N262" si="13">K243*I243</f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61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3"/>
        <v>0</v>
      </c>
      <c r="O244" s="89"/>
      <c r="P244" s="192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20.25" thickTop="1" thickBot="1" x14ac:dyDescent="0.35">
      <c r="A247" s="183"/>
      <c r="B247" s="182"/>
      <c r="C247" s="262"/>
      <c r="D247" s="263"/>
      <c r="E247" s="40">
        <f t="shared" si="12"/>
        <v>0</v>
      </c>
      <c r="F247" s="44"/>
      <c r="G247" s="264"/>
      <c r="H247" s="265"/>
      <c r="I247" s="64"/>
      <c r="J247" s="45">
        <f t="shared" si="11"/>
        <v>0</v>
      </c>
      <c r="K247" s="76"/>
      <c r="L247" s="256"/>
      <c r="M247" s="266"/>
      <c r="N247" s="48">
        <f t="shared" si="13"/>
        <v>0</v>
      </c>
      <c r="O247" s="204"/>
      <c r="P247" s="226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2"/>
      <c r="E248" s="40">
        <f t="shared" si="12"/>
        <v>0</v>
      </c>
      <c r="F248" s="64"/>
      <c r="G248" s="205"/>
      <c r="H248" s="222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7"/>
      <c r="D250" s="267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17.25" thickTop="1" thickBot="1" x14ac:dyDescent="0.3">
      <c r="A251" s="268"/>
      <c r="B251" s="182"/>
      <c r="C251" s="182"/>
      <c r="D251" s="182"/>
      <c r="E251" s="40">
        <f t="shared" si="12"/>
        <v>0</v>
      </c>
      <c r="F251" s="238"/>
      <c r="G251" s="205"/>
      <c r="H251" s="239"/>
      <c r="I251" s="238">
        <v>0</v>
      </c>
      <c r="J251" s="45">
        <f t="shared" si="11"/>
        <v>0</v>
      </c>
      <c r="K251" s="269"/>
      <c r="L251" s="269"/>
      <c r="M251" s="269"/>
      <c r="N251" s="48">
        <f t="shared" si="13"/>
        <v>0</v>
      </c>
      <c r="O251" s="271"/>
      <c r="P251" s="226"/>
      <c r="Q251" s="116"/>
      <c r="R251" s="272"/>
      <c r="S251" s="273"/>
      <c r="T251" s="274"/>
      <c r="U251" s="242"/>
      <c r="V251" s="246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75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76"/>
      <c r="B255" s="182"/>
      <c r="C255" s="182"/>
      <c r="D255" s="182"/>
      <c r="E255" s="40">
        <f t="shared" si="12"/>
        <v>0</v>
      </c>
      <c r="F255" s="238"/>
      <c r="G255" s="205"/>
      <c r="H255" s="277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53"/>
      <c r="V255" s="54"/>
    </row>
    <row r="256" spans="1:22" ht="17.25" thickTop="1" thickBot="1" x14ac:dyDescent="0.3">
      <c r="A256" s="278"/>
      <c r="B256" s="279"/>
      <c r="E256" s="40">
        <f t="shared" si="12"/>
        <v>0</v>
      </c>
      <c r="H256" s="283"/>
      <c r="I256" s="281">
        <v>0</v>
      </c>
      <c r="J256" s="45">
        <f t="shared" si="11"/>
        <v>0</v>
      </c>
      <c r="K256" s="284"/>
      <c r="L256" s="284"/>
      <c r="M256" s="284"/>
      <c r="N256" s="48">
        <f t="shared" si="13"/>
        <v>0</v>
      </c>
      <c r="O256" s="271"/>
      <c r="P256" s="226"/>
      <c r="Q256" s="241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6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20.25" thickTop="1" thickBot="1" x14ac:dyDescent="0.35">
      <c r="A259" s="278"/>
      <c r="B259" s="279"/>
      <c r="E259" s="40" t="e">
        <f t="shared" si="12"/>
        <v>#VALUE!</v>
      </c>
      <c r="F259" s="541" t="s">
        <v>26</v>
      </c>
      <c r="G259" s="541"/>
      <c r="H259" s="542"/>
      <c r="I259" s="287">
        <f>SUM(I4:I258)</f>
        <v>477217.1</v>
      </c>
      <c r="J259" s="288"/>
      <c r="K259" s="284"/>
      <c r="L259" s="289"/>
      <c r="M259" s="284"/>
      <c r="N259" s="48">
        <f t="shared" si="13"/>
        <v>0</v>
      </c>
      <c r="O259" s="271"/>
      <c r="P259" s="226"/>
      <c r="Q259" s="241"/>
      <c r="R259" s="272"/>
      <c r="S259" s="290"/>
      <c r="T259" s="244"/>
      <c r="U259" s="245"/>
      <c r="V259" s="54"/>
    </row>
    <row r="260" spans="1:22" ht="20.25" thickTop="1" thickBot="1" x14ac:dyDescent="0.3">
      <c r="A260" s="291"/>
      <c r="B260" s="279"/>
      <c r="E260" s="40">
        <f t="shared" si="12"/>
        <v>0</v>
      </c>
      <c r="I260" s="292"/>
      <c r="J260" s="288"/>
      <c r="K260" s="284"/>
      <c r="L260" s="289"/>
      <c r="M260" s="284"/>
      <c r="N260" s="48">
        <f t="shared" si="13"/>
        <v>0</v>
      </c>
      <c r="O260" s="293"/>
      <c r="Q260" s="10"/>
      <c r="R260" s="294"/>
      <c r="S260" s="295"/>
      <c r="T260" s="296"/>
      <c r="V260" s="15"/>
    </row>
    <row r="261" spans="1:22" ht="17.25" thickTop="1" thickBot="1" x14ac:dyDescent="0.3">
      <c r="A261" s="278"/>
      <c r="B261" s="279"/>
      <c r="E261" s="40">
        <f t="shared" si="12"/>
        <v>0</v>
      </c>
      <c r="J261" s="281"/>
      <c r="K261" s="284"/>
      <c r="L261" s="284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98"/>
      <c r="N262" s="48">
        <f t="shared" si="13"/>
        <v>0</v>
      </c>
      <c r="O262" s="299"/>
      <c r="Q262" s="10"/>
      <c r="R262" s="294"/>
      <c r="S262" s="295"/>
      <c r="T262" s="300"/>
      <c r="V262" s="15"/>
    </row>
    <row r="263" spans="1:22" ht="17.25" thickTop="1" thickBot="1" x14ac:dyDescent="0.3">
      <c r="A263" s="278"/>
      <c r="H263" s="302"/>
      <c r="I263" s="303" t="s">
        <v>27</v>
      </c>
      <c r="J263" s="304"/>
      <c r="K263" s="304"/>
      <c r="L263" s="305">
        <f>SUM(L251:L262)</f>
        <v>0</v>
      </c>
      <c r="M263" s="306"/>
      <c r="N263" s="307">
        <f>SUM(N4:N262)</f>
        <v>17806124.215</v>
      </c>
      <c r="O263" s="308"/>
      <c r="Q263" s="309">
        <f>SUM(Q4:Q262)</f>
        <v>440387</v>
      </c>
      <c r="R263" s="8"/>
      <c r="S263" s="310">
        <f>SUM(S17:S262)</f>
        <v>212800</v>
      </c>
      <c r="T263" s="311"/>
      <c r="U263" s="312"/>
      <c r="V263" s="313">
        <f>SUM(V251:V262)</f>
        <v>0</v>
      </c>
    </row>
    <row r="264" spans="1:22" x14ac:dyDescent="0.25">
      <c r="A264" s="278"/>
      <c r="H264" s="302"/>
      <c r="I264" s="314"/>
      <c r="J264" s="315"/>
      <c r="K264" s="316"/>
      <c r="L264" s="316"/>
      <c r="M264" s="316"/>
      <c r="N264" s="270"/>
      <c r="O264" s="308"/>
      <c r="R264" s="294"/>
      <c r="S264" s="317"/>
      <c r="U264" s="319"/>
      <c r="V264"/>
    </row>
    <row r="265" spans="1:22" ht="16.5" thickBot="1" x14ac:dyDescent="0.3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9.5" thickTop="1" x14ac:dyDescent="0.25">
      <c r="A266" s="278"/>
      <c r="I266" s="320" t="s">
        <v>28</v>
      </c>
      <c r="J266" s="321"/>
      <c r="K266" s="321"/>
      <c r="L266" s="322"/>
      <c r="M266" s="322"/>
      <c r="N266" s="323">
        <f>V263+S263+Q263+N263+L263</f>
        <v>18459311.215</v>
      </c>
      <c r="O266" s="324"/>
      <c r="R266" s="294"/>
      <c r="S266" s="317"/>
      <c r="U266" s="319"/>
      <c r="V266"/>
    </row>
    <row r="267" spans="1:22" ht="19.5" thickBot="1" x14ac:dyDescent="0.3">
      <c r="A267" s="325"/>
      <c r="I267" s="326"/>
      <c r="J267" s="327"/>
      <c r="K267" s="327"/>
      <c r="L267" s="328"/>
      <c r="M267" s="328"/>
      <c r="N267" s="329"/>
      <c r="O267" s="330"/>
      <c r="R267" s="294"/>
      <c r="S267" s="317"/>
      <c r="U267" s="319"/>
      <c r="V267"/>
    </row>
    <row r="268" spans="1:22" ht="16.5" thickTop="1" x14ac:dyDescent="0.25">
      <c r="A268" s="325"/>
      <c r="I268" s="314"/>
      <c r="J268" s="315"/>
      <c r="K268" s="316"/>
      <c r="L268" s="316"/>
      <c r="M268" s="316"/>
      <c r="N268" s="270"/>
      <c r="O268" s="308"/>
      <c r="R268" s="294"/>
      <c r="S268" s="317"/>
      <c r="U268" s="319"/>
      <c r="V268"/>
    </row>
    <row r="269" spans="1:22" x14ac:dyDescent="0.25">
      <c r="A269" s="278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31"/>
      <c r="K270" s="316"/>
      <c r="L270" s="316"/>
      <c r="M270" s="316"/>
      <c r="N270" s="270"/>
      <c r="O270" s="332"/>
      <c r="R270" s="294"/>
      <c r="S270" s="317"/>
      <c r="U270" s="319"/>
      <c r="V270"/>
    </row>
    <row r="271" spans="1:22" x14ac:dyDescent="0.25">
      <c r="A271" s="325"/>
      <c r="N271" s="270"/>
      <c r="O271" s="334"/>
      <c r="R271" s="294"/>
      <c r="S271" s="317"/>
      <c r="U271" s="319"/>
      <c r="V271"/>
    </row>
    <row r="272" spans="1:22" x14ac:dyDescent="0.25">
      <c r="A272" s="325"/>
      <c r="O272" s="334"/>
      <c r="S272" s="317"/>
      <c r="U272" s="319"/>
      <c r="V272"/>
    </row>
    <row r="273" spans="1:22" x14ac:dyDescent="0.25">
      <c r="A273" s="278"/>
      <c r="B273" s="279"/>
      <c r="N273" s="270"/>
      <c r="O273" s="308"/>
      <c r="S273" s="317"/>
      <c r="U273" s="319"/>
      <c r="V273"/>
    </row>
    <row r="274" spans="1:22" x14ac:dyDescent="0.25">
      <c r="A274" s="325"/>
      <c r="B274" s="279"/>
      <c r="N274" s="270"/>
      <c r="O274" s="308"/>
      <c r="S274" s="317"/>
      <c r="U274" s="319"/>
      <c r="V274"/>
    </row>
    <row r="275" spans="1:22" x14ac:dyDescent="0.25">
      <c r="A275" s="278"/>
      <c r="B275" s="279"/>
      <c r="I275" s="314"/>
      <c r="J275" s="315"/>
      <c r="K275" s="316"/>
      <c r="L275" s="316"/>
      <c r="M275" s="316"/>
      <c r="N275" s="270"/>
      <c r="O275" s="308"/>
      <c r="S275" s="317"/>
      <c r="U275" s="319"/>
      <c r="V275"/>
    </row>
    <row r="276" spans="1:22" x14ac:dyDescent="0.25">
      <c r="A276" s="325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278"/>
      <c r="B277" s="279"/>
      <c r="I277" s="335"/>
      <c r="J277" s="312"/>
      <c r="K277" s="312"/>
      <c r="N277" s="270"/>
      <c r="O277" s="308"/>
      <c r="S277" s="317"/>
      <c r="U277" s="319"/>
      <c r="V277"/>
    </row>
    <row r="278" spans="1:22" x14ac:dyDescent="0.25">
      <c r="A278" s="325"/>
      <c r="S278" s="317"/>
      <c r="U278" s="319"/>
      <c r="V278"/>
    </row>
    <row r="279" spans="1:22" x14ac:dyDescent="0.25">
      <c r="A279" s="278"/>
      <c r="S279" s="317"/>
      <c r="U279" s="319"/>
      <c r="V279"/>
    </row>
    <row r="280" spans="1:22" x14ac:dyDescent="0.25">
      <c r="A280" s="278"/>
      <c r="B280" s="336"/>
      <c r="C280" s="336"/>
      <c r="D280" s="336"/>
      <c r="E280" s="337"/>
      <c r="F280" s="338"/>
      <c r="G280" s="339"/>
      <c r="H280" s="402"/>
      <c r="I280" s="341"/>
      <c r="J280"/>
      <c r="K280"/>
      <c r="L280"/>
      <c r="M280"/>
      <c r="P280" s="342"/>
      <c r="Q280" s="317"/>
      <c r="S280" s="317"/>
      <c r="U280" s="319"/>
      <c r="V280"/>
    </row>
    <row r="281" spans="1:22" x14ac:dyDescent="0.25">
      <c r="A281" s="325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43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291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78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CCFF33"/>
  </sheetPr>
  <dimension ref="A1:X294"/>
  <sheetViews>
    <sheetView workbookViewId="0">
      <pane xSplit="10" ySplit="3" topLeftCell="O52" activePane="bottomRight" state="frozen"/>
      <selection pane="topRight" activeCell="K1" sqref="K1"/>
      <selection pane="bottomLeft" activeCell="A4" sqref="A4"/>
      <selection pane="bottomRight" activeCell="O65" sqref="O65:O66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7" t="s">
        <v>482</v>
      </c>
      <c r="B1" s="547"/>
      <c r="C1" s="547"/>
      <c r="D1" s="547"/>
      <c r="E1" s="547"/>
      <c r="F1" s="547"/>
      <c r="G1" s="547"/>
      <c r="H1" s="547"/>
      <c r="I1" s="547"/>
      <c r="J1" s="547"/>
      <c r="K1" s="345"/>
      <c r="L1" s="345"/>
      <c r="M1" s="345"/>
      <c r="N1" s="345"/>
      <c r="O1" s="346"/>
      <c r="S1" s="566" t="s">
        <v>142</v>
      </c>
      <c r="T1" s="566"/>
      <c r="U1" s="6" t="s">
        <v>0</v>
      </c>
      <c r="V1" s="7" t="s">
        <v>1</v>
      </c>
      <c r="W1" s="548" t="s">
        <v>2</v>
      </c>
      <c r="X1" s="549"/>
    </row>
    <row r="2" spans="1:24" thickBot="1" x14ac:dyDescent="0.3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347"/>
      <c r="L2" s="347"/>
      <c r="M2" s="347"/>
      <c r="N2" s="348"/>
      <c r="O2" s="349"/>
      <c r="Q2" s="10"/>
      <c r="R2" s="11"/>
      <c r="S2" s="567"/>
      <c r="T2" s="56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0" t="s">
        <v>15</v>
      </c>
      <c r="P3" s="55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38</v>
      </c>
      <c r="B4" s="37" t="s">
        <v>290</v>
      </c>
      <c r="C4" s="38" t="s">
        <v>559</v>
      </c>
      <c r="D4" s="39">
        <v>54</v>
      </c>
      <c r="E4" s="40">
        <f>D4*F4</f>
        <v>1104570</v>
      </c>
      <c r="F4" s="41">
        <v>20455</v>
      </c>
      <c r="G4" s="42">
        <v>44714</v>
      </c>
      <c r="H4" s="355" t="s">
        <v>519</v>
      </c>
      <c r="I4" s="44">
        <v>20470</v>
      </c>
      <c r="J4" s="45">
        <f t="shared" ref="J4:J152" si="0">I4-F4</f>
        <v>15</v>
      </c>
      <c r="K4" s="46">
        <v>39</v>
      </c>
      <c r="L4" s="47"/>
      <c r="M4" s="47"/>
      <c r="N4" s="48">
        <f t="shared" ref="N4:N116" si="1">K4*I4</f>
        <v>798330</v>
      </c>
      <c r="O4" s="360" t="s">
        <v>61</v>
      </c>
      <c r="P4" s="362">
        <v>44728</v>
      </c>
      <c r="Q4" s="49">
        <v>26893</v>
      </c>
      <c r="R4" s="50">
        <v>44718</v>
      </c>
      <c r="S4" s="51"/>
      <c r="T4" s="52"/>
      <c r="U4" s="53" t="s">
        <v>628</v>
      </c>
      <c r="V4" s="54">
        <v>4640</v>
      </c>
      <c r="W4" s="55" t="s">
        <v>551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559</v>
      </c>
      <c r="D5" s="60">
        <v>0</v>
      </c>
      <c r="E5" s="40">
        <f t="shared" ref="E5:E40" si="2">D5*F5</f>
        <v>0</v>
      </c>
      <c r="F5" s="61">
        <v>0</v>
      </c>
      <c r="G5" s="62">
        <v>44714</v>
      </c>
      <c r="H5" s="63" t="s">
        <v>518</v>
      </c>
      <c r="I5" s="64">
        <v>5460</v>
      </c>
      <c r="J5" s="45">
        <f t="shared" si="0"/>
        <v>5460</v>
      </c>
      <c r="K5" s="46">
        <v>39</v>
      </c>
      <c r="L5" s="65"/>
      <c r="M5" s="65"/>
      <c r="N5" s="48">
        <f t="shared" si="1"/>
        <v>212940</v>
      </c>
      <c r="O5" s="363" t="s">
        <v>61</v>
      </c>
      <c r="P5" s="364">
        <v>44728</v>
      </c>
      <c r="Q5" s="66">
        <v>0</v>
      </c>
      <c r="R5" s="67">
        <v>44718</v>
      </c>
      <c r="S5" s="51"/>
      <c r="T5" s="52"/>
      <c r="U5" s="53" t="s">
        <v>628</v>
      </c>
      <c r="V5" s="54">
        <v>0</v>
      </c>
      <c r="W5" s="68" t="s">
        <v>551</v>
      </c>
      <c r="X5" s="69">
        <v>0</v>
      </c>
    </row>
    <row r="6" spans="1:24" ht="30.75" customHeight="1" thickTop="1" thickBot="1" x14ac:dyDescent="0.35">
      <c r="A6" s="57" t="s">
        <v>38</v>
      </c>
      <c r="B6" s="58" t="s">
        <v>483</v>
      </c>
      <c r="C6" s="59" t="s">
        <v>560</v>
      </c>
      <c r="D6" s="60">
        <v>55</v>
      </c>
      <c r="E6" s="40">
        <f t="shared" si="2"/>
        <v>1291400</v>
      </c>
      <c r="F6" s="61">
        <v>23480</v>
      </c>
      <c r="G6" s="62">
        <v>44715</v>
      </c>
      <c r="H6" s="63" t="s">
        <v>517</v>
      </c>
      <c r="I6" s="64">
        <v>23890</v>
      </c>
      <c r="J6" s="45">
        <f t="shared" si="0"/>
        <v>410</v>
      </c>
      <c r="K6" s="46">
        <v>39</v>
      </c>
      <c r="L6" s="65"/>
      <c r="M6" s="65"/>
      <c r="N6" s="48">
        <f t="shared" si="1"/>
        <v>931710</v>
      </c>
      <c r="O6" s="363" t="s">
        <v>61</v>
      </c>
      <c r="P6" s="364">
        <v>44729</v>
      </c>
      <c r="Q6" s="66">
        <v>26793</v>
      </c>
      <c r="R6" s="67">
        <v>44718</v>
      </c>
      <c r="S6" s="51">
        <v>28000</v>
      </c>
      <c r="T6" s="52" t="s">
        <v>490</v>
      </c>
      <c r="U6" s="53" t="s">
        <v>628</v>
      </c>
      <c r="V6" s="54">
        <v>4640</v>
      </c>
      <c r="W6" s="53" t="s">
        <v>551</v>
      </c>
      <c r="X6" s="70">
        <v>4176</v>
      </c>
    </row>
    <row r="7" spans="1:24" ht="28.5" customHeight="1" thickTop="1" thickBot="1" x14ac:dyDescent="0.35">
      <c r="A7" s="57" t="s">
        <v>22</v>
      </c>
      <c r="B7" s="58" t="s">
        <v>32</v>
      </c>
      <c r="C7" s="59" t="s">
        <v>560</v>
      </c>
      <c r="D7" s="60">
        <v>0</v>
      </c>
      <c r="E7" s="40">
        <f t="shared" si="2"/>
        <v>0</v>
      </c>
      <c r="F7" s="61">
        <v>0</v>
      </c>
      <c r="G7" s="62">
        <v>44715</v>
      </c>
      <c r="H7" s="63" t="s">
        <v>515</v>
      </c>
      <c r="I7" s="64">
        <v>5600</v>
      </c>
      <c r="J7" s="45">
        <f t="shared" si="0"/>
        <v>5600</v>
      </c>
      <c r="K7" s="46">
        <v>39</v>
      </c>
      <c r="L7" s="65"/>
      <c r="M7" s="65"/>
      <c r="N7" s="48">
        <f t="shared" si="1"/>
        <v>218400</v>
      </c>
      <c r="O7" s="363" t="s">
        <v>61</v>
      </c>
      <c r="P7" s="364">
        <v>44732</v>
      </c>
      <c r="Q7" s="66">
        <v>0</v>
      </c>
      <c r="R7" s="67">
        <v>44718</v>
      </c>
      <c r="S7" s="51">
        <v>0</v>
      </c>
      <c r="T7" s="52" t="s">
        <v>490</v>
      </c>
      <c r="U7" s="53" t="s">
        <v>628</v>
      </c>
      <c r="V7" s="54">
        <v>0</v>
      </c>
      <c r="W7" s="53" t="s">
        <v>551</v>
      </c>
      <c r="X7" s="70">
        <v>0</v>
      </c>
    </row>
    <row r="8" spans="1:24" ht="27.75" customHeight="1" thickTop="1" thickBot="1" x14ac:dyDescent="0.35">
      <c r="A8" s="57" t="s">
        <v>484</v>
      </c>
      <c r="B8" s="58" t="s">
        <v>485</v>
      </c>
      <c r="C8" s="59" t="s">
        <v>561</v>
      </c>
      <c r="D8" s="60">
        <v>57</v>
      </c>
      <c r="E8" s="40">
        <f t="shared" si="2"/>
        <v>1261980</v>
      </c>
      <c r="F8" s="61">
        <v>22140</v>
      </c>
      <c r="G8" s="62">
        <v>44718</v>
      </c>
      <c r="H8" s="63" t="s">
        <v>516</v>
      </c>
      <c r="I8" s="64">
        <v>22540</v>
      </c>
      <c r="J8" s="45">
        <f t="shared" si="0"/>
        <v>400</v>
      </c>
      <c r="K8" s="46">
        <v>40</v>
      </c>
      <c r="L8" s="65"/>
      <c r="M8" s="65"/>
      <c r="N8" s="48">
        <f t="shared" si="1"/>
        <v>901600</v>
      </c>
      <c r="O8" s="89" t="s">
        <v>61</v>
      </c>
      <c r="P8" s="90">
        <v>44732</v>
      </c>
      <c r="Q8" s="66">
        <v>27221</v>
      </c>
      <c r="R8" s="67">
        <v>44722</v>
      </c>
      <c r="S8" s="51">
        <v>28000</v>
      </c>
      <c r="T8" s="52" t="s">
        <v>491</v>
      </c>
      <c r="U8" s="53" t="s">
        <v>628</v>
      </c>
      <c r="V8" s="54">
        <v>4640</v>
      </c>
      <c r="W8" s="53" t="s">
        <v>551</v>
      </c>
      <c r="X8" s="70">
        <v>4176</v>
      </c>
    </row>
    <row r="9" spans="1:24" ht="25.5" customHeight="1" thickTop="1" thickBot="1" x14ac:dyDescent="0.35">
      <c r="A9" s="71" t="s">
        <v>22</v>
      </c>
      <c r="B9" s="58" t="s">
        <v>32</v>
      </c>
      <c r="C9" s="59" t="s">
        <v>561</v>
      </c>
      <c r="D9" s="60">
        <v>0</v>
      </c>
      <c r="E9" s="40">
        <f t="shared" si="2"/>
        <v>0</v>
      </c>
      <c r="F9" s="61">
        <v>0</v>
      </c>
      <c r="G9" s="62">
        <v>44718</v>
      </c>
      <c r="H9" s="63" t="s">
        <v>514</v>
      </c>
      <c r="I9" s="64">
        <v>5465</v>
      </c>
      <c r="J9" s="45">
        <f t="shared" si="0"/>
        <v>5465</v>
      </c>
      <c r="K9" s="46">
        <v>40</v>
      </c>
      <c r="L9" s="65"/>
      <c r="M9" s="65"/>
      <c r="N9" s="48">
        <f t="shared" si="1"/>
        <v>218600</v>
      </c>
      <c r="O9" s="89" t="s">
        <v>61</v>
      </c>
      <c r="P9" s="90">
        <v>44732</v>
      </c>
      <c r="Q9" s="66">
        <v>0</v>
      </c>
      <c r="R9" s="67">
        <v>44722</v>
      </c>
      <c r="S9" s="51">
        <v>0</v>
      </c>
      <c r="T9" s="52" t="s">
        <v>491</v>
      </c>
      <c r="U9" s="53" t="s">
        <v>628</v>
      </c>
      <c r="V9" s="54">
        <v>0</v>
      </c>
      <c r="W9" s="53" t="s">
        <v>551</v>
      </c>
      <c r="X9" s="70">
        <v>0</v>
      </c>
    </row>
    <row r="10" spans="1:24" ht="48.75" thickTop="1" thickBot="1" x14ac:dyDescent="0.35">
      <c r="A10" s="71" t="s">
        <v>20</v>
      </c>
      <c r="B10" s="58" t="s">
        <v>486</v>
      </c>
      <c r="C10" s="59" t="s">
        <v>562</v>
      </c>
      <c r="D10" s="72">
        <v>57</v>
      </c>
      <c r="E10" s="40">
        <f t="shared" si="2"/>
        <v>1253430</v>
      </c>
      <c r="F10" s="61">
        <v>21990</v>
      </c>
      <c r="G10" s="62">
        <v>44720</v>
      </c>
      <c r="H10" s="63" t="s">
        <v>524</v>
      </c>
      <c r="I10" s="64">
        <f>22580-111.78</f>
        <v>22468.22</v>
      </c>
      <c r="J10" s="45">
        <f t="shared" si="0"/>
        <v>478.22000000000116</v>
      </c>
      <c r="K10" s="46">
        <v>41</v>
      </c>
      <c r="L10" s="65"/>
      <c r="M10" s="65"/>
      <c r="N10" s="48">
        <f t="shared" si="1"/>
        <v>921197.02</v>
      </c>
      <c r="O10" s="365" t="s">
        <v>59</v>
      </c>
      <c r="P10" s="366">
        <v>44734</v>
      </c>
      <c r="Q10" s="66">
        <v>27114</v>
      </c>
      <c r="R10" s="67">
        <v>44722</v>
      </c>
      <c r="S10" s="51">
        <v>28000</v>
      </c>
      <c r="T10" s="52" t="s">
        <v>493</v>
      </c>
      <c r="U10" s="53" t="s">
        <v>628</v>
      </c>
      <c r="V10" s="54">
        <v>4640</v>
      </c>
      <c r="W10" s="53" t="s">
        <v>551</v>
      </c>
      <c r="X10" s="70">
        <v>4176</v>
      </c>
    </row>
    <row r="11" spans="1:24" ht="33" thickTop="1" thickBot="1" x14ac:dyDescent="0.35">
      <c r="A11" s="71" t="s">
        <v>22</v>
      </c>
      <c r="B11" s="58" t="s">
        <v>32</v>
      </c>
      <c r="C11" s="59" t="s">
        <v>562</v>
      </c>
      <c r="D11" s="60">
        <v>0</v>
      </c>
      <c r="E11" s="40">
        <f t="shared" si="2"/>
        <v>0</v>
      </c>
      <c r="F11" s="61">
        <v>0</v>
      </c>
      <c r="G11" s="62">
        <v>44720</v>
      </c>
      <c r="H11" s="63" t="s">
        <v>535</v>
      </c>
      <c r="I11" s="64">
        <f>5390-107.8</f>
        <v>5282.2</v>
      </c>
      <c r="J11" s="45">
        <f t="shared" si="0"/>
        <v>5282.2</v>
      </c>
      <c r="K11" s="46">
        <v>41</v>
      </c>
      <c r="L11" s="65"/>
      <c r="M11" s="65"/>
      <c r="N11" s="48">
        <f t="shared" si="1"/>
        <v>216570.19999999998</v>
      </c>
      <c r="O11" s="365" t="s">
        <v>61</v>
      </c>
      <c r="P11" s="366">
        <v>44734</v>
      </c>
      <c r="Q11" s="66">
        <v>0</v>
      </c>
      <c r="R11" s="67">
        <v>44722</v>
      </c>
      <c r="S11" s="51">
        <v>0</v>
      </c>
      <c r="T11" s="52" t="s">
        <v>493</v>
      </c>
      <c r="U11" s="53" t="s">
        <v>628</v>
      </c>
      <c r="V11" s="54">
        <v>0</v>
      </c>
      <c r="W11" s="53" t="s">
        <v>551</v>
      </c>
      <c r="X11" s="70">
        <v>0</v>
      </c>
    </row>
    <row r="12" spans="1:24" ht="48.75" thickTop="1" thickBot="1" x14ac:dyDescent="0.35">
      <c r="A12" s="71" t="s">
        <v>487</v>
      </c>
      <c r="B12" s="58" t="s">
        <v>300</v>
      </c>
      <c r="C12" s="392" t="s">
        <v>563</v>
      </c>
      <c r="D12" s="60">
        <v>57</v>
      </c>
      <c r="E12" s="40">
        <f t="shared" si="2"/>
        <v>1169070</v>
      </c>
      <c r="F12" s="61">
        <v>20510</v>
      </c>
      <c r="G12" s="62">
        <v>44722</v>
      </c>
      <c r="H12" s="63" t="s">
        <v>534</v>
      </c>
      <c r="I12" s="64">
        <f>21240-849.6</f>
        <v>20390.400000000001</v>
      </c>
      <c r="J12" s="45">
        <f t="shared" si="0"/>
        <v>-119.59999999999854</v>
      </c>
      <c r="K12" s="46">
        <v>41</v>
      </c>
      <c r="L12" s="65"/>
      <c r="M12" s="65"/>
      <c r="N12" s="48">
        <f t="shared" si="1"/>
        <v>836006.40000000002</v>
      </c>
      <c r="O12" s="365" t="s">
        <v>61</v>
      </c>
      <c r="P12" s="366">
        <v>44736</v>
      </c>
      <c r="Q12" s="66">
        <v>26900</v>
      </c>
      <c r="R12" s="67">
        <v>44722</v>
      </c>
      <c r="S12" s="51">
        <v>28000</v>
      </c>
      <c r="T12" s="52" t="s">
        <v>509</v>
      </c>
      <c r="U12" s="53" t="s">
        <v>628</v>
      </c>
      <c r="V12" s="54">
        <v>4640</v>
      </c>
      <c r="W12" s="53" t="s">
        <v>551</v>
      </c>
      <c r="X12" s="70">
        <v>4176</v>
      </c>
    </row>
    <row r="13" spans="1:24" ht="33.75" customHeight="1" thickTop="1" thickBot="1" x14ac:dyDescent="0.35">
      <c r="A13" s="71" t="s">
        <v>105</v>
      </c>
      <c r="B13" s="58" t="s">
        <v>32</v>
      </c>
      <c r="C13" s="393" t="s">
        <v>563</v>
      </c>
      <c r="D13" s="60">
        <v>0</v>
      </c>
      <c r="E13" s="40">
        <f t="shared" si="2"/>
        <v>0</v>
      </c>
      <c r="F13" s="61">
        <v>0</v>
      </c>
      <c r="G13" s="62">
        <v>44722</v>
      </c>
      <c r="H13" s="63" t="s">
        <v>532</v>
      </c>
      <c r="I13" s="64">
        <v>5635</v>
      </c>
      <c r="J13" s="45">
        <f t="shared" si="0"/>
        <v>5635</v>
      </c>
      <c r="K13" s="46">
        <v>41</v>
      </c>
      <c r="L13" s="65"/>
      <c r="M13" s="65"/>
      <c r="N13" s="48">
        <f t="shared" si="1"/>
        <v>231035</v>
      </c>
      <c r="O13" s="365" t="s">
        <v>61</v>
      </c>
      <c r="P13" s="366">
        <v>44736</v>
      </c>
      <c r="Q13" s="66">
        <v>0</v>
      </c>
      <c r="R13" s="67">
        <v>44722</v>
      </c>
      <c r="S13" s="51">
        <v>0</v>
      </c>
      <c r="T13" s="52" t="s">
        <v>509</v>
      </c>
      <c r="U13" s="53" t="s">
        <v>628</v>
      </c>
      <c r="V13" s="54">
        <v>0</v>
      </c>
      <c r="W13" s="53" t="s">
        <v>551</v>
      </c>
      <c r="X13" s="70">
        <v>0</v>
      </c>
    </row>
    <row r="14" spans="1:24" ht="31.5" customHeight="1" thickTop="1" thickBot="1" x14ac:dyDescent="0.35">
      <c r="A14" s="71" t="s">
        <v>36</v>
      </c>
      <c r="B14" s="58" t="s">
        <v>300</v>
      </c>
      <c r="C14" s="59" t="s">
        <v>564</v>
      </c>
      <c r="D14" s="60">
        <v>57</v>
      </c>
      <c r="E14" s="40">
        <f t="shared" si="2"/>
        <v>1089840</v>
      </c>
      <c r="F14" s="61">
        <v>19120</v>
      </c>
      <c r="G14" s="62">
        <v>44724</v>
      </c>
      <c r="H14" s="63" t="s">
        <v>533</v>
      </c>
      <c r="I14" s="64">
        <v>23990</v>
      </c>
      <c r="J14" s="45">
        <f t="shared" si="0"/>
        <v>4870</v>
      </c>
      <c r="K14" s="46">
        <v>41</v>
      </c>
      <c r="L14" s="65"/>
      <c r="M14" s="65"/>
      <c r="N14" s="48">
        <f t="shared" si="1"/>
        <v>983590</v>
      </c>
      <c r="O14" s="365" t="s">
        <v>61</v>
      </c>
      <c r="P14" s="366">
        <v>44739</v>
      </c>
      <c r="Q14" s="66">
        <v>20587</v>
      </c>
      <c r="R14" s="67">
        <v>44729</v>
      </c>
      <c r="S14" s="51">
        <v>28000</v>
      </c>
      <c r="T14" s="52" t="s">
        <v>510</v>
      </c>
      <c r="U14" s="53" t="s">
        <v>628</v>
      </c>
      <c r="V14" s="54">
        <v>4640</v>
      </c>
      <c r="W14" s="53" t="s">
        <v>551</v>
      </c>
      <c r="X14" s="70">
        <v>4176</v>
      </c>
    </row>
    <row r="15" spans="1:24" ht="33" thickTop="1" thickBot="1" x14ac:dyDescent="0.35">
      <c r="A15" s="73" t="s">
        <v>508</v>
      </c>
      <c r="B15" s="58" t="s">
        <v>72</v>
      </c>
      <c r="C15" s="457"/>
      <c r="D15" s="368"/>
      <c r="E15" s="369">
        <f t="shared" si="2"/>
        <v>0</v>
      </c>
      <c r="F15" s="61">
        <v>19200</v>
      </c>
      <c r="G15" s="62">
        <v>44726</v>
      </c>
      <c r="H15" s="63" t="s">
        <v>547</v>
      </c>
      <c r="I15" s="64">
        <v>24190</v>
      </c>
      <c r="J15" s="45">
        <f t="shared" si="0"/>
        <v>4990</v>
      </c>
      <c r="K15" s="46">
        <v>41</v>
      </c>
      <c r="L15" s="65"/>
      <c r="M15" s="65"/>
      <c r="N15" s="48">
        <f t="shared" si="1"/>
        <v>991790</v>
      </c>
      <c r="O15" s="365" t="s">
        <v>61</v>
      </c>
      <c r="P15" s="366">
        <v>44740</v>
      </c>
      <c r="Q15" s="66">
        <v>21550</v>
      </c>
      <c r="R15" s="67">
        <v>44729</v>
      </c>
      <c r="S15" s="51">
        <v>28000</v>
      </c>
      <c r="T15" s="92" t="s">
        <v>511</v>
      </c>
      <c r="U15" s="53" t="s">
        <v>628</v>
      </c>
      <c r="V15" s="54">
        <v>4640</v>
      </c>
      <c r="W15" s="53" t="s">
        <v>551</v>
      </c>
      <c r="X15" s="70">
        <v>4176</v>
      </c>
    </row>
    <row r="16" spans="1:24" ht="33" thickTop="1" thickBot="1" x14ac:dyDescent="0.35">
      <c r="A16" s="71" t="s">
        <v>50</v>
      </c>
      <c r="B16" s="58" t="s">
        <v>72</v>
      </c>
      <c r="C16" s="74" t="s">
        <v>565</v>
      </c>
      <c r="D16" s="60">
        <v>59</v>
      </c>
      <c r="E16" s="40">
        <f t="shared" si="2"/>
        <v>1156400</v>
      </c>
      <c r="F16" s="61">
        <v>19600</v>
      </c>
      <c r="G16" s="62">
        <v>44728</v>
      </c>
      <c r="H16" s="63" t="s">
        <v>550</v>
      </c>
      <c r="I16" s="64">
        <v>24660</v>
      </c>
      <c r="J16" s="45">
        <f t="shared" si="0"/>
        <v>5060</v>
      </c>
      <c r="K16" s="46">
        <v>41.75</v>
      </c>
      <c r="L16" s="65"/>
      <c r="M16" s="65"/>
      <c r="N16" s="48">
        <f t="shared" si="1"/>
        <v>1029555</v>
      </c>
      <c r="O16" s="365" t="s">
        <v>61</v>
      </c>
      <c r="P16" s="366">
        <v>44742</v>
      </c>
      <c r="Q16" s="66">
        <v>21550</v>
      </c>
      <c r="R16" s="67">
        <v>44729</v>
      </c>
      <c r="S16" s="51">
        <v>28000</v>
      </c>
      <c r="T16" s="92" t="s">
        <v>512</v>
      </c>
      <c r="U16" s="428" t="s">
        <v>632</v>
      </c>
      <c r="V16" s="429">
        <v>4640</v>
      </c>
      <c r="W16" s="53" t="s">
        <v>551</v>
      </c>
      <c r="X16" s="70">
        <v>4176</v>
      </c>
    </row>
    <row r="17" spans="1:24" ht="28.5" customHeight="1" thickTop="1" thickBot="1" x14ac:dyDescent="0.35">
      <c r="A17" s="75" t="s">
        <v>36</v>
      </c>
      <c r="B17" s="58" t="s">
        <v>72</v>
      </c>
      <c r="C17" s="59" t="s">
        <v>566</v>
      </c>
      <c r="D17" s="60">
        <v>59</v>
      </c>
      <c r="E17" s="40">
        <f t="shared" si="2"/>
        <v>1191210</v>
      </c>
      <c r="F17" s="61">
        <v>20190</v>
      </c>
      <c r="G17" s="62">
        <v>44729</v>
      </c>
      <c r="H17" s="400" t="s">
        <v>591</v>
      </c>
      <c r="I17" s="64">
        <v>25270</v>
      </c>
      <c r="J17" s="45">
        <f t="shared" si="0"/>
        <v>5080</v>
      </c>
      <c r="K17" s="76">
        <v>41.75</v>
      </c>
      <c r="L17" s="65"/>
      <c r="M17" s="65"/>
      <c r="N17" s="48">
        <f t="shared" si="1"/>
        <v>1055022.5</v>
      </c>
      <c r="O17" s="377" t="s">
        <v>61</v>
      </c>
      <c r="P17" s="418">
        <v>44743</v>
      </c>
      <c r="Q17" s="66">
        <v>21550</v>
      </c>
      <c r="R17" s="67">
        <v>44729</v>
      </c>
      <c r="S17" s="51">
        <v>28000</v>
      </c>
      <c r="T17" s="92" t="s">
        <v>513</v>
      </c>
      <c r="U17" s="428" t="s">
        <v>632</v>
      </c>
      <c r="V17" s="429">
        <v>4640</v>
      </c>
      <c r="W17" s="53" t="s">
        <v>551</v>
      </c>
      <c r="X17" s="70">
        <v>4176</v>
      </c>
    </row>
    <row r="18" spans="1:24" ht="33" thickTop="1" thickBot="1" x14ac:dyDescent="0.35">
      <c r="A18" s="81" t="s">
        <v>69</v>
      </c>
      <c r="B18" s="58" t="s">
        <v>72</v>
      </c>
      <c r="C18" s="59" t="s">
        <v>590</v>
      </c>
      <c r="D18" s="60">
        <v>59</v>
      </c>
      <c r="E18" s="40">
        <f t="shared" si="2"/>
        <v>1384140</v>
      </c>
      <c r="F18" s="61">
        <v>23460</v>
      </c>
      <c r="G18" s="62">
        <v>44731</v>
      </c>
      <c r="H18" s="400" t="s">
        <v>592</v>
      </c>
      <c r="I18" s="64">
        <v>23350</v>
      </c>
      <c r="J18" s="45">
        <f t="shared" si="0"/>
        <v>-110</v>
      </c>
      <c r="K18" s="76">
        <v>42</v>
      </c>
      <c r="L18" s="65"/>
      <c r="M18" s="65"/>
      <c r="N18" s="48">
        <f t="shared" si="1"/>
        <v>980700</v>
      </c>
      <c r="O18" s="377" t="s">
        <v>61</v>
      </c>
      <c r="P18" s="418">
        <v>44746</v>
      </c>
      <c r="Q18" s="66">
        <v>26900</v>
      </c>
      <c r="R18" s="67">
        <v>44736</v>
      </c>
      <c r="S18" s="51">
        <v>28000</v>
      </c>
      <c r="T18" s="92" t="s">
        <v>536</v>
      </c>
      <c r="U18" s="428" t="s">
        <v>632</v>
      </c>
      <c r="V18" s="429">
        <v>4640</v>
      </c>
      <c r="W18" s="53" t="s">
        <v>551</v>
      </c>
      <c r="X18" s="70">
        <v>4176</v>
      </c>
    </row>
    <row r="19" spans="1:24" ht="30" customHeight="1" thickTop="1" thickBot="1" x14ac:dyDescent="0.35">
      <c r="A19" s="78" t="s">
        <v>22</v>
      </c>
      <c r="B19" s="58" t="s">
        <v>32</v>
      </c>
      <c r="C19" s="59" t="s">
        <v>590</v>
      </c>
      <c r="D19" s="60">
        <v>0</v>
      </c>
      <c r="E19" s="40">
        <f t="shared" si="2"/>
        <v>0</v>
      </c>
      <c r="F19" s="61">
        <v>0</v>
      </c>
      <c r="G19" s="62">
        <v>44731</v>
      </c>
      <c r="H19" s="400" t="s">
        <v>593</v>
      </c>
      <c r="I19" s="64">
        <v>6215</v>
      </c>
      <c r="J19" s="45">
        <f t="shared" si="0"/>
        <v>6215</v>
      </c>
      <c r="K19" s="76">
        <v>42</v>
      </c>
      <c r="L19" s="65"/>
      <c r="M19" s="65"/>
      <c r="N19" s="48">
        <f t="shared" si="1"/>
        <v>261030</v>
      </c>
      <c r="O19" s="377" t="s">
        <v>61</v>
      </c>
      <c r="P19" s="418">
        <v>44746</v>
      </c>
      <c r="Q19" s="79">
        <v>0</v>
      </c>
      <c r="R19" s="67">
        <v>44736</v>
      </c>
      <c r="S19" s="51">
        <v>0</v>
      </c>
      <c r="T19" s="92" t="s">
        <v>536</v>
      </c>
      <c r="U19" s="428" t="s">
        <v>632</v>
      </c>
      <c r="V19" s="429">
        <v>0</v>
      </c>
      <c r="W19" s="53" t="s">
        <v>551</v>
      </c>
      <c r="X19" s="70">
        <v>0</v>
      </c>
    </row>
    <row r="20" spans="1:24" ht="33" thickTop="1" thickBot="1" x14ac:dyDescent="0.35">
      <c r="A20" s="80" t="s">
        <v>20</v>
      </c>
      <c r="B20" s="58" t="s">
        <v>72</v>
      </c>
      <c r="C20" s="59" t="s">
        <v>567</v>
      </c>
      <c r="D20" s="60">
        <v>59</v>
      </c>
      <c r="E20" s="40">
        <f t="shared" si="2"/>
        <v>1344610</v>
      </c>
      <c r="F20" s="61">
        <v>22790</v>
      </c>
      <c r="G20" s="62">
        <v>44734</v>
      </c>
      <c r="H20" s="400" t="s">
        <v>595</v>
      </c>
      <c r="I20" s="64">
        <v>22970</v>
      </c>
      <c r="J20" s="45">
        <f t="shared" si="0"/>
        <v>180</v>
      </c>
      <c r="K20" s="76">
        <v>42</v>
      </c>
      <c r="L20" s="65"/>
      <c r="M20" s="65"/>
      <c r="N20" s="48">
        <f t="shared" si="1"/>
        <v>964740</v>
      </c>
      <c r="O20" s="378" t="s">
        <v>61</v>
      </c>
      <c r="P20" s="379">
        <v>44748</v>
      </c>
      <c r="Q20" s="79">
        <v>26900</v>
      </c>
      <c r="R20" s="67">
        <v>44736</v>
      </c>
      <c r="S20" s="51">
        <v>28000</v>
      </c>
      <c r="T20" s="92" t="s">
        <v>525</v>
      </c>
      <c r="U20" s="428" t="s">
        <v>632</v>
      </c>
      <c r="V20" s="429">
        <v>4640</v>
      </c>
      <c r="W20" s="53" t="s">
        <v>551</v>
      </c>
      <c r="X20" s="70">
        <v>4176</v>
      </c>
    </row>
    <row r="21" spans="1:24" ht="22.5" customHeight="1" thickTop="1" thickBot="1" x14ac:dyDescent="0.35">
      <c r="A21" s="78" t="s">
        <v>523</v>
      </c>
      <c r="B21" s="58" t="s">
        <v>32</v>
      </c>
      <c r="C21" s="59" t="s">
        <v>567</v>
      </c>
      <c r="D21" s="60">
        <v>0</v>
      </c>
      <c r="E21" s="40">
        <f t="shared" si="2"/>
        <v>0</v>
      </c>
      <c r="F21" s="61">
        <v>0</v>
      </c>
      <c r="G21" s="62">
        <v>44734</v>
      </c>
      <c r="H21" s="400" t="s">
        <v>594</v>
      </c>
      <c r="I21" s="64">
        <v>5865</v>
      </c>
      <c r="J21" s="45">
        <f t="shared" si="0"/>
        <v>5865</v>
      </c>
      <c r="K21" s="76">
        <v>42</v>
      </c>
      <c r="L21" s="65"/>
      <c r="M21" s="65"/>
      <c r="N21" s="48">
        <f t="shared" si="1"/>
        <v>246330</v>
      </c>
      <c r="O21" s="378" t="s">
        <v>61</v>
      </c>
      <c r="P21" s="379">
        <v>44748</v>
      </c>
      <c r="Q21" s="79">
        <v>0</v>
      </c>
      <c r="R21" s="67">
        <v>44736</v>
      </c>
      <c r="S21" s="51">
        <v>0</v>
      </c>
      <c r="T21" s="92" t="s">
        <v>525</v>
      </c>
      <c r="U21" s="428" t="s">
        <v>632</v>
      </c>
      <c r="V21" s="429">
        <v>0</v>
      </c>
      <c r="W21" s="53" t="s">
        <v>551</v>
      </c>
      <c r="X21" s="70">
        <v>0</v>
      </c>
    </row>
    <row r="22" spans="1:24" ht="33" thickTop="1" thickBot="1" x14ac:dyDescent="0.35">
      <c r="A22" s="81" t="s">
        <v>20</v>
      </c>
      <c r="B22" s="58" t="s">
        <v>72</v>
      </c>
      <c r="C22" s="59" t="s">
        <v>568</v>
      </c>
      <c r="D22" s="60">
        <v>59</v>
      </c>
      <c r="E22" s="40">
        <f t="shared" si="2"/>
        <v>1455530</v>
      </c>
      <c r="F22" s="61">
        <v>24670</v>
      </c>
      <c r="G22" s="62">
        <v>44736</v>
      </c>
      <c r="H22" s="400" t="s">
        <v>596</v>
      </c>
      <c r="I22" s="64">
        <v>25310</v>
      </c>
      <c r="J22" s="45">
        <f t="shared" si="0"/>
        <v>640</v>
      </c>
      <c r="K22" s="76">
        <v>42.5</v>
      </c>
      <c r="L22" s="65"/>
      <c r="M22" s="65"/>
      <c r="N22" s="48">
        <f t="shared" si="1"/>
        <v>1075675</v>
      </c>
      <c r="O22" s="378" t="s">
        <v>61</v>
      </c>
      <c r="P22" s="379">
        <v>44750</v>
      </c>
      <c r="Q22" s="79">
        <v>26900</v>
      </c>
      <c r="R22" s="67">
        <v>44736</v>
      </c>
      <c r="S22" s="51">
        <v>28000</v>
      </c>
      <c r="T22" s="92" t="s">
        <v>530</v>
      </c>
      <c r="U22" s="428" t="s">
        <v>632</v>
      </c>
      <c r="V22" s="429">
        <v>4640</v>
      </c>
      <c r="W22" s="53" t="s">
        <v>551</v>
      </c>
      <c r="X22" s="70">
        <v>4176</v>
      </c>
    </row>
    <row r="23" spans="1:24" ht="27.75" customHeight="1" thickTop="1" thickBot="1" x14ac:dyDescent="0.35">
      <c r="A23" s="82" t="s">
        <v>22</v>
      </c>
      <c r="B23" s="58" t="s">
        <v>32</v>
      </c>
      <c r="C23" s="59" t="s">
        <v>568</v>
      </c>
      <c r="D23" s="60">
        <v>0</v>
      </c>
      <c r="E23" s="40">
        <f t="shared" si="2"/>
        <v>0</v>
      </c>
      <c r="F23" s="61">
        <v>0</v>
      </c>
      <c r="G23" s="62">
        <v>44736</v>
      </c>
      <c r="H23" s="400" t="s">
        <v>597</v>
      </c>
      <c r="I23" s="64">
        <v>5605</v>
      </c>
      <c r="J23" s="45">
        <f t="shared" si="0"/>
        <v>5605</v>
      </c>
      <c r="K23" s="76">
        <v>42.5</v>
      </c>
      <c r="L23" s="65"/>
      <c r="M23" s="65"/>
      <c r="N23" s="48">
        <f t="shared" si="1"/>
        <v>238212.5</v>
      </c>
      <c r="O23" s="378" t="s">
        <v>61</v>
      </c>
      <c r="P23" s="379">
        <v>44750</v>
      </c>
      <c r="Q23" s="79">
        <v>0</v>
      </c>
      <c r="R23" s="67">
        <v>44736</v>
      </c>
      <c r="S23" s="51">
        <v>0</v>
      </c>
      <c r="T23" s="92" t="s">
        <v>530</v>
      </c>
      <c r="U23" s="428" t="s">
        <v>632</v>
      </c>
      <c r="V23" s="429">
        <v>0</v>
      </c>
      <c r="W23" s="53" t="s">
        <v>551</v>
      </c>
      <c r="X23" s="70">
        <v>0</v>
      </c>
    </row>
    <row r="24" spans="1:24" ht="48.75" thickTop="1" thickBot="1" x14ac:dyDescent="0.35">
      <c r="A24" s="83" t="s">
        <v>458</v>
      </c>
      <c r="B24" s="58" t="s">
        <v>459</v>
      </c>
      <c r="C24" s="59" t="s">
        <v>569</v>
      </c>
      <c r="D24" s="60">
        <v>59</v>
      </c>
      <c r="E24" s="40">
        <f t="shared" si="2"/>
        <v>1392577</v>
      </c>
      <c r="F24" s="61">
        <v>23603</v>
      </c>
      <c r="G24" s="62">
        <v>44739</v>
      </c>
      <c r="H24" s="400" t="s">
        <v>612</v>
      </c>
      <c r="I24" s="64">
        <f>24450-489</f>
        <v>23961</v>
      </c>
      <c r="J24" s="45">
        <f t="shared" si="0"/>
        <v>358</v>
      </c>
      <c r="K24" s="76">
        <v>43</v>
      </c>
      <c r="L24" s="65"/>
      <c r="M24" s="65"/>
      <c r="N24" s="48">
        <f t="shared" si="1"/>
        <v>1030323</v>
      </c>
      <c r="O24" s="377" t="s">
        <v>61</v>
      </c>
      <c r="P24" s="379">
        <v>44753</v>
      </c>
      <c r="Q24" s="458">
        <v>26900</v>
      </c>
      <c r="R24" s="459">
        <v>44743</v>
      </c>
      <c r="S24" s="91">
        <v>28000</v>
      </c>
      <c r="T24" s="92" t="s">
        <v>531</v>
      </c>
      <c r="U24" s="428" t="s">
        <v>632</v>
      </c>
      <c r="V24" s="429">
        <v>6496</v>
      </c>
      <c r="W24" s="53" t="s">
        <v>551</v>
      </c>
      <c r="X24" s="70">
        <v>4176</v>
      </c>
    </row>
    <row r="25" spans="1:24" ht="33" thickTop="1" thickBot="1" x14ac:dyDescent="0.35">
      <c r="A25" s="71" t="s">
        <v>105</v>
      </c>
      <c r="B25" s="58" t="s">
        <v>32</v>
      </c>
      <c r="C25" s="59" t="s">
        <v>569</v>
      </c>
      <c r="D25" s="60">
        <v>0</v>
      </c>
      <c r="E25" s="40">
        <f t="shared" si="2"/>
        <v>0</v>
      </c>
      <c r="F25" s="61">
        <v>0</v>
      </c>
      <c r="G25" s="62">
        <v>44739</v>
      </c>
      <c r="H25" s="400" t="s">
        <v>613</v>
      </c>
      <c r="I25" s="64">
        <f>5535-107.46</f>
        <v>5427.54</v>
      </c>
      <c r="J25" s="45">
        <f t="shared" si="0"/>
        <v>5427.54</v>
      </c>
      <c r="K25" s="76">
        <v>43</v>
      </c>
      <c r="L25" s="65"/>
      <c r="M25" s="65"/>
      <c r="N25" s="48">
        <f t="shared" si="1"/>
        <v>233384.22</v>
      </c>
      <c r="O25" s="378" t="s">
        <v>61</v>
      </c>
      <c r="P25" s="379">
        <v>44753</v>
      </c>
      <c r="Q25" s="458">
        <v>0</v>
      </c>
      <c r="R25" s="459">
        <v>44743</v>
      </c>
      <c r="S25" s="51">
        <v>0</v>
      </c>
      <c r="T25" s="92" t="s">
        <v>531</v>
      </c>
      <c r="U25" s="428" t="s">
        <v>632</v>
      </c>
      <c r="V25" s="429">
        <v>0</v>
      </c>
      <c r="W25" s="53" t="s">
        <v>551</v>
      </c>
      <c r="X25" s="70">
        <v>0</v>
      </c>
    </row>
    <row r="26" spans="1:24" ht="48.75" thickTop="1" thickBot="1" x14ac:dyDescent="0.35">
      <c r="A26" s="82" t="s">
        <v>51</v>
      </c>
      <c r="B26" s="58" t="s">
        <v>40</v>
      </c>
      <c r="C26" s="59" t="s">
        <v>570</v>
      </c>
      <c r="D26" s="60">
        <v>62</v>
      </c>
      <c r="E26" s="40">
        <f t="shared" si="2"/>
        <v>1468780</v>
      </c>
      <c r="F26" s="61">
        <v>23690</v>
      </c>
      <c r="G26" s="62">
        <v>44741</v>
      </c>
      <c r="H26" s="400" t="s">
        <v>609</v>
      </c>
      <c r="I26" s="64">
        <f>25150-125.75</f>
        <v>25024.25</v>
      </c>
      <c r="J26" s="45">
        <f t="shared" si="0"/>
        <v>1334.25</v>
      </c>
      <c r="K26" s="76">
        <v>43</v>
      </c>
      <c r="L26" s="65"/>
      <c r="M26" s="65"/>
      <c r="N26" s="48">
        <f t="shared" si="1"/>
        <v>1076042.75</v>
      </c>
      <c r="O26" s="378" t="s">
        <v>159</v>
      </c>
      <c r="P26" s="379">
        <v>44755</v>
      </c>
      <c r="Q26" s="458">
        <v>26365</v>
      </c>
      <c r="R26" s="459">
        <v>44743</v>
      </c>
      <c r="S26" s="51">
        <v>28000</v>
      </c>
      <c r="T26" s="92" t="s">
        <v>538</v>
      </c>
      <c r="U26" s="428" t="s">
        <v>632</v>
      </c>
      <c r="V26" s="429">
        <v>6496</v>
      </c>
      <c r="W26" s="53" t="s">
        <v>551</v>
      </c>
      <c r="X26" s="70">
        <v>4176</v>
      </c>
    </row>
    <row r="27" spans="1:24" ht="33" thickTop="1" thickBot="1" x14ac:dyDescent="0.35">
      <c r="A27" s="82" t="s">
        <v>22</v>
      </c>
      <c r="B27" s="58" t="s">
        <v>537</v>
      </c>
      <c r="C27" s="59" t="s">
        <v>570</v>
      </c>
      <c r="D27" s="60">
        <v>0</v>
      </c>
      <c r="E27" s="40">
        <f t="shared" si="2"/>
        <v>0</v>
      </c>
      <c r="F27" s="61">
        <v>0</v>
      </c>
      <c r="G27" s="62">
        <v>44741</v>
      </c>
      <c r="H27" s="400" t="s">
        <v>614</v>
      </c>
      <c r="I27" s="64">
        <f>5400-108</f>
        <v>5292</v>
      </c>
      <c r="J27" s="45">
        <f t="shared" si="0"/>
        <v>5292</v>
      </c>
      <c r="K27" s="76">
        <v>43</v>
      </c>
      <c r="L27" s="65"/>
      <c r="M27" s="65"/>
      <c r="N27" s="48">
        <f t="shared" si="1"/>
        <v>227556</v>
      </c>
      <c r="O27" s="378" t="s">
        <v>61</v>
      </c>
      <c r="P27" s="379">
        <v>44755</v>
      </c>
      <c r="Q27" s="458">
        <v>0</v>
      </c>
      <c r="R27" s="459">
        <v>44743</v>
      </c>
      <c r="S27" s="91">
        <v>0</v>
      </c>
      <c r="T27" s="92" t="s">
        <v>538</v>
      </c>
      <c r="U27" s="428" t="s">
        <v>632</v>
      </c>
      <c r="V27" s="429">
        <v>0</v>
      </c>
      <c r="W27" s="53" t="s">
        <v>551</v>
      </c>
      <c r="X27" s="70">
        <v>0</v>
      </c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>
        <v>0</v>
      </c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>
        <v>0</v>
      </c>
    </row>
    <row r="30" spans="1:24" ht="20.25" thickTop="1" thickBot="1" x14ac:dyDescent="0.35">
      <c r="A30" s="461"/>
      <c r="B30" s="93"/>
      <c r="C30" s="59"/>
      <c r="D30" s="60"/>
      <c r="E30" s="40">
        <f t="shared" si="2"/>
        <v>0</v>
      </c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 t="s">
        <v>551</v>
      </c>
      <c r="X30" s="70">
        <v>4176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f>SUM(X4:X30)</f>
        <v>62640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.75" thickTop="1" thickBot="1" x14ac:dyDescent="0.35">
      <c r="A54" s="135"/>
      <c r="B54" s="394"/>
      <c r="C54" s="137"/>
      <c r="D54" s="138"/>
      <c r="E54" s="40">
        <f t="shared" si="4"/>
        <v>0</v>
      </c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0.25" customHeight="1" thickTop="1" thickBot="1" x14ac:dyDescent="0.35">
      <c r="A55" s="593" t="s">
        <v>41</v>
      </c>
      <c r="B55" s="462" t="s">
        <v>23</v>
      </c>
      <c r="C55" s="595" t="s">
        <v>598</v>
      </c>
      <c r="D55" s="108"/>
      <c r="E55" s="40">
        <f t="shared" si="4"/>
        <v>0</v>
      </c>
      <c r="F55" s="139">
        <v>603.6</v>
      </c>
      <c r="G55" s="140">
        <v>44718</v>
      </c>
      <c r="H55" s="535" t="s">
        <v>599</v>
      </c>
      <c r="I55" s="139">
        <v>603.6</v>
      </c>
      <c r="J55" s="45">
        <f t="shared" si="0"/>
        <v>0</v>
      </c>
      <c r="K55" s="46">
        <v>94.5</v>
      </c>
      <c r="L55" s="65"/>
      <c r="M55" s="65"/>
      <c r="N55" s="48">
        <f t="shared" si="1"/>
        <v>57040.200000000004</v>
      </c>
      <c r="O55" s="597" t="s">
        <v>59</v>
      </c>
      <c r="P55" s="599">
        <v>44750</v>
      </c>
      <c r="Q55" s="464"/>
      <c r="R55" s="117"/>
      <c r="S55" s="92"/>
      <c r="T55" s="92"/>
      <c r="U55" s="53"/>
      <c r="V55" s="54"/>
    </row>
    <row r="56" spans="1:24" ht="20.25" customHeight="1" thickTop="1" thickBot="1" x14ac:dyDescent="0.35">
      <c r="A56" s="594"/>
      <c r="B56" s="136" t="s">
        <v>600</v>
      </c>
      <c r="C56" s="596"/>
      <c r="D56" s="108"/>
      <c r="E56" s="40"/>
      <c r="F56" s="447">
        <v>130.6</v>
      </c>
      <c r="G56" s="140">
        <v>44718</v>
      </c>
      <c r="H56" s="536"/>
      <c r="I56" s="139">
        <v>130.6</v>
      </c>
      <c r="J56" s="45">
        <f t="shared" si="0"/>
        <v>0</v>
      </c>
      <c r="K56" s="46">
        <v>105</v>
      </c>
      <c r="L56" s="65"/>
      <c r="M56" s="65"/>
      <c r="N56" s="48">
        <f t="shared" si="1"/>
        <v>13713</v>
      </c>
      <c r="O56" s="598"/>
      <c r="P56" s="600"/>
      <c r="Q56" s="464"/>
      <c r="R56" s="117"/>
      <c r="S56" s="92"/>
      <c r="T56" s="92"/>
      <c r="U56" s="53"/>
      <c r="V56" s="54"/>
    </row>
    <row r="57" spans="1:24" ht="32.25" thickTop="1" x14ac:dyDescent="0.3">
      <c r="A57" s="453" t="s">
        <v>552</v>
      </c>
      <c r="B57" s="460" t="s">
        <v>23</v>
      </c>
      <c r="C57" s="59"/>
      <c r="D57" s="60"/>
      <c r="E57" s="40">
        <f t="shared" si="4"/>
        <v>0</v>
      </c>
      <c r="F57" s="61">
        <v>3828.1</v>
      </c>
      <c r="G57" s="62">
        <v>44733</v>
      </c>
      <c r="H57" s="63">
        <v>44390</v>
      </c>
      <c r="I57" s="64">
        <v>3828.1</v>
      </c>
      <c r="J57" s="45">
        <f t="shared" si="0"/>
        <v>0</v>
      </c>
      <c r="K57" s="76">
        <v>96</v>
      </c>
      <c r="L57" s="65"/>
      <c r="M57" s="65"/>
      <c r="N57" s="48">
        <f t="shared" ref="N57" si="5">K57*I57</f>
        <v>367497.6</v>
      </c>
      <c r="O57" s="463" t="s">
        <v>553</v>
      </c>
      <c r="P57" s="465" t="s">
        <v>554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78"/>
      <c r="B58" s="395" t="s">
        <v>24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8.75" customHeight="1" x14ac:dyDescent="0.3">
      <c r="A59" s="78"/>
      <c r="B59" s="395" t="s">
        <v>23</v>
      </c>
      <c r="C59" s="396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6"/>
      <c r="R61" s="117"/>
      <c r="S61" s="92"/>
      <c r="T61" s="92"/>
      <c r="U61" s="53"/>
      <c r="V61" s="54"/>
    </row>
    <row r="62" spans="1:24" ht="18.75" customHeight="1" x14ac:dyDescent="0.3">
      <c r="A62" s="83" t="s">
        <v>106</v>
      </c>
      <c r="B62" s="156" t="s">
        <v>548</v>
      </c>
      <c r="C62" s="151" t="s">
        <v>549</v>
      </c>
      <c r="D62" s="148"/>
      <c r="E62" s="60"/>
      <c r="F62" s="139">
        <v>317.60000000000002</v>
      </c>
      <c r="G62" s="140">
        <v>44718</v>
      </c>
      <c r="H62" s="141">
        <v>38420</v>
      </c>
      <c r="I62" s="139">
        <v>317.60000000000002</v>
      </c>
      <c r="J62" s="45">
        <f t="shared" si="0"/>
        <v>0</v>
      </c>
      <c r="K62" s="46">
        <v>64</v>
      </c>
      <c r="L62" s="65"/>
      <c r="M62" s="65"/>
      <c r="N62" s="48">
        <f t="shared" si="1"/>
        <v>20326.400000000001</v>
      </c>
      <c r="O62" s="146" t="s">
        <v>61</v>
      </c>
      <c r="P62" s="112">
        <v>44740</v>
      </c>
      <c r="Q62" s="146"/>
      <c r="R62" s="117"/>
      <c r="S62" s="92"/>
      <c r="T62" s="92"/>
      <c r="U62" s="53"/>
      <c r="V62" s="54"/>
    </row>
    <row r="63" spans="1:24" ht="17.25" x14ac:dyDescent="0.3">
      <c r="A63" s="135" t="s">
        <v>526</v>
      </c>
      <c r="B63" s="156" t="s">
        <v>527</v>
      </c>
      <c r="C63" s="160" t="s">
        <v>528</v>
      </c>
      <c r="D63" s="148"/>
      <c r="E63" s="60"/>
      <c r="F63" s="139">
        <v>504.4</v>
      </c>
      <c r="G63" s="140">
        <v>44734</v>
      </c>
      <c r="H63" s="425" t="s">
        <v>529</v>
      </c>
      <c r="I63" s="139">
        <v>504.4</v>
      </c>
      <c r="J63" s="45">
        <f t="shared" si="0"/>
        <v>0</v>
      </c>
      <c r="K63" s="46">
        <v>26</v>
      </c>
      <c r="L63" s="65"/>
      <c r="M63" s="65"/>
      <c r="N63" s="48">
        <f t="shared" si="1"/>
        <v>13114.4</v>
      </c>
      <c r="O63" s="451" t="s">
        <v>159</v>
      </c>
      <c r="P63" s="448">
        <v>44735</v>
      </c>
      <c r="Q63" s="146"/>
      <c r="R63" s="117"/>
      <c r="S63" s="92"/>
      <c r="T63" s="92"/>
      <c r="U63" s="53"/>
      <c r="V63" s="54"/>
    </row>
    <row r="64" spans="1:24" ht="18" thickBot="1" x14ac:dyDescent="0.35">
      <c r="A64" s="482" t="s">
        <v>106</v>
      </c>
      <c r="B64" s="156" t="s">
        <v>671</v>
      </c>
      <c r="C64" s="424" t="s">
        <v>672</v>
      </c>
      <c r="D64" s="148"/>
      <c r="E64" s="60"/>
      <c r="F64" s="139">
        <v>240</v>
      </c>
      <c r="G64" s="140">
        <v>44737</v>
      </c>
      <c r="H64" s="425">
        <v>38634</v>
      </c>
      <c r="I64" s="139">
        <v>240</v>
      </c>
      <c r="J64" s="45">
        <f t="shared" si="0"/>
        <v>0</v>
      </c>
      <c r="K64" s="46">
        <v>150</v>
      </c>
      <c r="L64" s="65"/>
      <c r="M64" s="65"/>
      <c r="N64" s="48">
        <f t="shared" si="1"/>
        <v>36000</v>
      </c>
      <c r="O64" s="483" t="s">
        <v>497</v>
      </c>
      <c r="P64" s="484">
        <v>44774</v>
      </c>
      <c r="Q64" s="147"/>
      <c r="R64" s="117"/>
      <c r="S64" s="92"/>
      <c r="T64" s="92"/>
      <c r="U64" s="53"/>
      <c r="V64" s="54"/>
    </row>
    <row r="65" spans="1:22" ht="17.25" x14ac:dyDescent="0.3">
      <c r="A65" s="420" t="s">
        <v>526</v>
      </c>
      <c r="B65" s="156" t="s">
        <v>543</v>
      </c>
      <c r="C65" s="424" t="s">
        <v>546</v>
      </c>
      <c r="D65" s="151"/>
      <c r="E65" s="60"/>
      <c r="F65" s="139">
        <v>100</v>
      </c>
      <c r="G65" s="140">
        <v>44737</v>
      </c>
      <c r="H65" s="356" t="s">
        <v>545</v>
      </c>
      <c r="I65" s="139">
        <v>100</v>
      </c>
      <c r="J65" s="45">
        <f t="shared" si="0"/>
        <v>0</v>
      </c>
      <c r="K65" s="46">
        <v>97.78</v>
      </c>
      <c r="L65" s="65"/>
      <c r="M65" s="65"/>
      <c r="N65" s="48">
        <f t="shared" si="1"/>
        <v>9778</v>
      </c>
      <c r="O65" s="589" t="s">
        <v>59</v>
      </c>
      <c r="P65" s="591">
        <v>44742</v>
      </c>
      <c r="Q65" s="147"/>
      <c r="R65" s="117"/>
      <c r="S65" s="92"/>
      <c r="T65" s="92"/>
      <c r="U65" s="53"/>
      <c r="V65" s="54"/>
    </row>
    <row r="66" spans="1:22" ht="18" customHeight="1" thickBot="1" x14ac:dyDescent="0.35">
      <c r="A66" s="80" t="s">
        <v>526</v>
      </c>
      <c r="B66" s="156" t="s">
        <v>543</v>
      </c>
      <c r="C66" s="160" t="s">
        <v>544</v>
      </c>
      <c r="D66" s="151"/>
      <c r="E66" s="60"/>
      <c r="F66" s="139">
        <v>100</v>
      </c>
      <c r="G66" s="140">
        <v>44740</v>
      </c>
      <c r="H66" s="141" t="s">
        <v>545</v>
      </c>
      <c r="I66" s="139">
        <v>100</v>
      </c>
      <c r="J66" s="45">
        <f t="shared" si="0"/>
        <v>0</v>
      </c>
      <c r="K66" s="46">
        <v>94.54</v>
      </c>
      <c r="L66" s="65"/>
      <c r="M66" s="65"/>
      <c r="N66" s="48">
        <f t="shared" si="1"/>
        <v>9454</v>
      </c>
      <c r="O66" s="590"/>
      <c r="P66" s="592"/>
      <c r="Q66" s="147"/>
      <c r="R66" s="117"/>
      <c r="S66" s="158"/>
      <c r="T66" s="52"/>
      <c r="U66" s="53"/>
      <c r="V66" s="54"/>
    </row>
    <row r="67" spans="1:22" ht="18" thickBot="1" x14ac:dyDescent="0.35">
      <c r="A67" s="82" t="s">
        <v>526</v>
      </c>
      <c r="B67" s="156" t="s">
        <v>539</v>
      </c>
      <c r="C67" s="160" t="s">
        <v>540</v>
      </c>
      <c r="D67" s="148"/>
      <c r="E67" s="60"/>
      <c r="F67" s="139">
        <v>274.60000000000002</v>
      </c>
      <c r="G67" s="140">
        <v>44742</v>
      </c>
      <c r="H67" s="425" t="s">
        <v>541</v>
      </c>
      <c r="I67" s="139">
        <v>47.202379999999998</v>
      </c>
      <c r="J67" s="45">
        <f t="shared" si="0"/>
        <v>-227.39762000000002</v>
      </c>
      <c r="K67" s="46">
        <v>84</v>
      </c>
      <c r="L67" s="65"/>
      <c r="M67" s="65"/>
      <c r="N67" s="48">
        <f>K67*I67</f>
        <v>3964.9999199999997</v>
      </c>
      <c r="O67" s="452" t="s">
        <v>542</v>
      </c>
      <c r="P67" s="450">
        <v>44742</v>
      </c>
      <c r="Q67" s="147"/>
      <c r="R67" s="117"/>
      <c r="S67" s="158"/>
      <c r="T67" s="52"/>
      <c r="U67" s="53"/>
      <c r="V67" s="54"/>
    </row>
    <row r="68" spans="1:22" ht="17.25" x14ac:dyDescent="0.3">
      <c r="A68" s="80"/>
      <c r="B68" s="156"/>
      <c r="C68" s="160"/>
      <c r="D68" s="151"/>
      <c r="E68" s="60"/>
      <c r="F68" s="139"/>
      <c r="G68" s="140"/>
      <c r="H68" s="356"/>
      <c r="I68" s="139"/>
      <c r="J68" s="45">
        <f t="shared" si="0"/>
        <v>0</v>
      </c>
      <c r="K68" s="46"/>
      <c r="L68" s="65"/>
      <c r="M68" s="65"/>
      <c r="N68" s="48">
        <f t="shared" si="1"/>
        <v>0</v>
      </c>
      <c r="O68" s="152"/>
      <c r="P68" s="42"/>
      <c r="Q68" s="146"/>
      <c r="R68" s="117"/>
      <c r="S68" s="158"/>
      <c r="T68" s="52"/>
      <c r="U68" s="53"/>
      <c r="V68" s="54"/>
    </row>
    <row r="69" spans="1:22" ht="18.600000000000001" customHeight="1" x14ac:dyDescent="0.3">
      <c r="A69" s="80"/>
      <c r="B69" s="156"/>
      <c r="C69" s="160"/>
      <c r="D69" s="151"/>
      <c r="E69" s="60"/>
      <c r="F69" s="139"/>
      <c r="G69" s="140"/>
      <c r="H69" s="141"/>
      <c r="I69" s="139"/>
      <c r="J69" s="45">
        <f t="shared" si="0"/>
        <v>0</v>
      </c>
      <c r="K69" s="46"/>
      <c r="L69" s="65"/>
      <c r="M69" s="65"/>
      <c r="N69" s="48">
        <f t="shared" si="1"/>
        <v>0</v>
      </c>
      <c r="O69" s="146"/>
      <c r="P69" s="159"/>
      <c r="Q69" s="146"/>
      <c r="R69" s="117"/>
      <c r="S69" s="158"/>
      <c r="T69" s="52"/>
      <c r="U69" s="53"/>
      <c r="V69" s="54"/>
    </row>
    <row r="70" spans="1:22" ht="17.25" x14ac:dyDescent="0.3">
      <c r="A70" s="71"/>
      <c r="B70" s="156"/>
      <c r="C70" s="151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146"/>
      <c r="P70" s="159"/>
      <c r="Q70" s="146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6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6"/>
      <c r="R72" s="117"/>
      <c r="S72" s="158"/>
      <c r="T72" s="52"/>
      <c r="U72" s="53"/>
      <c r="V72" s="54"/>
    </row>
    <row r="73" spans="1:22" ht="18.75" customHeight="1" x14ac:dyDescent="0.25">
      <c r="A73" s="80"/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5"/>
      <c r="M89" s="546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5"/>
      <c r="M90" s="546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29"/>
      <c r="P96" s="539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0"/>
      <c r="P97" s="54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6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6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6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7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6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6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6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6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6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6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7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7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6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7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6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7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ref="J153:J216" si="8">I153-F153</f>
        <v>0</v>
      </c>
      <c r="K153" s="206"/>
      <c r="L153" s="212"/>
      <c r="M153" s="212"/>
      <c r="N153" s="48">
        <f t="shared" si="7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6"/>
        <v>0</v>
      </c>
      <c r="F154" s="64"/>
      <c r="G154" s="205"/>
      <c r="H154" s="184"/>
      <c r="I154" s="64"/>
      <c r="J154" s="45">
        <f t="shared" si="8"/>
        <v>0</v>
      </c>
      <c r="K154" s="206"/>
      <c r="L154" s="212"/>
      <c r="M154" s="212"/>
      <c r="N154" s="48">
        <f t="shared" si="7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213"/>
      <c r="I155" s="64"/>
      <c r="J155" s="45">
        <f t="shared" si="8"/>
        <v>0</v>
      </c>
      <c r="K155" s="214"/>
      <c r="L155" s="212"/>
      <c r="M155" s="212"/>
      <c r="N155" s="48">
        <f t="shared" si="7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6"/>
        <v>0</v>
      </c>
      <c r="F156" s="64"/>
      <c r="G156" s="205"/>
      <c r="H156" s="184"/>
      <c r="I156" s="64"/>
      <c r="J156" s="45">
        <f t="shared" si="8"/>
        <v>0</v>
      </c>
      <c r="K156" s="216"/>
      <c r="L156" s="217"/>
      <c r="M156" s="217"/>
      <c r="N156" s="48">
        <f t="shared" si="7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6"/>
        <v>0</v>
      </c>
      <c r="F157" s="219"/>
      <c r="G157" s="205"/>
      <c r="H157" s="194"/>
      <c r="I157" s="64"/>
      <c r="J157" s="45">
        <f t="shared" si="8"/>
        <v>0</v>
      </c>
      <c r="K157" s="216"/>
      <c r="L157" s="220"/>
      <c r="M157" s="220"/>
      <c r="N157" s="48">
        <f t="shared" si="7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6"/>
        <v>0</v>
      </c>
      <c r="F158" s="64"/>
      <c r="G158" s="205"/>
      <c r="H158" s="184"/>
      <c r="I158" s="64"/>
      <c r="J158" s="45">
        <f t="shared" si="8"/>
        <v>0</v>
      </c>
      <c r="K158" s="21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221"/>
      <c r="I159" s="64"/>
      <c r="J159" s="45">
        <f t="shared" si="8"/>
        <v>0</v>
      </c>
      <c r="K159" s="7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196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2"/>
      <c r="I161" s="64"/>
      <c r="J161" s="45">
        <f t="shared" si="8"/>
        <v>0</v>
      </c>
      <c r="K161" s="216"/>
      <c r="L161" s="212"/>
      <c r="M161" s="212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3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216"/>
      <c r="L164" s="224"/>
      <c r="M164" s="224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6"/>
        <v>0</v>
      </c>
      <c r="F167" s="64"/>
      <c r="G167" s="205"/>
      <c r="H167" s="222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6"/>
        <v>0</v>
      </c>
      <c r="F168" s="64"/>
      <c r="G168" s="205"/>
      <c r="H168" s="208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6"/>
        <v>0</v>
      </c>
      <c r="F169" s="64"/>
      <c r="G169" s="205"/>
      <c r="H169" s="63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6"/>
        <v>0</v>
      </c>
      <c r="F174" s="64"/>
      <c r="G174" s="205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234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6"/>
        <v>0</v>
      </c>
      <c r="F176" s="64"/>
      <c r="G176" s="62"/>
      <c r="H176" s="208"/>
      <c r="I176" s="64"/>
      <c r="J176" s="45">
        <f t="shared" si="8"/>
        <v>0</v>
      </c>
      <c r="K176" s="76"/>
      <c r="L176" s="65"/>
      <c r="M176" s="65"/>
      <c r="N176" s="48">
        <f t="shared" si="7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6"/>
        <v>0</v>
      </c>
      <c r="F178" s="238"/>
      <c r="G178" s="205"/>
      <c r="H178" s="239"/>
      <c r="I178" s="238"/>
      <c r="J178" s="45">
        <f t="shared" si="8"/>
        <v>0</v>
      </c>
      <c r="N178" s="48">
        <f t="shared" si="7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9">D179*F179</f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9"/>
        <v>0</v>
      </c>
      <c r="F180" s="64"/>
      <c r="G180" s="205"/>
      <c r="H180" s="208"/>
      <c r="I180" s="64"/>
      <c r="J180" s="45">
        <f t="shared" si="8"/>
        <v>0</v>
      </c>
      <c r="K180" s="76"/>
      <c r="L180" s="65"/>
      <c r="M180" s="65"/>
      <c r="N180" s="48">
        <f t="shared" si="7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ref="N181:N244" si="10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9"/>
        <v>0</v>
      </c>
      <c r="F185" s="64"/>
      <c r="G185" s="234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9"/>
        <v>0</v>
      </c>
      <c r="F190" s="64"/>
      <c r="G190" s="205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9"/>
        <v>0</v>
      </c>
      <c r="F191" s="64"/>
      <c r="G191" s="62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64"/>
      <c r="G194" s="205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251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9"/>
        <v>0</v>
      </c>
      <c r="F202" s="64"/>
      <c r="G202" s="234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9"/>
        <v>0</v>
      </c>
      <c r="F210" s="64"/>
      <c r="G210" s="205"/>
      <c r="H210" s="208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9"/>
        <v>0</v>
      </c>
      <c r="F211" s="64"/>
      <c r="G211" s="62"/>
      <c r="H211" s="63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si="8"/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ref="J217:J260" si="11">I217-F217</f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9"/>
        <v>0</v>
      </c>
      <c r="F237" s="64"/>
      <c r="G237" s="205"/>
      <c r="H237" s="208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63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9"/>
        <v>0</v>
      </c>
      <c r="F241" s="64"/>
      <c r="G241" s="205"/>
      <c r="H241" s="208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9"/>
        <v>0</v>
      </c>
      <c r="F242" s="64"/>
      <c r="G242" s="205"/>
      <c r="H242" s="222"/>
      <c r="I242" s="64"/>
      <c r="J242" s="45">
        <f t="shared" si="11"/>
        <v>0</v>
      </c>
      <c r="K242" s="76"/>
      <c r="L242" s="65"/>
      <c r="M242" s="65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2">D243*F243</f>
        <v>0</v>
      </c>
      <c r="F243" s="64"/>
      <c r="G243" s="205"/>
      <c r="H243" s="222"/>
      <c r="I243" s="64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si="10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ref="N245:N264" si="13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2"/>
        <v>0</v>
      </c>
      <c r="F248" s="174"/>
      <c r="G248" s="259"/>
      <c r="H248" s="260"/>
      <c r="I248" s="61"/>
      <c r="J248" s="45">
        <f t="shared" si="11"/>
        <v>0</v>
      </c>
      <c r="K248" s="76"/>
      <c r="L248" s="256"/>
      <c r="M248" s="257"/>
      <c r="N248" s="48">
        <f t="shared" si="13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2"/>
        <v>0</v>
      </c>
      <c r="F249" s="44"/>
      <c r="G249" s="264"/>
      <c r="H249" s="265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2"/>
        <v>0</v>
      </c>
      <c r="F252" s="64"/>
      <c r="G252" s="205"/>
      <c r="H252" s="222"/>
      <c r="I252" s="64"/>
      <c r="J252" s="45">
        <f t="shared" si="11"/>
        <v>0</v>
      </c>
      <c r="K252" s="76"/>
      <c r="L252" s="256"/>
      <c r="M252" s="266"/>
      <c r="N252" s="48">
        <f t="shared" si="13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39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2"/>
        <v>0</v>
      </c>
      <c r="F256" s="238"/>
      <c r="G256" s="205"/>
      <c r="H256" s="275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2"/>
        <v>0</v>
      </c>
      <c r="F257" s="238"/>
      <c r="G257" s="205"/>
      <c r="H257" s="277"/>
      <c r="I257" s="238">
        <v>0</v>
      </c>
      <c r="J257" s="45">
        <f t="shared" si="11"/>
        <v>0</v>
      </c>
      <c r="K257" s="269"/>
      <c r="L257" s="269"/>
      <c r="M257" s="269"/>
      <c r="N257" s="48">
        <f t="shared" si="13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H258" s="283"/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1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2"/>
        <v>0</v>
      </c>
      <c r="I260" s="286">
        <v>0</v>
      </c>
      <c r="J260" s="45">
        <f t="shared" si="11"/>
        <v>0</v>
      </c>
      <c r="K260" s="284"/>
      <c r="L260" s="284"/>
      <c r="M260" s="284"/>
      <c r="N260" s="48">
        <f t="shared" si="13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2"/>
        <v>#VALUE!</v>
      </c>
      <c r="F261" s="541" t="s">
        <v>26</v>
      </c>
      <c r="G261" s="541"/>
      <c r="H261" s="542"/>
      <c r="I261" s="287">
        <f>SUM(I4:I260)</f>
        <v>390202.11237999989</v>
      </c>
      <c r="J261" s="288"/>
      <c r="K261" s="284"/>
      <c r="L261" s="289"/>
      <c r="M261" s="284"/>
      <c r="N261" s="48">
        <f t="shared" si="13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2"/>
        <v>0</v>
      </c>
      <c r="I262" s="292"/>
      <c r="J262" s="288"/>
      <c r="K262" s="284"/>
      <c r="L262" s="289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84"/>
      <c r="L263" s="284"/>
      <c r="M263" s="284"/>
      <c r="N263" s="48">
        <f t="shared" si="13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2"/>
        <v>0</v>
      </c>
      <c r="J264" s="281"/>
      <c r="K264" s="298"/>
      <c r="N264" s="48">
        <f t="shared" si="13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16411228.189920001</v>
      </c>
      <c r="O265" s="308"/>
      <c r="Q265" s="309">
        <f>SUM(Q4:Q264)</f>
        <v>354123</v>
      </c>
      <c r="R265" s="8"/>
      <c r="S265" s="310">
        <f>SUM(S17:S264)</f>
        <v>168000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16933351.189920001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63:P65">
    <sortCondition ref="C63:C65"/>
  </sortState>
  <mergeCells count="15">
    <mergeCell ref="F261:H261"/>
    <mergeCell ref="A1:J2"/>
    <mergeCell ref="S1:T2"/>
    <mergeCell ref="W1:X1"/>
    <mergeCell ref="O3:P3"/>
    <mergeCell ref="L89:M90"/>
    <mergeCell ref="O96:O97"/>
    <mergeCell ref="P96:P97"/>
    <mergeCell ref="O65:O66"/>
    <mergeCell ref="P65:P66"/>
    <mergeCell ref="A55:A56"/>
    <mergeCell ref="C55:C56"/>
    <mergeCell ref="H55:H56"/>
    <mergeCell ref="O55:O56"/>
    <mergeCell ref="P55:P56"/>
  </mergeCells>
  <pageMargins left="0.7" right="0.7" top="0.75" bottom="0.75" header="0.3" footer="0.3"/>
  <pageSetup paperSize="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7" tint="-0.249977111117893"/>
  </sheetPr>
  <dimension ref="A1:X294"/>
  <sheetViews>
    <sheetView workbookViewId="0">
      <pane xSplit="7" ySplit="3" topLeftCell="U4" activePane="bottomRight" state="frozen"/>
      <selection pane="topRight" activeCell="H1" sqref="H1"/>
      <selection pane="bottomLeft" activeCell="A4" sqref="A4"/>
      <selection pane="bottomRight" activeCell="B14" sqref="B14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7" t="s">
        <v>571</v>
      </c>
      <c r="B1" s="547"/>
      <c r="C1" s="547"/>
      <c r="D1" s="547"/>
      <c r="E1" s="547"/>
      <c r="F1" s="547"/>
      <c r="G1" s="547"/>
      <c r="H1" s="547"/>
      <c r="I1" s="547"/>
      <c r="J1" s="547"/>
      <c r="K1" s="345"/>
      <c r="L1" s="345"/>
      <c r="M1" s="345"/>
      <c r="N1" s="345"/>
      <c r="O1" s="346"/>
      <c r="S1" s="566" t="s">
        <v>142</v>
      </c>
      <c r="T1" s="566"/>
      <c r="U1" s="6" t="s">
        <v>0</v>
      </c>
      <c r="V1" s="7" t="s">
        <v>1</v>
      </c>
      <c r="W1" s="548" t="s">
        <v>2</v>
      </c>
      <c r="X1" s="549"/>
    </row>
    <row r="2" spans="1:24" thickBot="1" x14ac:dyDescent="0.3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347"/>
      <c r="L2" s="347"/>
      <c r="M2" s="347"/>
      <c r="N2" s="348"/>
      <c r="O2" s="349"/>
      <c r="Q2" s="10"/>
      <c r="R2" s="11"/>
      <c r="S2" s="567"/>
      <c r="T2" s="56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0" t="s">
        <v>15</v>
      </c>
      <c r="P3" s="55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30</v>
      </c>
      <c r="B4" s="37" t="s">
        <v>72</v>
      </c>
      <c r="C4" s="38" t="s">
        <v>572</v>
      </c>
      <c r="D4" s="39">
        <v>62</v>
      </c>
      <c r="E4" s="40">
        <f>D4*F4</f>
        <v>1497300</v>
      </c>
      <c r="F4" s="41">
        <v>24150</v>
      </c>
      <c r="G4" s="42">
        <v>44743</v>
      </c>
      <c r="H4" s="355" t="s">
        <v>616</v>
      </c>
      <c r="I4" s="44">
        <v>24340</v>
      </c>
      <c r="J4" s="45">
        <f t="shared" ref="J4:J152" si="0">I4-F4</f>
        <v>190</v>
      </c>
      <c r="K4" s="46">
        <v>43</v>
      </c>
      <c r="L4" s="47"/>
      <c r="M4" s="47"/>
      <c r="N4" s="48">
        <f t="shared" ref="N4:N116" si="1">K4*I4</f>
        <v>1046620</v>
      </c>
      <c r="O4" s="360" t="s">
        <v>61</v>
      </c>
      <c r="P4" s="362">
        <v>44757</v>
      </c>
      <c r="Q4" s="49">
        <v>26900</v>
      </c>
      <c r="R4" s="50">
        <v>44743</v>
      </c>
      <c r="S4" s="51">
        <v>28000</v>
      </c>
      <c r="T4" s="52" t="s">
        <v>577</v>
      </c>
      <c r="U4" s="53" t="s">
        <v>729</v>
      </c>
      <c r="V4" s="54">
        <v>6496</v>
      </c>
      <c r="W4" s="55" t="s">
        <v>636</v>
      </c>
      <c r="X4" s="56">
        <v>4176</v>
      </c>
    </row>
    <row r="5" spans="1:24" ht="30" customHeight="1" thickTop="1" thickBot="1" x14ac:dyDescent="0.35">
      <c r="A5" s="57" t="s">
        <v>39</v>
      </c>
      <c r="B5" s="58" t="s">
        <v>32</v>
      </c>
      <c r="C5" s="59" t="s">
        <v>572</v>
      </c>
      <c r="D5" s="60">
        <v>0</v>
      </c>
      <c r="E5" s="40">
        <f t="shared" ref="E5:E40" si="2">D5*F5</f>
        <v>0</v>
      </c>
      <c r="F5" s="61">
        <v>0</v>
      </c>
      <c r="G5" s="62">
        <v>44743</v>
      </c>
      <c r="H5" s="63" t="s">
        <v>615</v>
      </c>
      <c r="I5" s="64">
        <v>5845</v>
      </c>
      <c r="J5" s="45">
        <f t="shared" si="0"/>
        <v>5845</v>
      </c>
      <c r="K5" s="46">
        <v>43</v>
      </c>
      <c r="L5" s="65"/>
      <c r="M5" s="65"/>
      <c r="N5" s="48">
        <f t="shared" si="1"/>
        <v>251335</v>
      </c>
      <c r="O5" s="363" t="s">
        <v>61</v>
      </c>
      <c r="P5" s="364">
        <v>44757</v>
      </c>
      <c r="Q5" s="66">
        <v>0</v>
      </c>
      <c r="R5" s="67">
        <v>44743</v>
      </c>
      <c r="S5" s="51">
        <v>0</v>
      </c>
      <c r="T5" s="52" t="s">
        <v>577</v>
      </c>
      <c r="U5" s="53" t="s">
        <v>729</v>
      </c>
      <c r="V5" s="54">
        <v>0</v>
      </c>
      <c r="W5" s="68" t="s">
        <v>636</v>
      </c>
      <c r="X5" s="69">
        <v>0</v>
      </c>
    </row>
    <row r="6" spans="1:24" ht="30.75" customHeight="1" thickTop="1" thickBot="1" x14ac:dyDescent="0.35">
      <c r="A6" s="57" t="s">
        <v>573</v>
      </c>
      <c r="B6" s="58" t="s">
        <v>72</v>
      </c>
      <c r="C6" s="59" t="s">
        <v>640</v>
      </c>
      <c r="D6" s="60">
        <v>62</v>
      </c>
      <c r="E6" s="40">
        <f t="shared" si="2"/>
        <v>1252400</v>
      </c>
      <c r="F6" s="61">
        <v>20200</v>
      </c>
      <c r="G6" s="62">
        <v>44746</v>
      </c>
      <c r="H6" s="63" t="s">
        <v>625</v>
      </c>
      <c r="I6" s="64">
        <v>25340</v>
      </c>
      <c r="J6" s="45">
        <f t="shared" si="0"/>
        <v>5140</v>
      </c>
      <c r="K6" s="46">
        <v>43</v>
      </c>
      <c r="L6" s="65"/>
      <c r="M6" s="65"/>
      <c r="N6" s="48">
        <f t="shared" si="1"/>
        <v>1089620</v>
      </c>
      <c r="O6" s="363" t="s">
        <v>61</v>
      </c>
      <c r="P6" s="364">
        <v>44760</v>
      </c>
      <c r="Q6" s="66">
        <v>21550</v>
      </c>
      <c r="R6" s="67">
        <v>44750</v>
      </c>
      <c r="S6" s="51">
        <v>28000</v>
      </c>
      <c r="T6" s="52" t="s">
        <v>578</v>
      </c>
      <c r="U6" s="53" t="s">
        <v>729</v>
      </c>
      <c r="V6" s="54">
        <v>6496</v>
      </c>
      <c r="W6" s="53" t="s">
        <v>636</v>
      </c>
      <c r="X6" s="70">
        <v>4176</v>
      </c>
    </row>
    <row r="7" spans="1:24" ht="48.75" thickTop="1" thickBot="1" x14ac:dyDescent="0.35">
      <c r="A7" s="57" t="s">
        <v>574</v>
      </c>
      <c r="B7" s="58" t="s">
        <v>575</v>
      </c>
      <c r="C7" s="59" t="s">
        <v>641</v>
      </c>
      <c r="D7" s="60">
        <v>62</v>
      </c>
      <c r="E7" s="40">
        <f t="shared" si="2"/>
        <v>1174280</v>
      </c>
      <c r="F7" s="61">
        <v>18940</v>
      </c>
      <c r="G7" s="62">
        <v>44748</v>
      </c>
      <c r="H7" s="63" t="s">
        <v>621</v>
      </c>
      <c r="I7" s="64">
        <f>24510-857.85</f>
        <v>23652.15</v>
      </c>
      <c r="J7" s="45">
        <f t="shared" si="0"/>
        <v>4712.1500000000015</v>
      </c>
      <c r="K7" s="46">
        <v>43</v>
      </c>
      <c r="L7" s="65"/>
      <c r="M7" s="65"/>
      <c r="N7" s="48">
        <f t="shared" si="1"/>
        <v>1017042.4500000001</v>
      </c>
      <c r="O7" s="363" t="s">
        <v>159</v>
      </c>
      <c r="P7" s="364">
        <v>44761</v>
      </c>
      <c r="Q7" s="66">
        <v>21657</v>
      </c>
      <c r="R7" s="67">
        <v>44750</v>
      </c>
      <c r="S7" s="51">
        <v>28000</v>
      </c>
      <c r="T7" s="52" t="s">
        <v>583</v>
      </c>
      <c r="U7" s="53" t="s">
        <v>729</v>
      </c>
      <c r="V7" s="54">
        <v>6496</v>
      </c>
      <c r="W7" s="53" t="s">
        <v>636</v>
      </c>
      <c r="X7" s="70">
        <v>4176</v>
      </c>
    </row>
    <row r="8" spans="1:24" ht="31.5" customHeight="1" thickTop="1" thickBot="1" x14ac:dyDescent="0.35">
      <c r="A8" s="57" t="s">
        <v>50</v>
      </c>
      <c r="B8" s="58" t="s">
        <v>576</v>
      </c>
      <c r="C8" s="471"/>
      <c r="D8" s="87"/>
      <c r="E8" s="88">
        <f t="shared" si="2"/>
        <v>0</v>
      </c>
      <c r="F8" s="61">
        <v>18310</v>
      </c>
      <c r="G8" s="62">
        <v>44750</v>
      </c>
      <c r="H8" s="63" t="s">
        <v>626</v>
      </c>
      <c r="I8" s="64">
        <f>23090-586.05</f>
        <v>22503.95</v>
      </c>
      <c r="J8" s="45">
        <f t="shared" si="0"/>
        <v>4193.9500000000007</v>
      </c>
      <c r="K8" s="46">
        <v>43</v>
      </c>
      <c r="L8" s="65"/>
      <c r="M8" s="65"/>
      <c r="N8" s="48">
        <f t="shared" si="1"/>
        <v>967669.85</v>
      </c>
      <c r="O8" s="89" t="s">
        <v>61</v>
      </c>
      <c r="P8" s="90">
        <v>44764</v>
      </c>
      <c r="Q8" s="66">
        <v>20926</v>
      </c>
      <c r="R8" s="67">
        <v>44750</v>
      </c>
      <c r="S8" s="51">
        <v>2800</v>
      </c>
      <c r="T8" s="52" t="s">
        <v>584</v>
      </c>
      <c r="U8" s="53" t="s">
        <v>729</v>
      </c>
      <c r="V8" s="54">
        <v>6496</v>
      </c>
      <c r="W8" s="53" t="s">
        <v>636</v>
      </c>
      <c r="X8" s="70">
        <v>4176</v>
      </c>
    </row>
    <row r="9" spans="1:24" ht="33" thickTop="1" thickBot="1" x14ac:dyDescent="0.35">
      <c r="A9" s="71" t="s">
        <v>50</v>
      </c>
      <c r="B9" s="58" t="s">
        <v>72</v>
      </c>
      <c r="C9" s="59" t="s">
        <v>642</v>
      </c>
      <c r="D9" s="60">
        <v>62</v>
      </c>
      <c r="E9" s="40">
        <f t="shared" si="2"/>
        <v>1003253</v>
      </c>
      <c r="F9" s="61">
        <v>16181.5</v>
      </c>
      <c r="G9" s="62">
        <v>44752</v>
      </c>
      <c r="H9" s="63" t="s">
        <v>630</v>
      </c>
      <c r="I9" s="64">
        <v>21470</v>
      </c>
      <c r="J9" s="45">
        <f t="shared" si="0"/>
        <v>5288.5</v>
      </c>
      <c r="K9" s="46">
        <v>43</v>
      </c>
      <c r="L9" s="65"/>
      <c r="M9" s="65"/>
      <c r="N9" s="48">
        <f t="shared" si="1"/>
        <v>923210</v>
      </c>
      <c r="O9" s="89" t="s">
        <v>61</v>
      </c>
      <c r="P9" s="90">
        <v>44767</v>
      </c>
      <c r="Q9" s="66">
        <v>21550</v>
      </c>
      <c r="R9" s="67">
        <v>44757</v>
      </c>
      <c r="S9" s="51">
        <v>28000</v>
      </c>
      <c r="T9" s="52" t="s">
        <v>604</v>
      </c>
      <c r="U9" s="53" t="s">
        <v>729</v>
      </c>
      <c r="V9" s="54">
        <v>6496</v>
      </c>
      <c r="W9" s="53" t="s">
        <v>636</v>
      </c>
      <c r="X9" s="70">
        <v>4176</v>
      </c>
    </row>
    <row r="10" spans="1:24" ht="48.75" thickTop="1" thickBot="1" x14ac:dyDescent="0.35">
      <c r="A10" s="71" t="s">
        <v>50</v>
      </c>
      <c r="B10" s="58" t="s">
        <v>603</v>
      </c>
      <c r="C10" s="59" t="s">
        <v>643</v>
      </c>
      <c r="D10" s="72">
        <v>62</v>
      </c>
      <c r="E10" s="40">
        <f t="shared" si="2"/>
        <v>1023620</v>
      </c>
      <c r="F10" s="61">
        <v>16510</v>
      </c>
      <c r="G10" s="62">
        <v>44754</v>
      </c>
      <c r="H10" s="63" t="s">
        <v>629</v>
      </c>
      <c r="I10" s="64">
        <f>22150-332.25</f>
        <v>21817.75</v>
      </c>
      <c r="J10" s="45">
        <f t="shared" si="0"/>
        <v>5307.75</v>
      </c>
      <c r="K10" s="46">
        <v>43</v>
      </c>
      <c r="L10" s="65"/>
      <c r="M10" s="65"/>
      <c r="N10" s="48">
        <f t="shared" si="1"/>
        <v>938163.25</v>
      </c>
      <c r="O10" s="365" t="s">
        <v>59</v>
      </c>
      <c r="P10" s="366">
        <v>44768</v>
      </c>
      <c r="Q10" s="66">
        <v>21229</v>
      </c>
      <c r="R10" s="67">
        <v>44757</v>
      </c>
      <c r="S10" s="51">
        <v>28000</v>
      </c>
      <c r="T10" s="52" t="s">
        <v>608</v>
      </c>
      <c r="U10" s="53" t="s">
        <v>729</v>
      </c>
      <c r="V10" s="54">
        <v>6496</v>
      </c>
      <c r="W10" s="53" t="s">
        <v>636</v>
      </c>
      <c r="X10" s="70">
        <v>4176</v>
      </c>
    </row>
    <row r="11" spans="1:24" ht="48.75" thickTop="1" thickBot="1" x14ac:dyDescent="0.35">
      <c r="A11" s="71" t="s">
        <v>50</v>
      </c>
      <c r="B11" s="58" t="s">
        <v>40</v>
      </c>
      <c r="C11" s="59" t="s">
        <v>644</v>
      </c>
      <c r="D11" s="60">
        <v>62</v>
      </c>
      <c r="E11" s="40">
        <f t="shared" si="2"/>
        <v>1080040</v>
      </c>
      <c r="F11" s="61">
        <v>17420</v>
      </c>
      <c r="G11" s="62">
        <v>44756</v>
      </c>
      <c r="H11" s="63" t="s">
        <v>631</v>
      </c>
      <c r="I11" s="64">
        <f>22300-111.5</f>
        <v>22188.5</v>
      </c>
      <c r="J11" s="45">
        <f t="shared" si="0"/>
        <v>4768.5</v>
      </c>
      <c r="K11" s="46">
        <v>43</v>
      </c>
      <c r="L11" s="65"/>
      <c r="M11" s="65"/>
      <c r="N11" s="48">
        <f t="shared" si="1"/>
        <v>954105.5</v>
      </c>
      <c r="O11" s="365" t="s">
        <v>61</v>
      </c>
      <c r="P11" s="366">
        <v>44770</v>
      </c>
      <c r="Q11" s="66">
        <v>21443</v>
      </c>
      <c r="R11" s="67">
        <v>44757</v>
      </c>
      <c r="S11" s="51">
        <v>28000</v>
      </c>
      <c r="T11" s="52" t="s">
        <v>610</v>
      </c>
      <c r="U11" s="53" t="s">
        <v>729</v>
      </c>
      <c r="V11" s="54">
        <v>6496</v>
      </c>
      <c r="W11" s="53" t="s">
        <v>636</v>
      </c>
      <c r="X11" s="70">
        <v>4176</v>
      </c>
    </row>
    <row r="12" spans="1:24" ht="48.75" thickTop="1" thickBot="1" x14ac:dyDescent="0.35">
      <c r="A12" s="71" t="s">
        <v>50</v>
      </c>
      <c r="B12" s="58" t="s">
        <v>40</v>
      </c>
      <c r="C12" s="392" t="s">
        <v>645</v>
      </c>
      <c r="D12" s="60">
        <v>63</v>
      </c>
      <c r="E12" s="40">
        <f t="shared" si="2"/>
        <v>1146600</v>
      </c>
      <c r="F12" s="61">
        <v>18200</v>
      </c>
      <c r="G12" s="62">
        <v>44757</v>
      </c>
      <c r="H12" s="63" t="s">
        <v>637</v>
      </c>
      <c r="I12" s="64">
        <f>23420-117.1</f>
        <v>23302.9</v>
      </c>
      <c r="J12" s="45">
        <f t="shared" si="0"/>
        <v>5102.9000000000015</v>
      </c>
      <c r="K12" s="46">
        <v>43</v>
      </c>
      <c r="L12" s="65"/>
      <c r="M12" s="65"/>
      <c r="N12" s="48">
        <f t="shared" si="1"/>
        <v>1002024.7000000001</v>
      </c>
      <c r="O12" s="365" t="s">
        <v>61</v>
      </c>
      <c r="P12" s="366">
        <v>44771</v>
      </c>
      <c r="Q12" s="66">
        <v>21550</v>
      </c>
      <c r="R12" s="67">
        <v>44757</v>
      </c>
      <c r="S12" s="51">
        <v>28000</v>
      </c>
      <c r="T12" s="52" t="s">
        <v>611</v>
      </c>
      <c r="U12" s="53" t="s">
        <v>729</v>
      </c>
      <c r="V12" s="54">
        <v>6496</v>
      </c>
      <c r="W12" s="53" t="s">
        <v>636</v>
      </c>
      <c r="X12" s="70">
        <v>4176</v>
      </c>
    </row>
    <row r="13" spans="1:24" ht="23.25" customHeight="1" thickTop="1" thickBot="1" x14ac:dyDescent="0.35">
      <c r="A13" s="71" t="s">
        <v>39</v>
      </c>
      <c r="B13" s="58" t="s">
        <v>617</v>
      </c>
      <c r="C13" s="393" t="s">
        <v>646</v>
      </c>
      <c r="D13" s="60">
        <v>63</v>
      </c>
      <c r="E13" s="40">
        <f t="shared" si="2"/>
        <v>1138410</v>
      </c>
      <c r="F13" s="61">
        <v>18070</v>
      </c>
      <c r="G13" s="62">
        <v>44759</v>
      </c>
      <c r="H13" s="382" t="s">
        <v>627</v>
      </c>
      <c r="I13" s="64">
        <v>22600</v>
      </c>
      <c r="J13" s="45">
        <f t="shared" si="0"/>
        <v>4530</v>
      </c>
      <c r="K13" s="46">
        <v>43.5</v>
      </c>
      <c r="L13" s="65"/>
      <c r="M13" s="65"/>
      <c r="N13" s="48">
        <f t="shared" si="1"/>
        <v>983100</v>
      </c>
      <c r="O13" s="377" t="s">
        <v>61</v>
      </c>
      <c r="P13" s="418">
        <v>44774</v>
      </c>
      <c r="Q13" s="66">
        <v>21443</v>
      </c>
      <c r="R13" s="67">
        <v>44764</v>
      </c>
      <c r="S13" s="51">
        <v>28000</v>
      </c>
      <c r="T13" s="52" t="s">
        <v>620</v>
      </c>
      <c r="U13" s="488" t="s">
        <v>730</v>
      </c>
      <c r="V13" s="489">
        <v>6496</v>
      </c>
      <c r="W13" s="53" t="s">
        <v>636</v>
      </c>
      <c r="X13" s="70">
        <v>4176</v>
      </c>
    </row>
    <row r="14" spans="1:24" ht="31.5" customHeight="1" thickTop="1" thickBot="1" x14ac:dyDescent="0.35">
      <c r="A14" s="71" t="s">
        <v>39</v>
      </c>
      <c r="B14" s="58" t="s">
        <v>618</v>
      </c>
      <c r="C14" s="59" t="s">
        <v>647</v>
      </c>
      <c r="D14" s="60">
        <v>63</v>
      </c>
      <c r="E14" s="40">
        <f t="shared" si="2"/>
        <v>1031940</v>
      </c>
      <c r="F14" s="61">
        <v>16380</v>
      </c>
      <c r="G14" s="62">
        <v>44761</v>
      </c>
      <c r="H14" s="382" t="s">
        <v>666</v>
      </c>
      <c r="I14" s="64">
        <v>20675</v>
      </c>
      <c r="J14" s="45">
        <f t="shared" si="0"/>
        <v>4295</v>
      </c>
      <c r="K14" s="46">
        <v>45</v>
      </c>
      <c r="L14" s="65"/>
      <c r="M14" s="65"/>
      <c r="N14" s="48">
        <f t="shared" si="1"/>
        <v>930375</v>
      </c>
      <c r="O14" s="365" t="s">
        <v>59</v>
      </c>
      <c r="P14" s="366">
        <v>44777</v>
      </c>
      <c r="Q14" s="66">
        <v>19089</v>
      </c>
      <c r="R14" s="67">
        <v>44764</v>
      </c>
      <c r="S14" s="51">
        <v>28000</v>
      </c>
      <c r="T14" s="52" t="s">
        <v>622</v>
      </c>
      <c r="U14" s="488" t="s">
        <v>730</v>
      </c>
      <c r="V14" s="489">
        <v>6496</v>
      </c>
      <c r="W14" s="53" t="s">
        <v>636</v>
      </c>
      <c r="X14" s="70">
        <v>4176</v>
      </c>
    </row>
    <row r="15" spans="1:24" ht="26.25" customHeight="1" thickTop="1" thickBot="1" x14ac:dyDescent="0.35">
      <c r="A15" s="73" t="s">
        <v>243</v>
      </c>
      <c r="B15" s="58" t="s">
        <v>72</v>
      </c>
      <c r="C15" s="59" t="s">
        <v>648</v>
      </c>
      <c r="D15" s="60">
        <v>63</v>
      </c>
      <c r="E15" s="40">
        <f t="shared" si="2"/>
        <v>1173060</v>
      </c>
      <c r="F15" s="61">
        <v>18620</v>
      </c>
      <c r="G15" s="62">
        <v>44763</v>
      </c>
      <c r="H15" s="382" t="s">
        <v>674</v>
      </c>
      <c r="I15" s="64">
        <v>23590</v>
      </c>
      <c r="J15" s="45">
        <f t="shared" si="0"/>
        <v>4970</v>
      </c>
      <c r="K15" s="46">
        <v>45</v>
      </c>
      <c r="L15" s="65"/>
      <c r="M15" s="65"/>
      <c r="N15" s="48">
        <f t="shared" si="1"/>
        <v>1061550</v>
      </c>
      <c r="O15" s="377" t="s">
        <v>61</v>
      </c>
      <c r="P15" s="418">
        <v>44781</v>
      </c>
      <c r="Q15" s="66">
        <v>21550</v>
      </c>
      <c r="R15" s="67">
        <v>44764</v>
      </c>
      <c r="S15" s="51">
        <v>28000</v>
      </c>
      <c r="T15" s="92" t="s">
        <v>623</v>
      </c>
      <c r="U15" s="488" t="s">
        <v>730</v>
      </c>
      <c r="V15" s="489">
        <v>6496</v>
      </c>
      <c r="W15" s="53" t="s">
        <v>636</v>
      </c>
      <c r="X15" s="70">
        <v>4176</v>
      </c>
    </row>
    <row r="16" spans="1:24" ht="26.25" customHeight="1" thickTop="1" thickBot="1" x14ac:dyDescent="0.35">
      <c r="A16" s="71" t="s">
        <v>619</v>
      </c>
      <c r="B16" s="58" t="s">
        <v>72</v>
      </c>
      <c r="C16" s="74" t="s">
        <v>649</v>
      </c>
      <c r="D16" s="60">
        <v>63</v>
      </c>
      <c r="E16" s="40">
        <f t="shared" si="2"/>
        <v>1076040</v>
      </c>
      <c r="F16" s="61">
        <v>17080</v>
      </c>
      <c r="G16" s="62">
        <v>44764</v>
      </c>
      <c r="H16" s="382" t="s">
        <v>675</v>
      </c>
      <c r="I16" s="64">
        <v>22140</v>
      </c>
      <c r="J16" s="45">
        <f t="shared" si="0"/>
        <v>5060</v>
      </c>
      <c r="K16" s="46">
        <v>45</v>
      </c>
      <c r="L16" s="65"/>
      <c r="M16" s="65"/>
      <c r="N16" s="48">
        <f t="shared" si="1"/>
        <v>996300</v>
      </c>
      <c r="O16" s="377" t="s">
        <v>61</v>
      </c>
      <c r="P16" s="418">
        <v>44782</v>
      </c>
      <c r="Q16" s="66">
        <v>21657</v>
      </c>
      <c r="R16" s="67">
        <v>44764</v>
      </c>
      <c r="S16" s="51">
        <v>28000</v>
      </c>
      <c r="T16" s="92" t="s">
        <v>624</v>
      </c>
      <c r="U16" s="488" t="s">
        <v>730</v>
      </c>
      <c r="V16" s="489">
        <v>6496</v>
      </c>
      <c r="W16" s="53" t="s">
        <v>636</v>
      </c>
      <c r="X16" s="70">
        <v>4176</v>
      </c>
    </row>
    <row r="17" spans="1:24" ht="28.5" customHeight="1" thickTop="1" thickBot="1" x14ac:dyDescent="0.35">
      <c r="A17" s="469" t="s">
        <v>243</v>
      </c>
      <c r="B17" s="58" t="s">
        <v>72</v>
      </c>
      <c r="C17" s="59" t="s">
        <v>650</v>
      </c>
      <c r="D17" s="60">
        <v>63</v>
      </c>
      <c r="E17" s="40">
        <f t="shared" si="2"/>
        <v>1159200</v>
      </c>
      <c r="F17" s="61">
        <v>18400</v>
      </c>
      <c r="G17" s="62">
        <v>44766</v>
      </c>
      <c r="H17" s="382" t="s">
        <v>676</v>
      </c>
      <c r="I17" s="64">
        <v>23180</v>
      </c>
      <c r="J17" s="45">
        <f t="shared" si="0"/>
        <v>4780</v>
      </c>
      <c r="K17" s="76">
        <v>45</v>
      </c>
      <c r="L17" s="65"/>
      <c r="M17" s="65"/>
      <c r="N17" s="48">
        <f t="shared" si="1"/>
        <v>1043100</v>
      </c>
      <c r="O17" s="377" t="s">
        <v>61</v>
      </c>
      <c r="P17" s="418">
        <v>44782</v>
      </c>
      <c r="Q17" s="66">
        <v>21550</v>
      </c>
      <c r="R17" s="67">
        <v>44771</v>
      </c>
      <c r="S17" s="51">
        <v>28000</v>
      </c>
      <c r="T17" s="92" t="s">
        <v>639</v>
      </c>
      <c r="U17" s="488" t="s">
        <v>730</v>
      </c>
      <c r="V17" s="489">
        <v>6496</v>
      </c>
      <c r="W17" s="53" t="s">
        <v>636</v>
      </c>
      <c r="X17" s="70">
        <v>4176</v>
      </c>
    </row>
    <row r="18" spans="1:24" ht="33.75" customHeight="1" thickTop="1" thickBot="1" x14ac:dyDescent="0.35">
      <c r="A18" s="81" t="s">
        <v>243</v>
      </c>
      <c r="B18" s="58" t="s">
        <v>633</v>
      </c>
      <c r="C18" s="59" t="s">
        <v>651</v>
      </c>
      <c r="D18" s="60">
        <v>63</v>
      </c>
      <c r="E18" s="40">
        <f t="shared" si="2"/>
        <v>1195110</v>
      </c>
      <c r="F18" s="61">
        <v>18970</v>
      </c>
      <c r="G18" s="62">
        <v>44768</v>
      </c>
      <c r="H18" s="382" t="s">
        <v>683</v>
      </c>
      <c r="I18" s="64">
        <v>23660</v>
      </c>
      <c r="J18" s="45">
        <f t="shared" si="0"/>
        <v>4690</v>
      </c>
      <c r="K18" s="76">
        <v>45</v>
      </c>
      <c r="L18" s="65"/>
      <c r="M18" s="65"/>
      <c r="N18" s="48">
        <f t="shared" si="1"/>
        <v>1064700</v>
      </c>
      <c r="O18" s="377" t="s">
        <v>61</v>
      </c>
      <c r="P18" s="418">
        <v>44788</v>
      </c>
      <c r="Q18" s="66">
        <v>21550</v>
      </c>
      <c r="R18" s="67">
        <v>44771</v>
      </c>
      <c r="S18" s="51">
        <v>28000</v>
      </c>
      <c r="T18" s="92" t="s">
        <v>638</v>
      </c>
      <c r="U18" s="488" t="s">
        <v>730</v>
      </c>
      <c r="V18" s="489">
        <v>6496</v>
      </c>
      <c r="W18" s="53" t="s">
        <v>636</v>
      </c>
      <c r="X18" s="70">
        <v>4176</v>
      </c>
    </row>
    <row r="19" spans="1:24" ht="30" customHeight="1" thickTop="1" thickBot="1" x14ac:dyDescent="0.35">
      <c r="A19" s="78" t="s">
        <v>243</v>
      </c>
      <c r="B19" s="58" t="s">
        <v>72</v>
      </c>
      <c r="C19" s="59" t="s">
        <v>652</v>
      </c>
      <c r="D19" s="60">
        <v>63</v>
      </c>
      <c r="E19" s="40">
        <f t="shared" si="2"/>
        <v>1144080</v>
      </c>
      <c r="F19" s="61">
        <v>18160</v>
      </c>
      <c r="G19" s="62">
        <v>44770</v>
      </c>
      <c r="H19" s="382" t="s">
        <v>682</v>
      </c>
      <c r="I19" s="64">
        <v>22870</v>
      </c>
      <c r="J19" s="45">
        <f t="shared" si="0"/>
        <v>4710</v>
      </c>
      <c r="K19" s="76">
        <v>45</v>
      </c>
      <c r="L19" s="65"/>
      <c r="M19" s="65"/>
      <c r="N19" s="48">
        <f t="shared" si="1"/>
        <v>1029150</v>
      </c>
      <c r="O19" s="377" t="s">
        <v>61</v>
      </c>
      <c r="P19" s="418">
        <v>44788</v>
      </c>
      <c r="Q19" s="79">
        <v>21550</v>
      </c>
      <c r="R19" s="67">
        <v>44771</v>
      </c>
      <c r="S19" s="51">
        <v>28000</v>
      </c>
      <c r="T19" s="92" t="s">
        <v>634</v>
      </c>
      <c r="U19" s="488" t="s">
        <v>730</v>
      </c>
      <c r="V19" s="489">
        <v>6496</v>
      </c>
      <c r="W19" s="53" t="s">
        <v>636</v>
      </c>
      <c r="X19" s="70">
        <v>4176</v>
      </c>
    </row>
    <row r="20" spans="1:24" ht="27" customHeight="1" thickTop="1" thickBot="1" x14ac:dyDescent="0.35">
      <c r="A20" s="80" t="s">
        <v>243</v>
      </c>
      <c r="B20" s="58" t="s">
        <v>72</v>
      </c>
      <c r="C20" s="59" t="s">
        <v>653</v>
      </c>
      <c r="D20" s="60">
        <v>63</v>
      </c>
      <c r="E20" s="40">
        <f t="shared" si="2"/>
        <v>1084860</v>
      </c>
      <c r="F20" s="61">
        <v>17220</v>
      </c>
      <c r="G20" s="62">
        <v>44771</v>
      </c>
      <c r="H20" s="382" t="s">
        <v>684</v>
      </c>
      <c r="I20" s="64">
        <v>21350</v>
      </c>
      <c r="J20" s="45">
        <f t="shared" si="0"/>
        <v>4130</v>
      </c>
      <c r="K20" s="76">
        <v>45</v>
      </c>
      <c r="L20" s="65"/>
      <c r="M20" s="65"/>
      <c r="N20" s="48">
        <f t="shared" si="1"/>
        <v>960750</v>
      </c>
      <c r="O20" s="378" t="s">
        <v>61</v>
      </c>
      <c r="P20" s="379">
        <v>44789</v>
      </c>
      <c r="Q20" s="79">
        <v>21550</v>
      </c>
      <c r="R20" s="67">
        <v>44771</v>
      </c>
      <c r="S20" s="51">
        <v>28000</v>
      </c>
      <c r="T20" s="92" t="s">
        <v>635</v>
      </c>
      <c r="U20" s="488" t="s">
        <v>730</v>
      </c>
      <c r="V20" s="489">
        <v>6496</v>
      </c>
      <c r="W20" s="53" t="s">
        <v>636</v>
      </c>
      <c r="X20" s="70">
        <v>4176</v>
      </c>
    </row>
    <row r="21" spans="1:24" ht="22.5" customHeight="1" thickTop="1" thickBot="1" x14ac:dyDescent="0.35">
      <c r="A21" s="78" t="s">
        <v>243</v>
      </c>
      <c r="B21" s="58" t="s">
        <v>72</v>
      </c>
      <c r="C21" s="415" t="s">
        <v>710</v>
      </c>
      <c r="D21" s="486">
        <v>63</v>
      </c>
      <c r="E21" s="487">
        <f t="shared" si="2"/>
        <v>1125810</v>
      </c>
      <c r="F21" s="61">
        <v>17870</v>
      </c>
      <c r="G21" s="62">
        <v>44773</v>
      </c>
      <c r="H21" s="382" t="s">
        <v>701</v>
      </c>
      <c r="I21" s="64">
        <v>22450</v>
      </c>
      <c r="J21" s="45">
        <f t="shared" si="0"/>
        <v>4580</v>
      </c>
      <c r="K21" s="76">
        <v>45</v>
      </c>
      <c r="L21" s="65"/>
      <c r="M21" s="65"/>
      <c r="N21" s="48">
        <f t="shared" si="1"/>
        <v>1010250</v>
      </c>
      <c r="O21" s="378" t="s">
        <v>61</v>
      </c>
      <c r="P21" s="379">
        <v>44795</v>
      </c>
      <c r="Q21" s="458">
        <v>21550</v>
      </c>
      <c r="R21" s="459">
        <v>44778</v>
      </c>
      <c r="S21" s="51">
        <v>28000</v>
      </c>
      <c r="T21" s="92" t="s">
        <v>661</v>
      </c>
      <c r="U21" s="488" t="s">
        <v>730</v>
      </c>
      <c r="V21" s="489">
        <v>6496</v>
      </c>
      <c r="W21" s="53" t="s">
        <v>636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488"/>
      <c r="V22" s="489"/>
      <c r="W22" s="53"/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3"/>
      <c r="V23" s="54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75168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8.5" customHeight="1" x14ac:dyDescent="0.3">
      <c r="A55" s="568" t="s">
        <v>41</v>
      </c>
      <c r="B55" s="395" t="s">
        <v>23</v>
      </c>
      <c r="C55" s="533" t="s">
        <v>663</v>
      </c>
      <c r="D55" s="108"/>
      <c r="E55" s="60"/>
      <c r="F55" s="139">
        <v>1114</v>
      </c>
      <c r="G55" s="606">
        <v>44760</v>
      </c>
      <c r="H55" s="535">
        <v>1047</v>
      </c>
      <c r="I55" s="139">
        <v>1114.4000000000001</v>
      </c>
      <c r="J55" s="45">
        <f t="shared" si="0"/>
        <v>0.40000000000009095</v>
      </c>
      <c r="K55" s="46">
        <v>91</v>
      </c>
      <c r="L55" s="65"/>
      <c r="M55" s="65"/>
      <c r="N55" s="48">
        <f>K55*I55</f>
        <v>101410.40000000001</v>
      </c>
      <c r="O55" s="529" t="s">
        <v>159</v>
      </c>
      <c r="P55" s="523">
        <v>44775</v>
      </c>
      <c r="Q55" s="116"/>
      <c r="R55" s="117"/>
      <c r="S55" s="92"/>
      <c r="T55" s="92"/>
      <c r="U55" s="53"/>
      <c r="V55" s="54"/>
    </row>
    <row r="56" spans="1:24" ht="18.75" customHeight="1" thickBot="1" x14ac:dyDescent="0.35">
      <c r="A56" s="603"/>
      <c r="B56" s="395" t="s">
        <v>24</v>
      </c>
      <c r="C56" s="604"/>
      <c r="D56" s="148"/>
      <c r="E56" s="60"/>
      <c r="F56" s="139">
        <v>265.60000000000002</v>
      </c>
      <c r="G56" s="607"/>
      <c r="H56" s="608"/>
      <c r="I56" s="139">
        <v>265.60000000000002</v>
      </c>
      <c r="J56" s="45">
        <f t="shared" si="0"/>
        <v>0</v>
      </c>
      <c r="K56" s="46">
        <v>97</v>
      </c>
      <c r="L56" s="65"/>
      <c r="M56" s="65"/>
      <c r="N56" s="48">
        <f t="shared" si="1"/>
        <v>25763.200000000001</v>
      </c>
      <c r="O56" s="530"/>
      <c r="P56" s="524"/>
      <c r="Q56" s="146"/>
      <c r="R56" s="117"/>
      <c r="S56" s="92"/>
      <c r="T56" s="92"/>
      <c r="U56" s="53"/>
      <c r="V56" s="54"/>
    </row>
    <row r="57" spans="1:24" ht="26.25" customHeight="1" x14ac:dyDescent="0.3">
      <c r="A57" s="611" t="s">
        <v>41</v>
      </c>
      <c r="B57" s="136" t="s">
        <v>23</v>
      </c>
      <c r="C57" s="570" t="s">
        <v>664</v>
      </c>
      <c r="D57" s="145"/>
      <c r="E57" s="60"/>
      <c r="F57" s="472">
        <f>199+360.8</f>
        <v>559.79999999999995</v>
      </c>
      <c r="G57" s="609">
        <v>44767</v>
      </c>
      <c r="H57" s="601">
        <v>1048</v>
      </c>
      <c r="I57" s="447">
        <f>199+360.8</f>
        <v>559.79999999999995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50941.799999999996</v>
      </c>
      <c r="O57" s="529" t="s">
        <v>59</v>
      </c>
      <c r="P57" s="523">
        <v>44775</v>
      </c>
      <c r="Q57" s="146"/>
      <c r="R57" s="117"/>
      <c r="S57" s="92"/>
      <c r="T57" s="92"/>
      <c r="U57" s="53"/>
      <c r="V57" s="54"/>
    </row>
    <row r="58" spans="1:24" ht="18.75" customHeight="1" thickBot="1" x14ac:dyDescent="0.35">
      <c r="A58" s="612"/>
      <c r="B58" s="136" t="s">
        <v>665</v>
      </c>
      <c r="C58" s="571"/>
      <c r="D58" s="145"/>
      <c r="E58" s="60"/>
      <c r="F58" s="472">
        <v>74.400000000000006</v>
      </c>
      <c r="G58" s="610"/>
      <c r="H58" s="602"/>
      <c r="I58" s="447">
        <v>74.400000000000006</v>
      </c>
      <c r="J58" s="45">
        <f t="shared" si="0"/>
        <v>0</v>
      </c>
      <c r="K58" s="46">
        <v>90</v>
      </c>
      <c r="L58" s="65"/>
      <c r="M58" s="65"/>
      <c r="N58" s="48">
        <f t="shared" si="1"/>
        <v>6696.0000000000009</v>
      </c>
      <c r="O58" s="530"/>
      <c r="P58" s="524"/>
      <c r="Q58" s="146"/>
      <c r="R58" s="117"/>
      <c r="S58" s="92"/>
      <c r="T58" s="92"/>
      <c r="U58" s="53"/>
      <c r="V58" s="54"/>
    </row>
    <row r="59" spans="1:24" ht="18" thickBot="1" x14ac:dyDescent="0.35">
      <c r="A59" s="476"/>
      <c r="B59" s="462" t="s">
        <v>23</v>
      </c>
      <c r="C59" s="475"/>
      <c r="D59" s="148"/>
      <c r="E59" s="60"/>
      <c r="F59" s="472"/>
      <c r="G59" s="474"/>
      <c r="H59" s="477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404"/>
      <c r="B60" s="395" t="s">
        <v>24</v>
      </c>
      <c r="C60" s="397"/>
      <c r="D60" s="148"/>
      <c r="E60" s="60"/>
      <c r="F60" s="139"/>
      <c r="G60" s="473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/>
      <c r="B61" s="156"/>
      <c r="C61" s="151"/>
      <c r="D61" s="148"/>
      <c r="E61" s="60"/>
      <c r="F61" s="139"/>
      <c r="G61" s="140"/>
      <c r="H61" s="141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112"/>
      <c r="Q61" s="147"/>
      <c r="R61" s="117"/>
      <c r="S61" s="92"/>
      <c r="T61" s="92"/>
      <c r="U61" s="53"/>
      <c r="V61" s="54"/>
    </row>
    <row r="62" spans="1:24" ht="17.25" x14ac:dyDescent="0.3">
      <c r="A62" s="135"/>
      <c r="B62" s="156"/>
      <c r="C62" s="160"/>
      <c r="D62" s="148"/>
      <c r="E62" s="60"/>
      <c r="F62" s="139"/>
      <c r="G62" s="140"/>
      <c r="H62" s="425"/>
      <c r="I62" s="139"/>
      <c r="J62" s="45">
        <f t="shared" si="0"/>
        <v>0</v>
      </c>
      <c r="K62" s="46"/>
      <c r="L62" s="65"/>
      <c r="M62" s="65"/>
      <c r="N62" s="48">
        <f t="shared" si="1"/>
        <v>0</v>
      </c>
      <c r="O62" s="75"/>
      <c r="P62" s="62"/>
      <c r="Q62" s="147"/>
      <c r="R62" s="117"/>
      <c r="S62" s="92"/>
      <c r="T62" s="92"/>
      <c r="U62" s="53"/>
      <c r="V62" s="54"/>
    </row>
    <row r="63" spans="1:24" ht="17.25" x14ac:dyDescent="0.3">
      <c r="A63" s="420"/>
      <c r="B63" s="156"/>
      <c r="C63" s="424"/>
      <c r="D63" s="151"/>
      <c r="E63" s="60"/>
      <c r="F63" s="139"/>
      <c r="G63" s="140"/>
      <c r="H63" s="356"/>
      <c r="I63" s="139"/>
      <c r="J63" s="45">
        <f>I63-F63</f>
        <v>0</v>
      </c>
      <c r="K63" s="46"/>
      <c r="L63" s="65"/>
      <c r="M63" s="65"/>
      <c r="N63" s="48">
        <f>K63*I63</f>
        <v>0</v>
      </c>
      <c r="O63" s="75"/>
      <c r="P63" s="62"/>
      <c r="Q63" s="147"/>
      <c r="R63" s="117"/>
      <c r="S63" s="92"/>
      <c r="T63" s="92"/>
      <c r="U63" s="53"/>
      <c r="V63" s="54"/>
    </row>
    <row r="64" spans="1:24" ht="18" customHeight="1" x14ac:dyDescent="0.3">
      <c r="A64" s="80"/>
      <c r="B64" s="156"/>
      <c r="C64" s="160"/>
      <c r="D64" s="151"/>
      <c r="E64" s="60"/>
      <c r="F64" s="139"/>
      <c r="G64" s="140"/>
      <c r="H64" s="141"/>
      <c r="I64" s="139"/>
      <c r="J64" s="45">
        <f>I64-F64</f>
        <v>0</v>
      </c>
      <c r="K64" s="46"/>
      <c r="L64" s="65"/>
      <c r="M64" s="65"/>
      <c r="N64" s="48">
        <f>K64*I64</f>
        <v>0</v>
      </c>
      <c r="O64" s="75"/>
      <c r="P64" s="62"/>
      <c r="Q64" s="147"/>
      <c r="R64" s="117"/>
      <c r="S64" s="158"/>
      <c r="T64" s="52"/>
      <c r="U64" s="53"/>
      <c r="V64" s="54"/>
    </row>
    <row r="65" spans="1:22" ht="17.25" x14ac:dyDescent="0.3">
      <c r="A65" s="82" t="s">
        <v>579</v>
      </c>
      <c r="B65" s="156" t="s">
        <v>580</v>
      </c>
      <c r="C65" s="160" t="s">
        <v>581</v>
      </c>
      <c r="D65" s="148"/>
      <c r="E65" s="60"/>
      <c r="F65" s="139">
        <v>8193.65</v>
      </c>
      <c r="G65" s="140">
        <v>44740</v>
      </c>
      <c r="H65" s="425" t="s">
        <v>582</v>
      </c>
      <c r="I65" s="139">
        <v>8193.65</v>
      </c>
      <c r="J65" s="45">
        <f>I65-F65</f>
        <v>0</v>
      </c>
      <c r="K65" s="46">
        <v>22.5</v>
      </c>
      <c r="L65" s="65"/>
      <c r="M65" s="65"/>
      <c r="N65" s="48">
        <f>K65*I65</f>
        <v>184357.125</v>
      </c>
      <c r="O65" s="451" t="s">
        <v>59</v>
      </c>
      <c r="P65" s="448">
        <v>44747</v>
      </c>
      <c r="Q65" s="147"/>
      <c r="R65" s="117"/>
      <c r="S65" s="158"/>
      <c r="T65" s="52"/>
      <c r="U65" s="53"/>
      <c r="V65" s="54"/>
    </row>
    <row r="66" spans="1:22" ht="35.25" thickBot="1" x14ac:dyDescent="0.35">
      <c r="A66" s="135" t="s">
        <v>579</v>
      </c>
      <c r="B66" s="161" t="s">
        <v>607</v>
      </c>
      <c r="C66" s="157" t="s">
        <v>605</v>
      </c>
      <c r="D66" s="148"/>
      <c r="E66" s="60"/>
      <c r="F66" s="139">
        <v>565</v>
      </c>
      <c r="G66" s="140">
        <v>44747</v>
      </c>
      <c r="H66" s="466" t="s">
        <v>606</v>
      </c>
      <c r="I66" s="139">
        <v>9958</v>
      </c>
      <c r="J66" s="45">
        <f t="shared" ref="J66:J69" si="5">I66-F66</f>
        <v>9393</v>
      </c>
      <c r="K66" s="46">
        <v>1</v>
      </c>
      <c r="L66" s="65"/>
      <c r="M66" s="65"/>
      <c r="N66" s="48">
        <f t="shared" ref="N66:N69" si="6">K66*I66</f>
        <v>9958</v>
      </c>
      <c r="O66" s="467" t="s">
        <v>59</v>
      </c>
      <c r="P66" s="468">
        <v>44753</v>
      </c>
      <c r="Q66" s="147"/>
      <c r="R66" s="117"/>
      <c r="S66" s="158"/>
      <c r="T66" s="52"/>
      <c r="U66" s="53"/>
      <c r="V66" s="54"/>
    </row>
    <row r="67" spans="1:22" ht="17.25" x14ac:dyDescent="0.3">
      <c r="A67" s="568" t="s">
        <v>579</v>
      </c>
      <c r="B67" s="156" t="s">
        <v>585</v>
      </c>
      <c r="C67" s="533" t="s">
        <v>586</v>
      </c>
      <c r="D67" s="151"/>
      <c r="E67" s="60"/>
      <c r="F67" s="139">
        <v>58855</v>
      </c>
      <c r="G67" s="140">
        <v>44748</v>
      </c>
      <c r="H67" s="527" t="s">
        <v>587</v>
      </c>
      <c r="I67" s="139">
        <v>58855</v>
      </c>
      <c r="J67" s="45">
        <f t="shared" si="5"/>
        <v>0</v>
      </c>
      <c r="K67" s="46">
        <v>1</v>
      </c>
      <c r="L67" s="65"/>
      <c r="M67" s="65"/>
      <c r="N67" s="48">
        <f t="shared" si="6"/>
        <v>58855</v>
      </c>
      <c r="O67" s="613" t="s">
        <v>59</v>
      </c>
      <c r="P67" s="591">
        <v>44750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603"/>
      <c r="B68" s="156" t="s">
        <v>588</v>
      </c>
      <c r="C68" s="604"/>
      <c r="D68" s="151"/>
      <c r="E68" s="60"/>
      <c r="F68" s="139">
        <v>28199</v>
      </c>
      <c r="G68" s="140">
        <v>44748</v>
      </c>
      <c r="H68" s="605"/>
      <c r="I68" s="139">
        <v>28199</v>
      </c>
      <c r="J68" s="45">
        <f t="shared" si="5"/>
        <v>0</v>
      </c>
      <c r="K68" s="46">
        <v>1</v>
      </c>
      <c r="L68" s="65"/>
      <c r="M68" s="65"/>
      <c r="N68" s="48">
        <f t="shared" si="6"/>
        <v>28199</v>
      </c>
      <c r="O68" s="614"/>
      <c r="P68" s="616"/>
      <c r="Q68" s="147"/>
      <c r="R68" s="117"/>
      <c r="S68" s="158"/>
      <c r="T68" s="52"/>
      <c r="U68" s="53"/>
      <c r="V68" s="54"/>
    </row>
    <row r="69" spans="1:22" ht="18" thickBot="1" x14ac:dyDescent="0.35">
      <c r="A69" s="572"/>
      <c r="B69" s="156" t="s">
        <v>589</v>
      </c>
      <c r="C69" s="534"/>
      <c r="D69" s="151"/>
      <c r="E69" s="60"/>
      <c r="F69" s="139">
        <v>26810</v>
      </c>
      <c r="G69" s="140">
        <v>44748</v>
      </c>
      <c r="H69" s="528"/>
      <c r="I69" s="139">
        <v>26810</v>
      </c>
      <c r="J69" s="45">
        <f t="shared" si="5"/>
        <v>0</v>
      </c>
      <c r="K69" s="46">
        <v>1</v>
      </c>
      <c r="L69" s="65"/>
      <c r="M69" s="65"/>
      <c r="N69" s="48">
        <f t="shared" si="6"/>
        <v>26810</v>
      </c>
      <c r="O69" s="615"/>
      <c r="P69" s="592"/>
      <c r="Q69" s="147"/>
      <c r="R69" s="117"/>
      <c r="S69" s="158"/>
      <c r="T69" s="52"/>
      <c r="U69" s="53"/>
      <c r="V69" s="54"/>
    </row>
    <row r="70" spans="1:22" ht="17.25" customHeight="1" x14ac:dyDescent="0.3">
      <c r="A70" s="80" t="s">
        <v>106</v>
      </c>
      <c r="B70" s="156" t="s">
        <v>153</v>
      </c>
      <c r="C70" s="160" t="s">
        <v>667</v>
      </c>
      <c r="D70" s="151"/>
      <c r="E70" s="60"/>
      <c r="F70" s="139">
        <v>404.4</v>
      </c>
      <c r="G70" s="140">
        <v>44748</v>
      </c>
      <c r="H70" s="141">
        <v>38775</v>
      </c>
      <c r="I70" s="139">
        <v>404.4</v>
      </c>
      <c r="J70" s="45">
        <f t="shared" si="0"/>
        <v>0</v>
      </c>
      <c r="K70" s="46">
        <v>72</v>
      </c>
      <c r="L70" s="65"/>
      <c r="M70" s="65"/>
      <c r="N70" s="48">
        <f t="shared" si="1"/>
        <v>29116.799999999999</v>
      </c>
      <c r="O70" s="478" t="s">
        <v>497</v>
      </c>
      <c r="P70" s="479">
        <v>44774</v>
      </c>
      <c r="Q70" s="146"/>
      <c r="R70" s="117"/>
      <c r="S70" s="158"/>
      <c r="T70" s="52"/>
      <c r="U70" s="53"/>
      <c r="V70" s="54"/>
    </row>
    <row r="71" spans="1:22" ht="17.25" customHeight="1" x14ac:dyDescent="0.3">
      <c r="A71" s="80" t="s">
        <v>106</v>
      </c>
      <c r="B71" s="156" t="s">
        <v>668</v>
      </c>
      <c r="C71" s="160" t="s">
        <v>669</v>
      </c>
      <c r="D71" s="151"/>
      <c r="E71" s="60"/>
      <c r="F71" s="139">
        <v>333</v>
      </c>
      <c r="G71" s="140">
        <v>44749</v>
      </c>
      <c r="H71" s="141">
        <v>38790</v>
      </c>
      <c r="I71" s="139">
        <v>333</v>
      </c>
      <c r="J71" s="45">
        <f t="shared" si="0"/>
        <v>0</v>
      </c>
      <c r="K71" s="46">
        <v>72</v>
      </c>
      <c r="L71" s="65"/>
      <c r="M71" s="65"/>
      <c r="N71" s="48">
        <f t="shared" si="1"/>
        <v>23976</v>
      </c>
      <c r="O71" s="478" t="s">
        <v>670</v>
      </c>
      <c r="P71" s="479">
        <v>44774</v>
      </c>
      <c r="Q71" s="146"/>
      <c r="R71" s="117"/>
      <c r="S71" s="158"/>
      <c r="T71" s="52"/>
      <c r="U71" s="53"/>
      <c r="V71" s="54"/>
    </row>
    <row r="72" spans="1:22" ht="17.25" customHeight="1" x14ac:dyDescent="0.3">
      <c r="A72" s="80" t="s">
        <v>106</v>
      </c>
      <c r="B72" s="156" t="s">
        <v>657</v>
      </c>
      <c r="C72" s="160" t="s">
        <v>658</v>
      </c>
      <c r="D72" s="151"/>
      <c r="E72" s="60"/>
      <c r="F72" s="139">
        <v>1970.6</v>
      </c>
      <c r="G72" s="140">
        <v>44756</v>
      </c>
      <c r="H72" s="141"/>
      <c r="I72" s="139">
        <v>1970.6</v>
      </c>
      <c r="J72" s="45">
        <f t="shared" ref="J72" si="7">I72-F72</f>
        <v>0</v>
      </c>
      <c r="K72" s="46">
        <v>105</v>
      </c>
      <c r="L72" s="65"/>
      <c r="M72" s="65"/>
      <c r="N72" s="48">
        <f t="shared" ref="N72" si="8">K72*I72</f>
        <v>206913</v>
      </c>
      <c r="O72" s="480" t="s">
        <v>59</v>
      </c>
      <c r="P72" s="481">
        <v>44781</v>
      </c>
      <c r="Q72" s="146"/>
      <c r="R72" s="117"/>
      <c r="S72" s="158"/>
      <c r="T72" s="52"/>
      <c r="U72" s="53"/>
      <c r="V72" s="54"/>
    </row>
    <row r="73" spans="1:22" ht="18.75" customHeight="1" x14ac:dyDescent="0.25">
      <c r="A73" s="80" t="s">
        <v>56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 t="s">
        <v>677</v>
      </c>
      <c r="B74" s="156" t="s">
        <v>678</v>
      </c>
      <c r="C74" s="160" t="s">
        <v>679</v>
      </c>
      <c r="D74" s="160"/>
      <c r="E74" s="60"/>
      <c r="F74" s="139">
        <v>9410.89</v>
      </c>
      <c r="G74" s="140">
        <v>44765</v>
      </c>
      <c r="H74" s="141">
        <v>335152</v>
      </c>
      <c r="I74" s="139">
        <v>9410.8695650000009</v>
      </c>
      <c r="J74" s="45">
        <f>I74-F74</f>
        <v>-2.043499999854248E-2</v>
      </c>
      <c r="K74" s="46">
        <v>23</v>
      </c>
      <c r="L74" s="65"/>
      <c r="M74" s="65"/>
      <c r="N74" s="48">
        <f t="shared" si="1"/>
        <v>216449.99999500002</v>
      </c>
      <c r="O74" s="375" t="s">
        <v>59</v>
      </c>
      <c r="P74" s="376">
        <v>44774</v>
      </c>
      <c r="Q74" s="146"/>
      <c r="R74" s="117"/>
      <c r="S74" s="158"/>
      <c r="T74" s="52"/>
      <c r="U74" s="53"/>
      <c r="V74" s="54"/>
    </row>
    <row r="75" spans="1:22" ht="17.25" customHeight="1" x14ac:dyDescent="0.3">
      <c r="A75" s="80" t="s">
        <v>106</v>
      </c>
      <c r="B75" s="161" t="s">
        <v>668</v>
      </c>
      <c r="C75" s="160" t="s">
        <v>702</v>
      </c>
      <c r="D75" s="160"/>
      <c r="E75" s="60"/>
      <c r="F75" s="139">
        <v>491.6</v>
      </c>
      <c r="G75" s="357">
        <v>44768</v>
      </c>
      <c r="H75" s="358">
        <v>39043</v>
      </c>
      <c r="I75" s="139">
        <v>491.6</v>
      </c>
      <c r="J75" s="45">
        <f>I75-F75</f>
        <v>0</v>
      </c>
      <c r="K75" s="46">
        <v>74</v>
      </c>
      <c r="L75" s="65"/>
      <c r="M75" s="65"/>
      <c r="N75" s="48">
        <f t="shared" si="1"/>
        <v>36378.400000000001</v>
      </c>
      <c r="O75" s="375" t="s">
        <v>61</v>
      </c>
      <c r="P75" s="485">
        <v>44796</v>
      </c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5"/>
      <c r="M89" s="546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5"/>
      <c r="M90" s="546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29"/>
      <c r="P96" s="539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0"/>
      <c r="P97" s="54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9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9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9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9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9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9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9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9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9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10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9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10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9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10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9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10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9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10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9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10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9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10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9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10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9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10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9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10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9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10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9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10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9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10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9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10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9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10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9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10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9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10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9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10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9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10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9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10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9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10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9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10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9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10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9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10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9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10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9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10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9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10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9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10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9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10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9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10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9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10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9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10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9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10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9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10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9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10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9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10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9"/>
        <v>0</v>
      </c>
      <c r="F153" s="64"/>
      <c r="G153" s="205"/>
      <c r="H153" s="184"/>
      <c r="I153" s="64"/>
      <c r="J153" s="45">
        <f t="shared" ref="J153:J216" si="11">I153-F153</f>
        <v>0</v>
      </c>
      <c r="K153" s="206"/>
      <c r="L153" s="212"/>
      <c r="M153" s="212"/>
      <c r="N153" s="48">
        <f t="shared" si="10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9"/>
        <v>0</v>
      </c>
      <c r="F154" s="64"/>
      <c r="G154" s="205"/>
      <c r="H154" s="184"/>
      <c r="I154" s="64"/>
      <c r="J154" s="45">
        <f t="shared" si="11"/>
        <v>0</v>
      </c>
      <c r="K154" s="206"/>
      <c r="L154" s="212"/>
      <c r="M154" s="212"/>
      <c r="N154" s="48">
        <f t="shared" si="10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9"/>
        <v>0</v>
      </c>
      <c r="F155" s="64"/>
      <c r="G155" s="205"/>
      <c r="H155" s="213"/>
      <c r="I155" s="64"/>
      <c r="J155" s="45">
        <f t="shared" si="11"/>
        <v>0</v>
      </c>
      <c r="K155" s="214"/>
      <c r="L155" s="212"/>
      <c r="M155" s="212"/>
      <c r="N155" s="48">
        <f t="shared" si="10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9"/>
        <v>0</v>
      </c>
      <c r="F156" s="64"/>
      <c r="G156" s="205"/>
      <c r="H156" s="184"/>
      <c r="I156" s="64"/>
      <c r="J156" s="45">
        <f t="shared" si="11"/>
        <v>0</v>
      </c>
      <c r="K156" s="216"/>
      <c r="L156" s="217"/>
      <c r="M156" s="217"/>
      <c r="N156" s="48">
        <f t="shared" si="10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9"/>
        <v>0</v>
      </c>
      <c r="F157" s="219"/>
      <c r="G157" s="205"/>
      <c r="H157" s="194"/>
      <c r="I157" s="64"/>
      <c r="J157" s="45">
        <f t="shared" si="11"/>
        <v>0</v>
      </c>
      <c r="K157" s="216"/>
      <c r="L157" s="220"/>
      <c r="M157" s="220"/>
      <c r="N157" s="48">
        <f t="shared" si="10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9"/>
        <v>0</v>
      </c>
      <c r="F158" s="64"/>
      <c r="G158" s="205"/>
      <c r="H158" s="184"/>
      <c r="I158" s="64"/>
      <c r="J158" s="45">
        <f t="shared" si="11"/>
        <v>0</v>
      </c>
      <c r="K158" s="216"/>
      <c r="L158" s="212"/>
      <c r="M158" s="212"/>
      <c r="N158" s="48">
        <f t="shared" si="10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9"/>
        <v>0</v>
      </c>
      <c r="F159" s="64"/>
      <c r="G159" s="205"/>
      <c r="H159" s="221"/>
      <c r="I159" s="64"/>
      <c r="J159" s="45">
        <f t="shared" si="11"/>
        <v>0</v>
      </c>
      <c r="K159" s="76"/>
      <c r="L159" s="212"/>
      <c r="M159" s="212"/>
      <c r="N159" s="48">
        <f t="shared" si="10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9"/>
        <v>0</v>
      </c>
      <c r="F160" s="64"/>
      <c r="G160" s="205"/>
      <c r="H160" s="196"/>
      <c r="I160" s="64"/>
      <c r="J160" s="45">
        <f t="shared" si="11"/>
        <v>0</v>
      </c>
      <c r="K160" s="216"/>
      <c r="L160" s="212"/>
      <c r="M160" s="212"/>
      <c r="N160" s="48">
        <f t="shared" si="10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9"/>
        <v>0</v>
      </c>
      <c r="F161" s="64"/>
      <c r="G161" s="205"/>
      <c r="H161" s="222"/>
      <c r="I161" s="64"/>
      <c r="J161" s="45">
        <f t="shared" si="11"/>
        <v>0</v>
      </c>
      <c r="K161" s="216"/>
      <c r="L161" s="212"/>
      <c r="M161" s="212"/>
      <c r="N161" s="48">
        <f t="shared" si="10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9"/>
        <v>0</v>
      </c>
      <c r="F162" s="64"/>
      <c r="G162" s="205"/>
      <c r="H162" s="223"/>
      <c r="I162" s="64"/>
      <c r="J162" s="45">
        <f t="shared" si="11"/>
        <v>0</v>
      </c>
      <c r="K162" s="216"/>
      <c r="L162" s="224"/>
      <c r="M162" s="224"/>
      <c r="N162" s="48">
        <f t="shared" si="10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9"/>
        <v>0</v>
      </c>
      <c r="F163" s="64"/>
      <c r="G163" s="205"/>
      <c r="H163" s="222"/>
      <c r="I163" s="64"/>
      <c r="J163" s="45">
        <f t="shared" si="11"/>
        <v>0</v>
      </c>
      <c r="K163" s="216"/>
      <c r="L163" s="224"/>
      <c r="M163" s="224"/>
      <c r="N163" s="48">
        <f t="shared" si="10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9"/>
        <v>0</v>
      </c>
      <c r="F164" s="64"/>
      <c r="G164" s="205"/>
      <c r="H164" s="222"/>
      <c r="I164" s="64"/>
      <c r="J164" s="45">
        <f t="shared" si="11"/>
        <v>0</v>
      </c>
      <c r="K164" s="216"/>
      <c r="L164" s="224"/>
      <c r="M164" s="224"/>
      <c r="N164" s="48">
        <f t="shared" si="10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9"/>
        <v>0</v>
      </c>
      <c r="F165" s="64"/>
      <c r="G165" s="205"/>
      <c r="H165" s="222"/>
      <c r="I165" s="64"/>
      <c r="J165" s="45">
        <f t="shared" si="11"/>
        <v>0</v>
      </c>
      <c r="K165" s="76"/>
      <c r="L165" s="65"/>
      <c r="M165" s="65"/>
      <c r="N165" s="48">
        <f t="shared" si="10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9"/>
        <v>0</v>
      </c>
      <c r="F166" s="64"/>
      <c r="G166" s="205"/>
      <c r="H166" s="222"/>
      <c r="I166" s="64"/>
      <c r="J166" s="45">
        <f t="shared" si="11"/>
        <v>0</v>
      </c>
      <c r="K166" s="76"/>
      <c r="L166" s="65"/>
      <c r="M166" s="65"/>
      <c r="N166" s="48">
        <f t="shared" si="10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9"/>
        <v>0</v>
      </c>
      <c r="F167" s="64"/>
      <c r="G167" s="205"/>
      <c r="H167" s="222"/>
      <c r="I167" s="64"/>
      <c r="J167" s="45">
        <f t="shared" si="11"/>
        <v>0</v>
      </c>
      <c r="K167" s="76"/>
      <c r="L167" s="65"/>
      <c r="M167" s="65"/>
      <c r="N167" s="48">
        <f t="shared" si="10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9"/>
        <v>0</v>
      </c>
      <c r="F168" s="64"/>
      <c r="G168" s="205"/>
      <c r="H168" s="208"/>
      <c r="I168" s="64"/>
      <c r="J168" s="45">
        <f t="shared" si="11"/>
        <v>0</v>
      </c>
      <c r="K168" s="76"/>
      <c r="L168" s="65"/>
      <c r="M168" s="65"/>
      <c r="N168" s="48">
        <f t="shared" si="10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9"/>
        <v>0</v>
      </c>
      <c r="F169" s="64"/>
      <c r="G169" s="205"/>
      <c r="H169" s="63"/>
      <c r="I169" s="64"/>
      <c r="J169" s="45">
        <f t="shared" si="11"/>
        <v>0</v>
      </c>
      <c r="K169" s="76"/>
      <c r="L169" s="65"/>
      <c r="M169" s="65"/>
      <c r="N169" s="48">
        <f t="shared" si="10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9"/>
        <v>0</v>
      </c>
      <c r="F170" s="64"/>
      <c r="G170" s="205"/>
      <c r="H170" s="208"/>
      <c r="I170" s="64"/>
      <c r="J170" s="45">
        <f t="shared" si="11"/>
        <v>0</v>
      </c>
      <c r="K170" s="76"/>
      <c r="L170" s="65"/>
      <c r="M170" s="65"/>
      <c r="N170" s="48">
        <f t="shared" si="10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9"/>
        <v>0</v>
      </c>
      <c r="F171" s="64"/>
      <c r="G171" s="205"/>
      <c r="H171" s="208"/>
      <c r="I171" s="64"/>
      <c r="J171" s="45">
        <f t="shared" si="11"/>
        <v>0</v>
      </c>
      <c r="K171" s="76"/>
      <c r="L171" s="65"/>
      <c r="M171" s="65"/>
      <c r="N171" s="48">
        <f t="shared" si="10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9"/>
        <v>0</v>
      </c>
      <c r="F172" s="64"/>
      <c r="G172" s="205"/>
      <c r="H172" s="208"/>
      <c r="I172" s="64"/>
      <c r="J172" s="45">
        <f t="shared" si="11"/>
        <v>0</v>
      </c>
      <c r="K172" s="76"/>
      <c r="L172" s="65"/>
      <c r="M172" s="65"/>
      <c r="N172" s="48">
        <f t="shared" si="10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9"/>
        <v>0</v>
      </c>
      <c r="F173" s="64"/>
      <c r="G173" s="205"/>
      <c r="H173" s="208"/>
      <c r="I173" s="64"/>
      <c r="J173" s="45">
        <f t="shared" si="11"/>
        <v>0</v>
      </c>
      <c r="K173" s="76"/>
      <c r="L173" s="65"/>
      <c r="M173" s="65"/>
      <c r="N173" s="48">
        <f t="shared" si="10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9"/>
        <v>0</v>
      </c>
      <c r="F174" s="64"/>
      <c r="G174" s="205"/>
      <c r="H174" s="208"/>
      <c r="I174" s="64"/>
      <c r="J174" s="45">
        <f t="shared" si="11"/>
        <v>0</v>
      </c>
      <c r="K174" s="76"/>
      <c r="L174" s="65"/>
      <c r="M174" s="65"/>
      <c r="N174" s="48">
        <f t="shared" si="10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9"/>
        <v>0</v>
      </c>
      <c r="F175" s="64"/>
      <c r="G175" s="234"/>
      <c r="H175" s="208"/>
      <c r="I175" s="64"/>
      <c r="J175" s="45">
        <f t="shared" si="11"/>
        <v>0</v>
      </c>
      <c r="K175" s="76"/>
      <c r="L175" s="65"/>
      <c r="M175" s="65"/>
      <c r="N175" s="48">
        <f t="shared" si="10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9"/>
        <v>0</v>
      </c>
      <c r="F176" s="64"/>
      <c r="G176" s="62"/>
      <c r="H176" s="208"/>
      <c r="I176" s="64"/>
      <c r="J176" s="45">
        <f t="shared" si="11"/>
        <v>0</v>
      </c>
      <c r="K176" s="76"/>
      <c r="L176" s="65"/>
      <c r="M176" s="65"/>
      <c r="N176" s="48">
        <f t="shared" si="10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9"/>
        <v>0</v>
      </c>
      <c r="F177" s="238"/>
      <c r="G177" s="205"/>
      <c r="H177" s="239"/>
      <c r="I177" s="238"/>
      <c r="J177" s="45">
        <f t="shared" si="11"/>
        <v>0</v>
      </c>
      <c r="N177" s="48">
        <f t="shared" si="10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9"/>
        <v>0</v>
      </c>
      <c r="F178" s="238"/>
      <c r="G178" s="205"/>
      <c r="H178" s="239"/>
      <c r="I178" s="238"/>
      <c r="J178" s="45">
        <f t="shared" si="11"/>
        <v>0</v>
      </c>
      <c r="N178" s="48">
        <f t="shared" si="10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2">D179*F179</f>
        <v>0</v>
      </c>
      <c r="F179" s="64"/>
      <c r="G179" s="205"/>
      <c r="H179" s="208"/>
      <c r="I179" s="64"/>
      <c r="J179" s="45">
        <f t="shared" si="11"/>
        <v>0</v>
      </c>
      <c r="K179" s="76"/>
      <c r="L179" s="65"/>
      <c r="M179" s="65"/>
      <c r="N179" s="48">
        <f t="shared" si="10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2"/>
        <v>0</v>
      </c>
      <c r="F180" s="64"/>
      <c r="G180" s="205"/>
      <c r="H180" s="208"/>
      <c r="I180" s="64"/>
      <c r="J180" s="45">
        <f t="shared" si="11"/>
        <v>0</v>
      </c>
      <c r="K180" s="76"/>
      <c r="L180" s="65"/>
      <c r="M180" s="65"/>
      <c r="N180" s="48">
        <f t="shared" si="10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2"/>
        <v>0</v>
      </c>
      <c r="F181" s="64"/>
      <c r="G181" s="234"/>
      <c r="H181" s="208"/>
      <c r="I181" s="64"/>
      <c r="J181" s="45">
        <f t="shared" si="11"/>
        <v>0</v>
      </c>
      <c r="K181" s="76"/>
      <c r="L181" s="65"/>
      <c r="M181" s="65"/>
      <c r="N181" s="48">
        <f t="shared" ref="N181:N244" si="13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2"/>
        <v>0</v>
      </c>
      <c r="F182" s="64"/>
      <c r="G182" s="234"/>
      <c r="H182" s="208"/>
      <c r="I182" s="64"/>
      <c r="J182" s="45">
        <f t="shared" si="11"/>
        <v>0</v>
      </c>
      <c r="K182" s="76"/>
      <c r="L182" s="65"/>
      <c r="M182" s="65"/>
      <c r="N182" s="48">
        <f t="shared" si="13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2"/>
        <v>0</v>
      </c>
      <c r="F183" s="64"/>
      <c r="G183" s="234"/>
      <c r="H183" s="208"/>
      <c r="I183" s="64"/>
      <c r="J183" s="45">
        <f t="shared" si="11"/>
        <v>0</v>
      </c>
      <c r="K183" s="76"/>
      <c r="L183" s="65"/>
      <c r="M183" s="65"/>
      <c r="N183" s="48">
        <f t="shared" si="13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2"/>
        <v>0</v>
      </c>
      <c r="F184" s="64"/>
      <c r="G184" s="234"/>
      <c r="H184" s="208"/>
      <c r="I184" s="64"/>
      <c r="J184" s="45">
        <f t="shared" si="11"/>
        <v>0</v>
      </c>
      <c r="K184" s="76"/>
      <c r="L184" s="65"/>
      <c r="M184" s="65"/>
      <c r="N184" s="48">
        <f t="shared" si="13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2"/>
        <v>0</v>
      </c>
      <c r="F185" s="64"/>
      <c r="G185" s="234"/>
      <c r="H185" s="208"/>
      <c r="I185" s="64"/>
      <c r="J185" s="45">
        <f t="shared" si="11"/>
        <v>0</v>
      </c>
      <c r="K185" s="76"/>
      <c r="L185" s="65"/>
      <c r="M185" s="65"/>
      <c r="N185" s="48">
        <f t="shared" si="13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2"/>
        <v>0</v>
      </c>
      <c r="F186" s="64"/>
      <c r="G186" s="205"/>
      <c r="H186" s="208"/>
      <c r="I186" s="64"/>
      <c r="J186" s="45">
        <f t="shared" si="11"/>
        <v>0</v>
      </c>
      <c r="K186" s="76"/>
      <c r="L186" s="65"/>
      <c r="M186" s="65"/>
      <c r="N186" s="48">
        <f t="shared" si="13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2"/>
        <v>0</v>
      </c>
      <c r="F187" s="64"/>
      <c r="G187" s="205"/>
      <c r="H187" s="208"/>
      <c r="I187" s="64"/>
      <c r="J187" s="45">
        <f t="shared" si="11"/>
        <v>0</v>
      </c>
      <c r="K187" s="76"/>
      <c r="L187" s="65"/>
      <c r="M187" s="65"/>
      <c r="N187" s="48">
        <f t="shared" si="13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2"/>
        <v>0</v>
      </c>
      <c r="F188" s="64"/>
      <c r="G188" s="205"/>
      <c r="H188" s="208"/>
      <c r="I188" s="64"/>
      <c r="J188" s="45">
        <f t="shared" si="11"/>
        <v>0</v>
      </c>
      <c r="K188" s="76"/>
      <c r="L188" s="65"/>
      <c r="M188" s="65"/>
      <c r="N188" s="48">
        <f t="shared" si="13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2"/>
        <v>0</v>
      </c>
      <c r="F189" s="64"/>
      <c r="G189" s="205"/>
      <c r="H189" s="208"/>
      <c r="I189" s="64"/>
      <c r="J189" s="45">
        <f t="shared" si="11"/>
        <v>0</v>
      </c>
      <c r="K189" s="76"/>
      <c r="L189" s="65"/>
      <c r="M189" s="65"/>
      <c r="N189" s="48">
        <f t="shared" si="13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2"/>
        <v>0</v>
      </c>
      <c r="F190" s="64"/>
      <c r="G190" s="205"/>
      <c r="H190" s="208"/>
      <c r="I190" s="64"/>
      <c r="J190" s="45">
        <f t="shared" si="11"/>
        <v>0</v>
      </c>
      <c r="K190" s="76"/>
      <c r="L190" s="65"/>
      <c r="M190" s="65"/>
      <c r="N190" s="48">
        <f t="shared" si="13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2"/>
        <v>0</v>
      </c>
      <c r="F191" s="64"/>
      <c r="G191" s="62"/>
      <c r="H191" s="208"/>
      <c r="I191" s="64"/>
      <c r="J191" s="45">
        <f t="shared" si="11"/>
        <v>0</v>
      </c>
      <c r="K191" s="76"/>
      <c r="L191" s="65"/>
      <c r="M191" s="65"/>
      <c r="N191" s="48">
        <f t="shared" si="13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2"/>
        <v>0</v>
      </c>
      <c r="F192" s="64"/>
      <c r="G192" s="205"/>
      <c r="H192" s="208"/>
      <c r="I192" s="64"/>
      <c r="J192" s="45">
        <f t="shared" si="11"/>
        <v>0</v>
      </c>
      <c r="K192" s="76"/>
      <c r="L192" s="65"/>
      <c r="M192" s="65"/>
      <c r="N192" s="48">
        <f t="shared" si="13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2"/>
        <v>0</v>
      </c>
      <c r="F193" s="64"/>
      <c r="G193" s="205"/>
      <c r="H193" s="208"/>
      <c r="I193" s="64"/>
      <c r="J193" s="45">
        <f t="shared" si="11"/>
        <v>0</v>
      </c>
      <c r="K193" s="76"/>
      <c r="L193" s="65"/>
      <c r="M193" s="65"/>
      <c r="N193" s="48">
        <f t="shared" si="13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2"/>
        <v>0</v>
      </c>
      <c r="F194" s="64"/>
      <c r="G194" s="205"/>
      <c r="H194" s="208"/>
      <c r="I194" s="64"/>
      <c r="J194" s="45">
        <f t="shared" si="11"/>
        <v>0</v>
      </c>
      <c r="K194" s="76"/>
      <c r="L194" s="65"/>
      <c r="M194" s="65"/>
      <c r="N194" s="48">
        <f t="shared" si="13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2"/>
        <v>0</v>
      </c>
      <c r="F195" s="251"/>
      <c r="G195" s="234"/>
      <c r="H195" s="208"/>
      <c r="I195" s="64"/>
      <c r="J195" s="45">
        <f t="shared" si="11"/>
        <v>0</v>
      </c>
      <c r="K195" s="76"/>
      <c r="L195" s="65"/>
      <c r="M195" s="65"/>
      <c r="N195" s="48">
        <f t="shared" si="13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2"/>
        <v>0</v>
      </c>
      <c r="F196" s="251"/>
      <c r="G196" s="234"/>
      <c r="H196" s="208"/>
      <c r="I196" s="64"/>
      <c r="J196" s="45">
        <f t="shared" si="11"/>
        <v>0</v>
      </c>
      <c r="K196" s="76"/>
      <c r="L196" s="65"/>
      <c r="M196" s="65"/>
      <c r="N196" s="48">
        <f t="shared" si="13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2"/>
        <v>0</v>
      </c>
      <c r="F197" s="251"/>
      <c r="G197" s="234"/>
      <c r="H197" s="208"/>
      <c r="I197" s="64"/>
      <c r="J197" s="45">
        <f t="shared" si="11"/>
        <v>0</v>
      </c>
      <c r="K197" s="76"/>
      <c r="L197" s="65"/>
      <c r="M197" s="65"/>
      <c r="N197" s="48">
        <f t="shared" si="13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2"/>
        <v>0</v>
      </c>
      <c r="F198" s="251"/>
      <c r="G198" s="234"/>
      <c r="H198" s="208"/>
      <c r="I198" s="64"/>
      <c r="J198" s="45">
        <f t="shared" si="11"/>
        <v>0</v>
      </c>
      <c r="K198" s="76"/>
      <c r="L198" s="65"/>
      <c r="M198" s="65"/>
      <c r="N198" s="48">
        <f t="shared" si="13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2"/>
        <v>0</v>
      </c>
      <c r="F199" s="251"/>
      <c r="G199" s="234"/>
      <c r="H199" s="208"/>
      <c r="I199" s="64"/>
      <c r="J199" s="45">
        <f t="shared" si="11"/>
        <v>0</v>
      </c>
      <c r="K199" s="76"/>
      <c r="L199" s="65"/>
      <c r="M199" s="65"/>
      <c r="N199" s="48">
        <f t="shared" si="13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2"/>
        <v>0</v>
      </c>
      <c r="F200" s="251"/>
      <c r="G200" s="234"/>
      <c r="H200" s="208"/>
      <c r="I200" s="64"/>
      <c r="J200" s="45">
        <f t="shared" si="11"/>
        <v>0</v>
      </c>
      <c r="K200" s="76"/>
      <c r="L200" s="65"/>
      <c r="M200" s="65"/>
      <c r="N200" s="48">
        <f t="shared" si="13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2"/>
        <v>0</v>
      </c>
      <c r="F201" s="251"/>
      <c r="G201" s="234"/>
      <c r="H201" s="208"/>
      <c r="I201" s="64"/>
      <c r="J201" s="45">
        <f t="shared" si="11"/>
        <v>0</v>
      </c>
      <c r="K201" s="76"/>
      <c r="L201" s="65"/>
      <c r="M201" s="65"/>
      <c r="N201" s="48">
        <f t="shared" si="13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2"/>
        <v>0</v>
      </c>
      <c r="F202" s="64"/>
      <c r="G202" s="234"/>
      <c r="H202" s="208"/>
      <c r="I202" s="64"/>
      <c r="J202" s="45">
        <f t="shared" si="11"/>
        <v>0</v>
      </c>
      <c r="K202" s="76"/>
      <c r="L202" s="65"/>
      <c r="M202" s="65"/>
      <c r="N202" s="48">
        <f t="shared" si="13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2"/>
        <v>0</v>
      </c>
      <c r="F203" s="64"/>
      <c r="G203" s="205"/>
      <c r="H203" s="208"/>
      <c r="I203" s="64"/>
      <c r="J203" s="45">
        <f t="shared" si="11"/>
        <v>0</v>
      </c>
      <c r="K203" s="76"/>
      <c r="L203" s="65"/>
      <c r="M203" s="65"/>
      <c r="N203" s="48">
        <f t="shared" si="13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2"/>
        <v>0</v>
      </c>
      <c r="F204" s="64"/>
      <c r="G204" s="205"/>
      <c r="H204" s="208"/>
      <c r="I204" s="64"/>
      <c r="J204" s="45">
        <f t="shared" si="11"/>
        <v>0</v>
      </c>
      <c r="K204" s="76"/>
      <c r="L204" s="65"/>
      <c r="M204" s="65"/>
      <c r="N204" s="48">
        <f t="shared" si="13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2"/>
        <v>0</v>
      </c>
      <c r="F205" s="64"/>
      <c r="G205" s="205"/>
      <c r="H205" s="208"/>
      <c r="I205" s="64"/>
      <c r="J205" s="45">
        <f t="shared" si="11"/>
        <v>0</v>
      </c>
      <c r="K205" s="76"/>
      <c r="L205" s="65"/>
      <c r="M205" s="65"/>
      <c r="N205" s="48">
        <f t="shared" si="13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2"/>
        <v>0</v>
      </c>
      <c r="F206" s="64"/>
      <c r="G206" s="205"/>
      <c r="H206" s="208"/>
      <c r="I206" s="64"/>
      <c r="J206" s="45">
        <f t="shared" si="11"/>
        <v>0</v>
      </c>
      <c r="K206" s="76"/>
      <c r="L206" s="65"/>
      <c r="M206" s="65"/>
      <c r="N206" s="48">
        <f t="shared" si="13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2"/>
        <v>0</v>
      </c>
      <c r="F207" s="64"/>
      <c r="G207" s="205"/>
      <c r="H207" s="208"/>
      <c r="I207" s="64"/>
      <c r="J207" s="45">
        <f t="shared" si="11"/>
        <v>0</v>
      </c>
      <c r="K207" s="76"/>
      <c r="L207" s="65"/>
      <c r="M207" s="65"/>
      <c r="N207" s="48">
        <f t="shared" si="13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2"/>
        <v>0</v>
      </c>
      <c r="F208" s="64"/>
      <c r="G208" s="205"/>
      <c r="H208" s="208"/>
      <c r="I208" s="64"/>
      <c r="J208" s="45">
        <f t="shared" si="11"/>
        <v>0</v>
      </c>
      <c r="K208" s="76"/>
      <c r="L208" s="65"/>
      <c r="M208" s="65"/>
      <c r="N208" s="48">
        <f t="shared" si="13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2"/>
        <v>0</v>
      </c>
      <c r="F209" s="64"/>
      <c r="G209" s="205"/>
      <c r="H209" s="208"/>
      <c r="I209" s="64"/>
      <c r="J209" s="45">
        <f t="shared" si="11"/>
        <v>0</v>
      </c>
      <c r="K209" s="76"/>
      <c r="L209" s="65"/>
      <c r="M209" s="65"/>
      <c r="N209" s="48">
        <f t="shared" si="13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2"/>
        <v>0</v>
      </c>
      <c r="F210" s="64"/>
      <c r="G210" s="205"/>
      <c r="H210" s="208"/>
      <c r="I210" s="64"/>
      <c r="J210" s="45">
        <f t="shared" si="11"/>
        <v>0</v>
      </c>
      <c r="K210" s="76"/>
      <c r="L210" s="65"/>
      <c r="M210" s="65"/>
      <c r="N210" s="48">
        <f t="shared" si="13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2"/>
        <v>0</v>
      </c>
      <c r="F211" s="64"/>
      <c r="G211" s="62"/>
      <c r="H211" s="63"/>
      <c r="I211" s="64"/>
      <c r="J211" s="45">
        <f t="shared" si="11"/>
        <v>0</v>
      </c>
      <c r="K211" s="76"/>
      <c r="L211" s="65"/>
      <c r="M211" s="65"/>
      <c r="N211" s="48">
        <f t="shared" si="13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2"/>
        <v>0</v>
      </c>
      <c r="F212" s="64"/>
      <c r="G212" s="205"/>
      <c r="H212" s="208"/>
      <c r="I212" s="64"/>
      <c r="J212" s="45">
        <f t="shared" si="11"/>
        <v>0</v>
      </c>
      <c r="K212" s="76"/>
      <c r="L212" s="65"/>
      <c r="M212" s="65"/>
      <c r="N212" s="48">
        <f t="shared" si="13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2"/>
        <v>0</v>
      </c>
      <c r="F213" s="64"/>
      <c r="G213" s="205"/>
      <c r="H213" s="208"/>
      <c r="I213" s="64"/>
      <c r="J213" s="45">
        <f t="shared" si="11"/>
        <v>0</v>
      </c>
      <c r="K213" s="76"/>
      <c r="L213" s="65"/>
      <c r="M213" s="65"/>
      <c r="N213" s="48">
        <f t="shared" si="13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2"/>
        <v>0</v>
      </c>
      <c r="F214" s="64"/>
      <c r="G214" s="205"/>
      <c r="H214" s="208"/>
      <c r="I214" s="64"/>
      <c r="J214" s="45">
        <f t="shared" si="11"/>
        <v>0</v>
      </c>
      <c r="K214" s="76"/>
      <c r="L214" s="65"/>
      <c r="M214" s="65"/>
      <c r="N214" s="48">
        <f t="shared" si="13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2"/>
        <v>0</v>
      </c>
      <c r="F215" s="64"/>
      <c r="G215" s="205"/>
      <c r="H215" s="208"/>
      <c r="I215" s="64"/>
      <c r="J215" s="45">
        <f t="shared" si="11"/>
        <v>0</v>
      </c>
      <c r="K215" s="76"/>
      <c r="L215" s="65"/>
      <c r="M215" s="65"/>
      <c r="N215" s="48">
        <f t="shared" si="13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2"/>
        <v>0</v>
      </c>
      <c r="F216" s="64"/>
      <c r="G216" s="205"/>
      <c r="H216" s="208"/>
      <c r="I216" s="64"/>
      <c r="J216" s="45">
        <f t="shared" si="11"/>
        <v>0</v>
      </c>
      <c r="K216" s="76"/>
      <c r="L216" s="65"/>
      <c r="M216" s="65"/>
      <c r="N216" s="48">
        <f t="shared" si="13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2"/>
        <v>0</v>
      </c>
      <c r="F217" s="64"/>
      <c r="G217" s="205"/>
      <c r="H217" s="208"/>
      <c r="I217" s="64"/>
      <c r="J217" s="45">
        <f t="shared" ref="J217:J260" si="14">I217-F217</f>
        <v>0</v>
      </c>
      <c r="K217" s="76"/>
      <c r="L217" s="65"/>
      <c r="M217" s="65"/>
      <c r="N217" s="48">
        <f t="shared" si="13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2"/>
        <v>0</v>
      </c>
      <c r="F218" s="64"/>
      <c r="G218" s="205"/>
      <c r="H218" s="208"/>
      <c r="I218" s="64"/>
      <c r="J218" s="45">
        <f t="shared" si="14"/>
        <v>0</v>
      </c>
      <c r="K218" s="76"/>
      <c r="L218" s="65"/>
      <c r="M218" s="65"/>
      <c r="N218" s="48">
        <f t="shared" si="13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2"/>
        <v>0</v>
      </c>
      <c r="F219" s="64"/>
      <c r="G219" s="205"/>
      <c r="H219" s="208"/>
      <c r="I219" s="64"/>
      <c r="J219" s="45">
        <f t="shared" si="14"/>
        <v>0</v>
      </c>
      <c r="K219" s="76"/>
      <c r="L219" s="65"/>
      <c r="M219" s="65"/>
      <c r="N219" s="48">
        <f t="shared" si="13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2"/>
        <v>0</v>
      </c>
      <c r="F220" s="64"/>
      <c r="G220" s="205"/>
      <c r="H220" s="208"/>
      <c r="I220" s="64"/>
      <c r="J220" s="45">
        <f t="shared" si="14"/>
        <v>0</v>
      </c>
      <c r="K220" s="76"/>
      <c r="L220" s="65"/>
      <c r="M220" s="65"/>
      <c r="N220" s="48">
        <f t="shared" si="13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2"/>
        <v>0</v>
      </c>
      <c r="F221" s="64"/>
      <c r="G221" s="205"/>
      <c r="H221" s="208"/>
      <c r="I221" s="64"/>
      <c r="J221" s="45">
        <f t="shared" si="14"/>
        <v>0</v>
      </c>
      <c r="K221" s="76"/>
      <c r="L221" s="65"/>
      <c r="M221" s="65"/>
      <c r="N221" s="48">
        <f t="shared" si="13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2"/>
        <v>0</v>
      </c>
      <c r="F222" s="64"/>
      <c r="G222" s="205"/>
      <c r="H222" s="208"/>
      <c r="I222" s="64"/>
      <c r="J222" s="45">
        <f t="shared" si="14"/>
        <v>0</v>
      </c>
      <c r="K222" s="76"/>
      <c r="L222" s="65"/>
      <c r="M222" s="65"/>
      <c r="N222" s="48">
        <f t="shared" si="13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2"/>
        <v>0</v>
      </c>
      <c r="F223" s="64"/>
      <c r="G223" s="205"/>
      <c r="H223" s="208"/>
      <c r="I223" s="64"/>
      <c r="J223" s="45">
        <f t="shared" si="14"/>
        <v>0</v>
      </c>
      <c r="K223" s="76"/>
      <c r="L223" s="65"/>
      <c r="M223" s="65"/>
      <c r="N223" s="48">
        <f t="shared" si="13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2"/>
        <v>0</v>
      </c>
      <c r="F224" s="64"/>
      <c r="G224" s="205"/>
      <c r="H224" s="208"/>
      <c r="I224" s="64"/>
      <c r="J224" s="45">
        <f t="shared" si="14"/>
        <v>0</v>
      </c>
      <c r="K224" s="76"/>
      <c r="L224" s="65"/>
      <c r="M224" s="65"/>
      <c r="N224" s="48">
        <f t="shared" si="13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2"/>
        <v>0</v>
      </c>
      <c r="F225" s="64"/>
      <c r="G225" s="205"/>
      <c r="H225" s="208"/>
      <c r="I225" s="64"/>
      <c r="J225" s="45">
        <f t="shared" si="14"/>
        <v>0</v>
      </c>
      <c r="K225" s="76"/>
      <c r="L225" s="65"/>
      <c r="M225" s="65"/>
      <c r="N225" s="48">
        <f t="shared" si="13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2"/>
        <v>0</v>
      </c>
      <c r="F226" s="64"/>
      <c r="G226" s="205"/>
      <c r="H226" s="208"/>
      <c r="I226" s="64"/>
      <c r="J226" s="45">
        <f t="shared" si="14"/>
        <v>0</v>
      </c>
      <c r="K226" s="76"/>
      <c r="L226" s="65"/>
      <c r="M226" s="65"/>
      <c r="N226" s="48">
        <f t="shared" si="13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2"/>
        <v>0</v>
      </c>
      <c r="F227" s="64"/>
      <c r="G227" s="205"/>
      <c r="H227" s="208"/>
      <c r="I227" s="64"/>
      <c r="J227" s="45">
        <f t="shared" si="14"/>
        <v>0</v>
      </c>
      <c r="K227" s="76"/>
      <c r="L227" s="65"/>
      <c r="M227" s="65"/>
      <c r="N227" s="48">
        <f t="shared" si="13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2"/>
        <v>0</v>
      </c>
      <c r="F228" s="64"/>
      <c r="G228" s="205"/>
      <c r="H228" s="208"/>
      <c r="I228" s="64"/>
      <c r="J228" s="45">
        <f t="shared" si="14"/>
        <v>0</v>
      </c>
      <c r="K228" s="76"/>
      <c r="L228" s="65"/>
      <c r="M228" s="65"/>
      <c r="N228" s="48">
        <f t="shared" si="13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2"/>
        <v>0</v>
      </c>
      <c r="F229" s="64"/>
      <c r="G229" s="205"/>
      <c r="H229" s="208"/>
      <c r="I229" s="64"/>
      <c r="J229" s="45">
        <f t="shared" si="14"/>
        <v>0</v>
      </c>
      <c r="K229" s="76"/>
      <c r="L229" s="65"/>
      <c r="M229" s="65"/>
      <c r="N229" s="48">
        <f t="shared" si="13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2"/>
        <v>0</v>
      </c>
      <c r="F230" s="64"/>
      <c r="G230" s="205"/>
      <c r="H230" s="208"/>
      <c r="I230" s="64"/>
      <c r="J230" s="45">
        <f t="shared" si="14"/>
        <v>0</v>
      </c>
      <c r="K230" s="76"/>
      <c r="L230" s="65"/>
      <c r="M230" s="65"/>
      <c r="N230" s="48">
        <f t="shared" si="13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2"/>
        <v>0</v>
      </c>
      <c r="F231" s="64"/>
      <c r="G231" s="205"/>
      <c r="H231" s="208"/>
      <c r="I231" s="64"/>
      <c r="J231" s="45">
        <f t="shared" si="14"/>
        <v>0</v>
      </c>
      <c r="K231" s="76"/>
      <c r="L231" s="65"/>
      <c r="M231" s="65"/>
      <c r="N231" s="48">
        <f t="shared" si="13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2"/>
        <v>0</v>
      </c>
      <c r="F232" s="64"/>
      <c r="G232" s="205"/>
      <c r="H232" s="208"/>
      <c r="I232" s="64"/>
      <c r="J232" s="45">
        <f t="shared" si="14"/>
        <v>0</v>
      </c>
      <c r="K232" s="76"/>
      <c r="L232" s="65"/>
      <c r="M232" s="65"/>
      <c r="N232" s="48">
        <f t="shared" si="13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2"/>
        <v>0</v>
      </c>
      <c r="F233" s="64"/>
      <c r="G233" s="205"/>
      <c r="H233" s="208"/>
      <c r="I233" s="64"/>
      <c r="J233" s="45">
        <f t="shared" si="14"/>
        <v>0</v>
      </c>
      <c r="K233" s="76"/>
      <c r="L233" s="65"/>
      <c r="M233" s="65"/>
      <c r="N233" s="48">
        <f t="shared" si="13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2"/>
        <v>0</v>
      </c>
      <c r="F234" s="64"/>
      <c r="G234" s="205"/>
      <c r="H234" s="208"/>
      <c r="I234" s="64"/>
      <c r="J234" s="45">
        <f t="shared" si="14"/>
        <v>0</v>
      </c>
      <c r="K234" s="76"/>
      <c r="L234" s="65"/>
      <c r="M234" s="65"/>
      <c r="N234" s="48">
        <f t="shared" si="13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2"/>
        <v>0</v>
      </c>
      <c r="F235" s="64"/>
      <c r="G235" s="205"/>
      <c r="H235" s="208"/>
      <c r="I235" s="64"/>
      <c r="J235" s="45">
        <f t="shared" si="14"/>
        <v>0</v>
      </c>
      <c r="K235" s="76"/>
      <c r="L235" s="65"/>
      <c r="M235" s="65"/>
      <c r="N235" s="48">
        <f t="shared" si="13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2"/>
        <v>0</v>
      </c>
      <c r="F236" s="64"/>
      <c r="G236" s="205"/>
      <c r="H236" s="208"/>
      <c r="I236" s="64"/>
      <c r="J236" s="45">
        <f t="shared" si="14"/>
        <v>0</v>
      </c>
      <c r="K236" s="76"/>
      <c r="L236" s="65"/>
      <c r="M236" s="65"/>
      <c r="N236" s="48">
        <f t="shared" si="13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2"/>
        <v>0</v>
      </c>
      <c r="F237" s="64"/>
      <c r="G237" s="205"/>
      <c r="H237" s="208"/>
      <c r="I237" s="64"/>
      <c r="J237" s="45">
        <f t="shared" si="14"/>
        <v>0</v>
      </c>
      <c r="K237" s="76"/>
      <c r="L237" s="65"/>
      <c r="M237" s="65"/>
      <c r="N237" s="48">
        <f t="shared" si="13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2"/>
        <v>0</v>
      </c>
      <c r="F238" s="64"/>
      <c r="G238" s="205"/>
      <c r="H238" s="63"/>
      <c r="I238" s="64"/>
      <c r="J238" s="45">
        <f t="shared" si="14"/>
        <v>0</v>
      </c>
      <c r="K238" s="76"/>
      <c r="L238" s="65"/>
      <c r="M238" s="65"/>
      <c r="N238" s="48">
        <f t="shared" si="13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2"/>
        <v>0</v>
      </c>
      <c r="F239" s="64"/>
      <c r="G239" s="205"/>
      <c r="H239" s="208"/>
      <c r="I239" s="64"/>
      <c r="J239" s="45">
        <f t="shared" si="14"/>
        <v>0</v>
      </c>
      <c r="K239" s="76"/>
      <c r="L239" s="65"/>
      <c r="M239" s="65"/>
      <c r="N239" s="48">
        <f t="shared" si="13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2"/>
        <v>0</v>
      </c>
      <c r="F240" s="64"/>
      <c r="G240" s="205"/>
      <c r="H240" s="208"/>
      <c r="I240" s="64"/>
      <c r="J240" s="45">
        <f t="shared" si="14"/>
        <v>0</v>
      </c>
      <c r="K240" s="76"/>
      <c r="L240" s="65"/>
      <c r="M240" s="65"/>
      <c r="N240" s="48">
        <f t="shared" si="13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2"/>
        <v>0</v>
      </c>
      <c r="F241" s="64"/>
      <c r="G241" s="205"/>
      <c r="H241" s="208"/>
      <c r="I241" s="64"/>
      <c r="J241" s="45">
        <f t="shared" si="14"/>
        <v>0</v>
      </c>
      <c r="K241" s="76"/>
      <c r="L241" s="65"/>
      <c r="M241" s="65"/>
      <c r="N241" s="48">
        <f t="shared" si="13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2"/>
        <v>0</v>
      </c>
      <c r="F242" s="64"/>
      <c r="G242" s="205"/>
      <c r="H242" s="222"/>
      <c r="I242" s="64"/>
      <c r="J242" s="45">
        <f t="shared" si="14"/>
        <v>0</v>
      </c>
      <c r="K242" s="76"/>
      <c r="L242" s="65"/>
      <c r="M242" s="65"/>
      <c r="N242" s="48">
        <f t="shared" si="13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5">D243*F243</f>
        <v>0</v>
      </c>
      <c r="F243" s="64"/>
      <c r="G243" s="205"/>
      <c r="H243" s="222"/>
      <c r="I243" s="64"/>
      <c r="J243" s="45">
        <f t="shared" si="14"/>
        <v>0</v>
      </c>
      <c r="K243" s="76"/>
      <c r="L243" s="256"/>
      <c r="M243" s="257"/>
      <c r="N243" s="48">
        <f t="shared" si="13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5"/>
        <v>0</v>
      </c>
      <c r="F244" s="174"/>
      <c r="G244" s="259"/>
      <c r="H244" s="260"/>
      <c r="I244" s="61"/>
      <c r="J244" s="45">
        <f t="shared" si="14"/>
        <v>0</v>
      </c>
      <c r="K244" s="76"/>
      <c r="L244" s="256"/>
      <c r="M244" s="257"/>
      <c r="N244" s="48">
        <f t="shared" si="13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5"/>
        <v>0</v>
      </c>
      <c r="F245" s="174"/>
      <c r="G245" s="259"/>
      <c r="H245" s="260"/>
      <c r="I245" s="61"/>
      <c r="J245" s="45">
        <f t="shared" si="14"/>
        <v>0</v>
      </c>
      <c r="K245" s="76"/>
      <c r="L245" s="256"/>
      <c r="M245" s="257"/>
      <c r="N245" s="48">
        <f t="shared" ref="N245:N264" si="16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5"/>
        <v>0</v>
      </c>
      <c r="F246" s="174"/>
      <c r="G246" s="259"/>
      <c r="H246" s="260"/>
      <c r="I246" s="61"/>
      <c r="J246" s="45">
        <f t="shared" si="14"/>
        <v>0</v>
      </c>
      <c r="K246" s="76"/>
      <c r="L246" s="256"/>
      <c r="M246" s="257"/>
      <c r="N246" s="48">
        <f t="shared" si="16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5"/>
        <v>0</v>
      </c>
      <c r="F247" s="174"/>
      <c r="G247" s="259"/>
      <c r="H247" s="260"/>
      <c r="I247" s="61"/>
      <c r="J247" s="45">
        <f t="shared" si="14"/>
        <v>0</v>
      </c>
      <c r="K247" s="76"/>
      <c r="L247" s="256"/>
      <c r="M247" s="257"/>
      <c r="N247" s="48">
        <f t="shared" si="16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5"/>
        <v>0</v>
      </c>
      <c r="F248" s="174"/>
      <c r="G248" s="259"/>
      <c r="H248" s="260"/>
      <c r="I248" s="61"/>
      <c r="J248" s="45">
        <f t="shared" si="14"/>
        <v>0</v>
      </c>
      <c r="K248" s="76"/>
      <c r="L248" s="256"/>
      <c r="M248" s="257"/>
      <c r="N248" s="48">
        <f t="shared" si="16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5"/>
        <v>0</v>
      </c>
      <c r="F249" s="44"/>
      <c r="G249" s="264"/>
      <c r="H249" s="265"/>
      <c r="I249" s="64"/>
      <c r="J249" s="45">
        <f t="shared" si="14"/>
        <v>0</v>
      </c>
      <c r="K249" s="76"/>
      <c r="L249" s="256"/>
      <c r="M249" s="266"/>
      <c r="N249" s="48">
        <f t="shared" si="16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5"/>
        <v>0</v>
      </c>
      <c r="F250" s="64"/>
      <c r="G250" s="205"/>
      <c r="H250" s="222"/>
      <c r="I250" s="64"/>
      <c r="J250" s="45">
        <f t="shared" si="14"/>
        <v>0</v>
      </c>
      <c r="K250" s="76"/>
      <c r="L250" s="256"/>
      <c r="M250" s="266"/>
      <c r="N250" s="48">
        <f t="shared" si="16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5"/>
        <v>0</v>
      </c>
      <c r="F251" s="64"/>
      <c r="G251" s="205"/>
      <c r="H251" s="222"/>
      <c r="I251" s="64"/>
      <c r="J251" s="45">
        <f t="shared" si="14"/>
        <v>0</v>
      </c>
      <c r="K251" s="76"/>
      <c r="L251" s="256"/>
      <c r="M251" s="266"/>
      <c r="N251" s="48">
        <f t="shared" si="16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5"/>
        <v>0</v>
      </c>
      <c r="F252" s="64"/>
      <c r="G252" s="205"/>
      <c r="H252" s="222"/>
      <c r="I252" s="64"/>
      <c r="J252" s="45">
        <f t="shared" si="14"/>
        <v>0</v>
      </c>
      <c r="K252" s="76"/>
      <c r="L252" s="256"/>
      <c r="M252" s="266"/>
      <c r="N252" s="48">
        <f t="shared" si="16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5"/>
        <v>0</v>
      </c>
      <c r="F253" s="238"/>
      <c r="G253" s="205"/>
      <c r="H253" s="239"/>
      <c r="I253" s="238">
        <v>0</v>
      </c>
      <c r="J253" s="45">
        <f t="shared" si="14"/>
        <v>0</v>
      </c>
      <c r="K253" s="269"/>
      <c r="L253" s="269"/>
      <c r="M253" s="269"/>
      <c r="N253" s="48">
        <f t="shared" si="16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5"/>
        <v>0</v>
      </c>
      <c r="F254" s="238"/>
      <c r="G254" s="205"/>
      <c r="H254" s="239"/>
      <c r="I254" s="238">
        <v>0</v>
      </c>
      <c r="J254" s="45">
        <f t="shared" si="14"/>
        <v>0</v>
      </c>
      <c r="K254" s="269"/>
      <c r="L254" s="269"/>
      <c r="M254" s="269"/>
      <c r="N254" s="48">
        <f t="shared" si="16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5"/>
        <v>0</v>
      </c>
      <c r="F255" s="238"/>
      <c r="G255" s="205"/>
      <c r="H255" s="239"/>
      <c r="I255" s="238">
        <v>0</v>
      </c>
      <c r="J255" s="45">
        <f t="shared" si="14"/>
        <v>0</v>
      </c>
      <c r="K255" s="269"/>
      <c r="L255" s="269"/>
      <c r="M255" s="269"/>
      <c r="N255" s="48">
        <f t="shared" si="16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5"/>
        <v>0</v>
      </c>
      <c r="F256" s="238"/>
      <c r="G256" s="205"/>
      <c r="H256" s="275"/>
      <c r="I256" s="238">
        <v>0</v>
      </c>
      <c r="J256" s="45">
        <f t="shared" si="14"/>
        <v>0</v>
      </c>
      <c r="K256" s="269"/>
      <c r="L256" s="269"/>
      <c r="M256" s="269"/>
      <c r="N256" s="48">
        <f t="shared" si="16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5"/>
        <v>0</v>
      </c>
      <c r="F257" s="238"/>
      <c r="G257" s="205"/>
      <c r="H257" s="277"/>
      <c r="I257" s="238">
        <v>0</v>
      </c>
      <c r="J257" s="45">
        <f t="shared" si="14"/>
        <v>0</v>
      </c>
      <c r="K257" s="269"/>
      <c r="L257" s="269"/>
      <c r="M257" s="269"/>
      <c r="N257" s="48">
        <f t="shared" si="16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5"/>
        <v>0</v>
      </c>
      <c r="H258" s="283"/>
      <c r="I258" s="281">
        <v>0</v>
      </c>
      <c r="J258" s="45">
        <f t="shared" si="14"/>
        <v>0</v>
      </c>
      <c r="K258" s="284"/>
      <c r="L258" s="284"/>
      <c r="M258" s="284"/>
      <c r="N258" s="48">
        <f t="shared" si="16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5"/>
        <v>0</v>
      </c>
      <c r="I259" s="281">
        <v>0</v>
      </c>
      <c r="J259" s="45">
        <f t="shared" si="14"/>
        <v>0</v>
      </c>
      <c r="K259" s="284"/>
      <c r="L259" s="284"/>
      <c r="M259" s="284"/>
      <c r="N259" s="48">
        <f t="shared" si="16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5"/>
        <v>0</v>
      </c>
      <c r="I260" s="286">
        <v>0</v>
      </c>
      <c r="J260" s="45">
        <f t="shared" si="14"/>
        <v>0</v>
      </c>
      <c r="K260" s="284"/>
      <c r="L260" s="284"/>
      <c r="M260" s="284"/>
      <c r="N260" s="48">
        <f t="shared" si="16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5"/>
        <v>#VALUE!</v>
      </c>
      <c r="F261" s="541" t="s">
        <v>26</v>
      </c>
      <c r="G261" s="541"/>
      <c r="H261" s="542"/>
      <c r="I261" s="287">
        <f>SUM(I4:I260)</f>
        <v>539615.56956500013</v>
      </c>
      <c r="J261" s="288"/>
      <c r="K261" s="284"/>
      <c r="L261" s="289"/>
      <c r="M261" s="284"/>
      <c r="N261" s="48">
        <f t="shared" si="16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5"/>
        <v>0</v>
      </c>
      <c r="I262" s="292"/>
      <c r="J262" s="288"/>
      <c r="K262" s="284"/>
      <c r="L262" s="289"/>
      <c r="M262" s="284"/>
      <c r="N262" s="48">
        <f t="shared" si="16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5"/>
        <v>0</v>
      </c>
      <c r="J263" s="281"/>
      <c r="K263" s="284"/>
      <c r="L263" s="284"/>
      <c r="M263" s="284"/>
      <c r="N263" s="48">
        <f t="shared" si="16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5"/>
        <v>0</v>
      </c>
      <c r="J264" s="281"/>
      <c r="K264" s="298"/>
      <c r="N264" s="48">
        <f t="shared" si="16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18274890.474994998</v>
      </c>
      <c r="O265" s="308"/>
      <c r="Q265" s="309">
        <f>SUM(Q4:Q264)</f>
        <v>368294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18783184.474994998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mergeCells count="25">
    <mergeCell ref="S1:T2"/>
    <mergeCell ref="W1:X1"/>
    <mergeCell ref="O3:P3"/>
    <mergeCell ref="L89:M90"/>
    <mergeCell ref="O96:O97"/>
    <mergeCell ref="P96:P97"/>
    <mergeCell ref="O67:O69"/>
    <mergeCell ref="P67:P69"/>
    <mergeCell ref="O55:O56"/>
    <mergeCell ref="P55:P56"/>
    <mergeCell ref="H57:H58"/>
    <mergeCell ref="O57:O58"/>
    <mergeCell ref="P57:P58"/>
    <mergeCell ref="F261:H261"/>
    <mergeCell ref="A1:J2"/>
    <mergeCell ref="A67:A69"/>
    <mergeCell ref="C67:C69"/>
    <mergeCell ref="H67:H69"/>
    <mergeCell ref="A55:A56"/>
    <mergeCell ref="C55:C56"/>
    <mergeCell ref="G55:G56"/>
    <mergeCell ref="H55:H56"/>
    <mergeCell ref="G57:G58"/>
    <mergeCell ref="C57:C58"/>
    <mergeCell ref="A57:A58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94"/>
  <sheetViews>
    <sheetView workbookViewId="0">
      <pane xSplit="8" ySplit="3" topLeftCell="T4" activePane="bottomRight" state="frozen"/>
      <selection pane="topRight" activeCell="I1" sqref="I1"/>
      <selection pane="bottomLeft" activeCell="A4" sqref="A4"/>
      <selection pane="bottomRight" activeCell="V5" sqref="V5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customWidth="1"/>
    <col min="5" max="5" width="15.28515625" style="30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7" t="s">
        <v>654</v>
      </c>
      <c r="B1" s="547"/>
      <c r="C1" s="547"/>
      <c r="D1" s="547"/>
      <c r="E1" s="547"/>
      <c r="F1" s="547"/>
      <c r="G1" s="547"/>
      <c r="H1" s="547"/>
      <c r="I1" s="547"/>
      <c r="J1" s="547"/>
      <c r="K1" s="345"/>
      <c r="L1" s="345"/>
      <c r="M1" s="345"/>
      <c r="N1" s="345"/>
      <c r="O1" s="346"/>
      <c r="S1" s="566" t="s">
        <v>142</v>
      </c>
      <c r="T1" s="566"/>
      <c r="U1" s="6" t="s">
        <v>0</v>
      </c>
      <c r="V1" s="7" t="s">
        <v>1</v>
      </c>
      <c r="W1" s="548" t="s">
        <v>2</v>
      </c>
      <c r="X1" s="549"/>
    </row>
    <row r="2" spans="1:24" thickBot="1" x14ac:dyDescent="0.3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347"/>
      <c r="L2" s="347"/>
      <c r="M2" s="347"/>
      <c r="N2" s="348"/>
      <c r="O2" s="349"/>
      <c r="Q2" s="10"/>
      <c r="R2" s="11"/>
      <c r="S2" s="567"/>
      <c r="T2" s="56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0" t="s">
        <v>15</v>
      </c>
      <c r="P3" s="55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36</v>
      </c>
      <c r="B4" s="37" t="s">
        <v>290</v>
      </c>
      <c r="C4" s="38" t="s">
        <v>711</v>
      </c>
      <c r="D4" s="39">
        <v>63</v>
      </c>
      <c r="E4" s="40">
        <f>D4*F4</f>
        <v>1154160</v>
      </c>
      <c r="F4" s="41">
        <v>18320</v>
      </c>
      <c r="G4" s="42">
        <v>44775</v>
      </c>
      <c r="H4" s="355" t="s">
        <v>673</v>
      </c>
      <c r="I4" s="44">
        <v>23210</v>
      </c>
      <c r="J4" s="45">
        <f t="shared" ref="J4:J152" si="0">I4-F4</f>
        <v>4890</v>
      </c>
      <c r="K4" s="46">
        <v>45</v>
      </c>
      <c r="L4" s="47"/>
      <c r="M4" s="47"/>
      <c r="N4" s="48">
        <f t="shared" ref="N4:N116" si="1">K4*I4</f>
        <v>1044450</v>
      </c>
      <c r="O4" s="360" t="s">
        <v>61</v>
      </c>
      <c r="P4" s="362">
        <v>44776</v>
      </c>
      <c r="Q4" s="49">
        <v>21550</v>
      </c>
      <c r="R4" s="50">
        <v>44778</v>
      </c>
      <c r="S4" s="51">
        <v>28000</v>
      </c>
      <c r="T4" s="52" t="s">
        <v>662</v>
      </c>
      <c r="U4" s="53" t="s">
        <v>772</v>
      </c>
      <c r="V4" s="54">
        <v>6496</v>
      </c>
      <c r="W4" s="55" t="s">
        <v>731</v>
      </c>
      <c r="X4" s="56">
        <v>4176</v>
      </c>
    </row>
    <row r="5" spans="1:24" ht="48.75" thickTop="1" thickBot="1" x14ac:dyDescent="0.35">
      <c r="A5" s="57" t="s">
        <v>36</v>
      </c>
      <c r="B5" s="58" t="s">
        <v>290</v>
      </c>
      <c r="C5" s="59" t="s">
        <v>712</v>
      </c>
      <c r="D5" s="60">
        <v>64</v>
      </c>
      <c r="E5" s="40">
        <f>D5*F5</f>
        <v>1154560</v>
      </c>
      <c r="F5" s="61">
        <v>18040</v>
      </c>
      <c r="G5" s="62">
        <v>44777</v>
      </c>
      <c r="H5" s="63" t="s">
        <v>700</v>
      </c>
      <c r="I5" s="64">
        <f>22910-230.6</f>
        <v>22679.4</v>
      </c>
      <c r="J5" s="45">
        <f>I5-F5</f>
        <v>4639.4000000000015</v>
      </c>
      <c r="K5" s="46">
        <v>45</v>
      </c>
      <c r="L5" s="65"/>
      <c r="M5" s="65"/>
      <c r="N5" s="48">
        <f>K5*I5</f>
        <v>1020573.0000000001</v>
      </c>
      <c r="O5" s="363" t="s">
        <v>61</v>
      </c>
      <c r="P5" s="364">
        <v>44795</v>
      </c>
      <c r="Q5" s="66">
        <v>21550</v>
      </c>
      <c r="R5" s="67">
        <v>44778</v>
      </c>
      <c r="S5" s="51">
        <v>28000</v>
      </c>
      <c r="T5" s="52" t="s">
        <v>688</v>
      </c>
      <c r="U5" s="53" t="s">
        <v>772</v>
      </c>
      <c r="V5" s="54">
        <v>6496</v>
      </c>
      <c r="W5" s="53" t="s">
        <v>731</v>
      </c>
      <c r="X5" s="103">
        <v>4176</v>
      </c>
    </row>
    <row r="6" spans="1:24" ht="30.75" customHeight="1" thickTop="1" thickBot="1" x14ac:dyDescent="0.35">
      <c r="A6" s="57" t="s">
        <v>36</v>
      </c>
      <c r="B6" s="58" t="s">
        <v>290</v>
      </c>
      <c r="C6" s="59" t="s">
        <v>713</v>
      </c>
      <c r="D6" s="60">
        <v>64</v>
      </c>
      <c r="E6" s="40">
        <f>D6*F6</f>
        <v>1166720</v>
      </c>
      <c r="F6" s="61">
        <v>18230</v>
      </c>
      <c r="G6" s="62">
        <v>44778</v>
      </c>
      <c r="H6" s="63" t="s">
        <v>695</v>
      </c>
      <c r="I6" s="64">
        <v>23020</v>
      </c>
      <c r="J6" s="45">
        <f>I6-F6</f>
        <v>4790</v>
      </c>
      <c r="K6" s="46">
        <v>45</v>
      </c>
      <c r="L6" s="65"/>
      <c r="M6" s="65"/>
      <c r="N6" s="48">
        <f>K6*I6</f>
        <v>1035900</v>
      </c>
      <c r="O6" s="363" t="s">
        <v>59</v>
      </c>
      <c r="P6" s="364">
        <v>44797</v>
      </c>
      <c r="Q6" s="66">
        <v>21443</v>
      </c>
      <c r="R6" s="67">
        <v>44778</v>
      </c>
      <c r="S6" s="51">
        <v>28000</v>
      </c>
      <c r="T6" s="52" t="s">
        <v>689</v>
      </c>
      <c r="U6" s="53" t="s">
        <v>772</v>
      </c>
      <c r="V6" s="54">
        <v>6496</v>
      </c>
      <c r="W6" s="68" t="s">
        <v>731</v>
      </c>
      <c r="X6" s="69">
        <v>4176</v>
      </c>
    </row>
    <row r="7" spans="1:24" ht="30.75" customHeight="1" thickTop="1" thickBot="1" x14ac:dyDescent="0.35">
      <c r="A7" s="57" t="s">
        <v>655</v>
      </c>
      <c r="B7" s="58" t="s">
        <v>290</v>
      </c>
      <c r="C7" s="59" t="s">
        <v>714</v>
      </c>
      <c r="D7" s="60">
        <v>64</v>
      </c>
      <c r="E7" s="40">
        <f t="shared" ref="E7:E40" si="2">D7*F7</f>
        <v>1439360</v>
      </c>
      <c r="F7" s="61">
        <v>22490</v>
      </c>
      <c r="G7" s="62">
        <v>44781</v>
      </c>
      <c r="H7" s="63" t="s">
        <v>704</v>
      </c>
      <c r="I7" s="64">
        <v>22725</v>
      </c>
      <c r="J7" s="45">
        <f t="shared" si="0"/>
        <v>235</v>
      </c>
      <c r="K7" s="46">
        <v>44.5</v>
      </c>
      <c r="L7" s="65"/>
      <c r="M7" s="65"/>
      <c r="N7" s="48">
        <f t="shared" si="1"/>
        <v>1011262.5</v>
      </c>
      <c r="O7" s="363" t="s">
        <v>63</v>
      </c>
      <c r="P7" s="364">
        <v>44799</v>
      </c>
      <c r="Q7" s="66">
        <v>26793</v>
      </c>
      <c r="R7" s="67">
        <v>44785</v>
      </c>
      <c r="S7" s="51">
        <v>28000</v>
      </c>
      <c r="T7" s="52" t="s">
        <v>690</v>
      </c>
      <c r="U7" s="53" t="s">
        <v>772</v>
      </c>
      <c r="V7" s="54">
        <v>6496</v>
      </c>
      <c r="W7" s="53" t="s">
        <v>731</v>
      </c>
      <c r="X7" s="103">
        <v>4176</v>
      </c>
    </row>
    <row r="8" spans="1:24" ht="31.5" customHeight="1" thickTop="1" thickBot="1" x14ac:dyDescent="0.35">
      <c r="A8" s="57" t="s">
        <v>656</v>
      </c>
      <c r="B8" s="58" t="s">
        <v>32</v>
      </c>
      <c r="C8" s="59" t="s">
        <v>714</v>
      </c>
      <c r="D8" s="60">
        <v>0</v>
      </c>
      <c r="E8" s="40">
        <f t="shared" si="2"/>
        <v>0</v>
      </c>
      <c r="F8" s="61">
        <v>0</v>
      </c>
      <c r="G8" s="62">
        <v>44781</v>
      </c>
      <c r="H8" s="63" t="s">
        <v>703</v>
      </c>
      <c r="I8" s="64">
        <v>5805</v>
      </c>
      <c r="J8" s="45">
        <f t="shared" si="0"/>
        <v>5805</v>
      </c>
      <c r="K8" s="46">
        <v>44.5</v>
      </c>
      <c r="L8" s="65"/>
      <c r="M8" s="65"/>
      <c r="N8" s="48">
        <f t="shared" si="1"/>
        <v>258322.5</v>
      </c>
      <c r="O8" s="89" t="s">
        <v>61</v>
      </c>
      <c r="P8" s="90">
        <v>44797</v>
      </c>
      <c r="Q8" s="66">
        <v>0</v>
      </c>
      <c r="R8" s="67">
        <v>44785</v>
      </c>
      <c r="S8" s="51">
        <v>28000</v>
      </c>
      <c r="T8" s="52" t="s">
        <v>691</v>
      </c>
      <c r="U8" s="53" t="s">
        <v>772</v>
      </c>
      <c r="V8" s="54">
        <v>0</v>
      </c>
      <c r="W8" s="53" t="s">
        <v>731</v>
      </c>
      <c r="X8" s="103">
        <v>0</v>
      </c>
    </row>
    <row r="9" spans="1:24" ht="48.75" thickTop="1" thickBot="1" x14ac:dyDescent="0.35">
      <c r="A9" s="71" t="s">
        <v>659</v>
      </c>
      <c r="B9" s="58" t="s">
        <v>660</v>
      </c>
      <c r="C9" s="59" t="s">
        <v>715</v>
      </c>
      <c r="D9" s="60">
        <v>62</v>
      </c>
      <c r="E9" s="40">
        <f t="shared" si="2"/>
        <v>1318740</v>
      </c>
      <c r="F9" s="61">
        <v>21270</v>
      </c>
      <c r="G9" s="62">
        <v>44783</v>
      </c>
      <c r="H9" s="63" t="s">
        <v>706</v>
      </c>
      <c r="I9" s="64">
        <f>22250-556.25</f>
        <v>21693.75</v>
      </c>
      <c r="J9" s="45">
        <f t="shared" si="0"/>
        <v>423.75</v>
      </c>
      <c r="K9" s="46">
        <v>44.5</v>
      </c>
      <c r="L9" s="65"/>
      <c r="M9" s="65"/>
      <c r="N9" s="48">
        <f t="shared" si="1"/>
        <v>965371.875</v>
      </c>
      <c r="O9" s="89" t="s">
        <v>59</v>
      </c>
      <c r="P9" s="90">
        <v>44802</v>
      </c>
      <c r="Q9" s="66">
        <v>26900</v>
      </c>
      <c r="R9" s="67">
        <v>44785</v>
      </c>
      <c r="S9" s="51">
        <v>28000</v>
      </c>
      <c r="T9" s="52" t="s">
        <v>692</v>
      </c>
      <c r="U9" s="53" t="s">
        <v>772</v>
      </c>
      <c r="V9" s="54">
        <v>6496</v>
      </c>
      <c r="W9" s="53" t="s">
        <v>731</v>
      </c>
      <c r="X9" s="103">
        <v>4176</v>
      </c>
    </row>
    <row r="10" spans="1:24" ht="33" thickTop="1" thickBot="1" x14ac:dyDescent="0.35">
      <c r="A10" s="71" t="s">
        <v>36</v>
      </c>
      <c r="B10" s="58" t="s">
        <v>37</v>
      </c>
      <c r="C10" s="59" t="s">
        <v>715</v>
      </c>
      <c r="D10" s="72">
        <v>0</v>
      </c>
      <c r="E10" s="40">
        <f t="shared" si="2"/>
        <v>0</v>
      </c>
      <c r="F10" s="61">
        <v>0</v>
      </c>
      <c r="G10" s="62">
        <v>44783</v>
      </c>
      <c r="H10" s="63" t="s">
        <v>707</v>
      </c>
      <c r="I10" s="64">
        <v>5260</v>
      </c>
      <c r="J10" s="45">
        <f t="shared" si="0"/>
        <v>5260</v>
      </c>
      <c r="K10" s="46">
        <v>44.5</v>
      </c>
      <c r="L10" s="65"/>
      <c r="M10" s="65"/>
      <c r="N10" s="48">
        <f t="shared" si="1"/>
        <v>234070</v>
      </c>
      <c r="O10" s="365" t="s">
        <v>59</v>
      </c>
      <c r="P10" s="366">
        <v>44802</v>
      </c>
      <c r="Q10" s="66">
        <v>0</v>
      </c>
      <c r="R10" s="67">
        <v>44785</v>
      </c>
      <c r="S10" s="51">
        <v>0</v>
      </c>
      <c r="T10" s="52" t="s">
        <v>692</v>
      </c>
      <c r="U10" s="53" t="s">
        <v>772</v>
      </c>
      <c r="V10" s="54">
        <v>0</v>
      </c>
      <c r="W10" s="53" t="s">
        <v>731</v>
      </c>
      <c r="X10" s="103">
        <v>0</v>
      </c>
    </row>
    <row r="11" spans="1:24" ht="33" thickTop="1" thickBot="1" x14ac:dyDescent="0.35">
      <c r="A11" s="71" t="s">
        <v>680</v>
      </c>
      <c r="B11" s="58" t="s">
        <v>290</v>
      </c>
      <c r="C11" s="59" t="s">
        <v>717</v>
      </c>
      <c r="D11" s="60">
        <v>62</v>
      </c>
      <c r="E11" s="40">
        <f t="shared" si="2"/>
        <v>1395620</v>
      </c>
      <c r="F11" s="61">
        <v>22510</v>
      </c>
      <c r="G11" s="62">
        <v>44785</v>
      </c>
      <c r="H11" s="63" t="s">
        <v>725</v>
      </c>
      <c r="I11" s="64">
        <v>23060</v>
      </c>
      <c r="J11" s="45">
        <f t="shared" si="0"/>
        <v>550</v>
      </c>
      <c r="K11" s="46">
        <v>44.5</v>
      </c>
      <c r="L11" s="65"/>
      <c r="M11" s="65"/>
      <c r="N11" s="48">
        <f t="shared" si="1"/>
        <v>1026170</v>
      </c>
      <c r="O11" s="365" t="s">
        <v>312</v>
      </c>
      <c r="P11" s="366">
        <v>44803</v>
      </c>
      <c r="Q11" s="66">
        <v>26793</v>
      </c>
      <c r="R11" s="67">
        <v>44785</v>
      </c>
      <c r="S11" s="51"/>
      <c r="T11" s="52"/>
      <c r="U11" s="53" t="s">
        <v>772</v>
      </c>
      <c r="V11" s="54">
        <v>6496</v>
      </c>
      <c r="W11" s="53" t="s">
        <v>731</v>
      </c>
      <c r="X11" s="103">
        <v>4176</v>
      </c>
    </row>
    <row r="12" spans="1:24" ht="33" thickTop="1" thickBot="1" x14ac:dyDescent="0.35">
      <c r="A12" s="71" t="s">
        <v>50</v>
      </c>
      <c r="B12" s="58" t="s">
        <v>32</v>
      </c>
      <c r="C12" s="392" t="s">
        <v>717</v>
      </c>
      <c r="D12" s="60">
        <v>0</v>
      </c>
      <c r="E12" s="40">
        <f t="shared" si="2"/>
        <v>0</v>
      </c>
      <c r="F12" s="61">
        <v>0</v>
      </c>
      <c r="G12" s="62">
        <v>44785</v>
      </c>
      <c r="H12" s="63" t="s">
        <v>724</v>
      </c>
      <c r="I12" s="64">
        <v>5505</v>
      </c>
      <c r="J12" s="45">
        <f t="shared" si="0"/>
        <v>5505</v>
      </c>
      <c r="K12" s="46">
        <v>44.5</v>
      </c>
      <c r="L12" s="65"/>
      <c r="M12" s="65"/>
      <c r="N12" s="48">
        <f t="shared" si="1"/>
        <v>244972.5</v>
      </c>
      <c r="O12" s="365" t="s">
        <v>312</v>
      </c>
      <c r="P12" s="366">
        <v>44804</v>
      </c>
      <c r="Q12" s="66">
        <v>0</v>
      </c>
      <c r="R12" s="67">
        <v>44785</v>
      </c>
      <c r="S12" s="51"/>
      <c r="T12" s="52"/>
      <c r="U12" s="53" t="s">
        <v>772</v>
      </c>
      <c r="V12" s="54">
        <v>0</v>
      </c>
      <c r="W12" s="53" t="s">
        <v>731</v>
      </c>
      <c r="X12" s="103">
        <v>0</v>
      </c>
    </row>
    <row r="13" spans="1:24" ht="33" thickTop="1" thickBot="1" x14ac:dyDescent="0.35">
      <c r="A13" s="71" t="s">
        <v>681</v>
      </c>
      <c r="B13" s="58" t="s">
        <v>72</v>
      </c>
      <c r="C13" s="393" t="s">
        <v>716</v>
      </c>
      <c r="D13" s="60">
        <v>62</v>
      </c>
      <c r="E13" s="40">
        <f t="shared" si="2"/>
        <v>1253020</v>
      </c>
      <c r="F13" s="61">
        <v>20210</v>
      </c>
      <c r="G13" s="62">
        <v>44787</v>
      </c>
      <c r="H13" s="382" t="s">
        <v>754</v>
      </c>
      <c r="I13" s="64">
        <v>25260</v>
      </c>
      <c r="J13" s="45">
        <f t="shared" si="0"/>
        <v>5050</v>
      </c>
      <c r="K13" s="46">
        <v>44</v>
      </c>
      <c r="L13" s="65"/>
      <c r="M13" s="65"/>
      <c r="N13" s="48">
        <f t="shared" si="1"/>
        <v>1111440</v>
      </c>
      <c r="O13" s="377" t="s">
        <v>497</v>
      </c>
      <c r="P13" s="418">
        <v>44806</v>
      </c>
      <c r="Q13" s="66">
        <v>21978</v>
      </c>
      <c r="R13" s="67">
        <v>44796</v>
      </c>
      <c r="S13" s="51">
        <v>28000</v>
      </c>
      <c r="T13" s="52" t="s">
        <v>685</v>
      </c>
      <c r="U13" s="53" t="s">
        <v>772</v>
      </c>
      <c r="V13" s="54">
        <v>6496</v>
      </c>
      <c r="W13" s="53" t="s">
        <v>731</v>
      </c>
      <c r="X13" s="103">
        <v>4176</v>
      </c>
    </row>
    <row r="14" spans="1:24" ht="31.5" customHeight="1" thickTop="1" thickBot="1" x14ac:dyDescent="0.35">
      <c r="A14" s="71" t="s">
        <v>50</v>
      </c>
      <c r="B14" s="58" t="s">
        <v>72</v>
      </c>
      <c r="C14" s="59" t="s">
        <v>718</v>
      </c>
      <c r="D14" s="60">
        <v>62</v>
      </c>
      <c r="E14" s="40">
        <f t="shared" si="2"/>
        <v>1244340</v>
      </c>
      <c r="F14" s="61">
        <v>20070</v>
      </c>
      <c r="G14" s="62">
        <v>44789</v>
      </c>
      <c r="H14" s="382" t="s">
        <v>755</v>
      </c>
      <c r="I14" s="64">
        <v>24880</v>
      </c>
      <c r="J14" s="45">
        <f t="shared" si="0"/>
        <v>4810</v>
      </c>
      <c r="K14" s="46">
        <v>44</v>
      </c>
      <c r="L14" s="65"/>
      <c r="M14" s="65"/>
      <c r="N14" s="48">
        <f t="shared" si="1"/>
        <v>1094720</v>
      </c>
      <c r="O14" s="377" t="s">
        <v>61</v>
      </c>
      <c r="P14" s="418">
        <v>44809</v>
      </c>
      <c r="Q14" s="66">
        <v>21550</v>
      </c>
      <c r="R14" s="67">
        <v>44795</v>
      </c>
      <c r="S14" s="51">
        <v>28000</v>
      </c>
      <c r="T14" s="52" t="s">
        <v>686</v>
      </c>
      <c r="U14" s="509" t="s">
        <v>818</v>
      </c>
      <c r="V14" s="510">
        <v>6496</v>
      </c>
      <c r="W14" s="53" t="s">
        <v>731</v>
      </c>
      <c r="X14" s="103">
        <v>4176</v>
      </c>
    </row>
    <row r="15" spans="1:24" ht="33" thickTop="1" thickBot="1" x14ac:dyDescent="0.35">
      <c r="A15" s="73" t="s">
        <v>50</v>
      </c>
      <c r="B15" s="58" t="s">
        <v>31</v>
      </c>
      <c r="C15" s="59" t="s">
        <v>719</v>
      </c>
      <c r="D15" s="60">
        <v>62</v>
      </c>
      <c r="E15" s="40">
        <f t="shared" si="2"/>
        <v>1139560</v>
      </c>
      <c r="F15" s="61">
        <v>18380</v>
      </c>
      <c r="G15" s="62">
        <v>44791</v>
      </c>
      <c r="H15" s="382" t="s">
        <v>756</v>
      </c>
      <c r="I15" s="64">
        <v>22930</v>
      </c>
      <c r="J15" s="45">
        <f t="shared" si="0"/>
        <v>4550</v>
      </c>
      <c r="K15" s="46">
        <v>44</v>
      </c>
      <c r="L15" s="65"/>
      <c r="M15" s="65"/>
      <c r="N15" s="48">
        <f t="shared" si="1"/>
        <v>1008920</v>
      </c>
      <c r="O15" s="377" t="s">
        <v>61</v>
      </c>
      <c r="P15" s="418">
        <v>44811</v>
      </c>
      <c r="Q15" s="66">
        <v>21550</v>
      </c>
      <c r="R15" s="67">
        <v>44795</v>
      </c>
      <c r="S15" s="51">
        <v>28000</v>
      </c>
      <c r="T15" s="92" t="s">
        <v>687</v>
      </c>
      <c r="U15" s="509" t="s">
        <v>818</v>
      </c>
      <c r="V15" s="510">
        <v>6496</v>
      </c>
      <c r="W15" s="53" t="s">
        <v>731</v>
      </c>
      <c r="X15" s="103">
        <v>4176</v>
      </c>
    </row>
    <row r="16" spans="1:24" ht="33" thickTop="1" thickBot="1" x14ac:dyDescent="0.35">
      <c r="A16" s="71" t="s">
        <v>36</v>
      </c>
      <c r="B16" s="58" t="s">
        <v>290</v>
      </c>
      <c r="C16" s="74" t="s">
        <v>720</v>
      </c>
      <c r="D16" s="60">
        <v>62</v>
      </c>
      <c r="E16" s="40">
        <f t="shared" si="2"/>
        <v>1169940</v>
      </c>
      <c r="F16" s="61">
        <v>18870</v>
      </c>
      <c r="G16" s="62">
        <v>44792</v>
      </c>
      <c r="H16" s="382" t="s">
        <v>749</v>
      </c>
      <c r="I16" s="64">
        <v>23760</v>
      </c>
      <c r="J16" s="45">
        <f t="shared" si="0"/>
        <v>4890</v>
      </c>
      <c r="K16" s="46">
        <v>44</v>
      </c>
      <c r="L16" s="65"/>
      <c r="M16" s="65"/>
      <c r="N16" s="48">
        <f t="shared" si="1"/>
        <v>1045440</v>
      </c>
      <c r="O16" s="377" t="s">
        <v>59</v>
      </c>
      <c r="P16" s="418">
        <v>44811</v>
      </c>
      <c r="Q16" s="66">
        <v>21443</v>
      </c>
      <c r="R16" s="67">
        <v>44795</v>
      </c>
      <c r="S16" s="51">
        <v>28000</v>
      </c>
      <c r="T16" s="92" t="s">
        <v>708</v>
      </c>
      <c r="U16" s="509" t="s">
        <v>818</v>
      </c>
      <c r="V16" s="510">
        <v>6496</v>
      </c>
      <c r="W16" s="53" t="s">
        <v>731</v>
      </c>
      <c r="X16" s="103">
        <v>4176</v>
      </c>
    </row>
    <row r="17" spans="1:24" ht="33" thickTop="1" thickBot="1" x14ac:dyDescent="0.35">
      <c r="A17" s="469" t="s">
        <v>36</v>
      </c>
      <c r="B17" s="58" t="s">
        <v>72</v>
      </c>
      <c r="C17" s="59" t="s">
        <v>721</v>
      </c>
      <c r="D17" s="60">
        <v>62</v>
      </c>
      <c r="E17" s="40">
        <f t="shared" si="2"/>
        <v>1164980</v>
      </c>
      <c r="F17" s="61">
        <v>18790</v>
      </c>
      <c r="G17" s="62">
        <v>44795</v>
      </c>
      <c r="H17" s="382" t="s">
        <v>757</v>
      </c>
      <c r="I17" s="64">
        <v>23590</v>
      </c>
      <c r="J17" s="45">
        <f t="shared" si="0"/>
        <v>4800</v>
      </c>
      <c r="K17" s="76">
        <v>44</v>
      </c>
      <c r="L17" s="65"/>
      <c r="M17" s="65"/>
      <c r="N17" s="48">
        <f t="shared" si="1"/>
        <v>1037960</v>
      </c>
      <c r="O17" s="377" t="s">
        <v>61</v>
      </c>
      <c r="P17" s="418">
        <v>44813</v>
      </c>
      <c r="Q17" s="66">
        <v>21550</v>
      </c>
      <c r="R17" s="67">
        <v>44802</v>
      </c>
      <c r="S17" s="51">
        <v>28000</v>
      </c>
      <c r="T17" s="92" t="s">
        <v>694</v>
      </c>
      <c r="U17" s="509" t="s">
        <v>818</v>
      </c>
      <c r="V17" s="510">
        <v>6496</v>
      </c>
      <c r="W17" s="53" t="s">
        <v>731</v>
      </c>
      <c r="X17" s="103">
        <v>4176</v>
      </c>
    </row>
    <row r="18" spans="1:24" ht="33.75" customHeight="1" thickTop="1" thickBot="1" x14ac:dyDescent="0.35">
      <c r="A18" s="81" t="s">
        <v>36</v>
      </c>
      <c r="B18" s="58" t="s">
        <v>31</v>
      </c>
      <c r="C18" s="59" t="s">
        <v>727</v>
      </c>
      <c r="D18" s="60">
        <v>61</v>
      </c>
      <c r="E18" s="40">
        <f t="shared" si="2"/>
        <v>1103490</v>
      </c>
      <c r="F18" s="61">
        <v>18090</v>
      </c>
      <c r="G18" s="62">
        <v>44797</v>
      </c>
      <c r="H18" s="382" t="s">
        <v>758</v>
      </c>
      <c r="I18" s="64">
        <v>22900</v>
      </c>
      <c r="J18" s="45">
        <f t="shared" si="0"/>
        <v>4810</v>
      </c>
      <c r="K18" s="76">
        <v>44</v>
      </c>
      <c r="L18" s="65"/>
      <c r="M18" s="65"/>
      <c r="N18" s="48">
        <f t="shared" si="1"/>
        <v>1007600</v>
      </c>
      <c r="O18" s="377" t="s">
        <v>61</v>
      </c>
      <c r="P18" s="418">
        <v>44816</v>
      </c>
      <c r="Q18" s="66">
        <v>21550</v>
      </c>
      <c r="R18" s="67">
        <v>44802</v>
      </c>
      <c r="S18" s="51">
        <v>28000</v>
      </c>
      <c r="T18" s="92" t="s">
        <v>709</v>
      </c>
      <c r="U18" s="509" t="s">
        <v>818</v>
      </c>
      <c r="V18" s="510">
        <v>6496</v>
      </c>
      <c r="W18" s="53" t="s">
        <v>731</v>
      </c>
      <c r="X18" s="103">
        <v>4176</v>
      </c>
    </row>
    <row r="19" spans="1:24" ht="30" customHeight="1" thickTop="1" thickBot="1" x14ac:dyDescent="0.35">
      <c r="A19" s="78" t="s">
        <v>36</v>
      </c>
      <c r="B19" s="58" t="s">
        <v>246</v>
      </c>
      <c r="C19" s="415" t="s">
        <v>823</v>
      </c>
      <c r="D19" s="486">
        <v>62</v>
      </c>
      <c r="E19" s="487">
        <f t="shared" si="2"/>
        <v>1140180</v>
      </c>
      <c r="F19" s="61">
        <v>18390</v>
      </c>
      <c r="G19" s="62">
        <v>44799</v>
      </c>
      <c r="H19" s="382" t="s">
        <v>767</v>
      </c>
      <c r="I19" s="64">
        <v>23270</v>
      </c>
      <c r="J19" s="45">
        <f t="shared" si="0"/>
        <v>4880</v>
      </c>
      <c r="K19" s="76">
        <v>44</v>
      </c>
      <c r="L19" s="65"/>
      <c r="M19" s="65"/>
      <c r="N19" s="48">
        <f t="shared" si="1"/>
        <v>1023880</v>
      </c>
      <c r="O19" s="377" t="s">
        <v>59</v>
      </c>
      <c r="P19" s="418">
        <v>44817</v>
      </c>
      <c r="Q19" s="79">
        <v>21443</v>
      </c>
      <c r="R19" s="67">
        <v>44802</v>
      </c>
      <c r="S19" s="51">
        <v>28000</v>
      </c>
      <c r="T19" s="92" t="s">
        <v>705</v>
      </c>
      <c r="U19" s="509" t="s">
        <v>818</v>
      </c>
      <c r="V19" s="510">
        <v>6496</v>
      </c>
      <c r="W19" s="53" t="s">
        <v>731</v>
      </c>
      <c r="X19" s="103">
        <v>4176</v>
      </c>
    </row>
    <row r="20" spans="1:24" ht="48.75" thickTop="1" thickBot="1" x14ac:dyDescent="0.35">
      <c r="A20" s="80" t="s">
        <v>722</v>
      </c>
      <c r="B20" s="58" t="s">
        <v>723</v>
      </c>
      <c r="C20" s="415" t="s">
        <v>824</v>
      </c>
      <c r="D20" s="486">
        <v>62</v>
      </c>
      <c r="E20" s="487">
        <f t="shared" si="2"/>
        <v>1052140</v>
      </c>
      <c r="F20" s="61">
        <v>16970</v>
      </c>
      <c r="G20" s="62">
        <v>44802</v>
      </c>
      <c r="H20" s="382" t="s">
        <v>770</v>
      </c>
      <c r="I20" s="64">
        <f>21345-116.35</f>
        <v>21228.65</v>
      </c>
      <c r="J20" s="45">
        <f t="shared" si="0"/>
        <v>4258.6500000000015</v>
      </c>
      <c r="K20" s="76">
        <v>44</v>
      </c>
      <c r="L20" s="65"/>
      <c r="M20" s="65"/>
      <c r="N20" s="48">
        <f t="shared" si="1"/>
        <v>934060.60000000009</v>
      </c>
      <c r="O20" s="378" t="s">
        <v>61</v>
      </c>
      <c r="P20" s="379">
        <v>44819</v>
      </c>
      <c r="Q20" s="458">
        <v>19624</v>
      </c>
      <c r="R20" s="459">
        <v>44809</v>
      </c>
      <c r="S20" s="51">
        <v>28000</v>
      </c>
      <c r="T20" s="92" t="s">
        <v>726</v>
      </c>
      <c r="U20" s="509" t="s">
        <v>818</v>
      </c>
      <c r="V20" s="510">
        <v>6496</v>
      </c>
      <c r="W20" s="53" t="s">
        <v>731</v>
      </c>
      <c r="X20" s="103">
        <v>4176</v>
      </c>
    </row>
    <row r="21" spans="1:24" ht="33" thickTop="1" thickBot="1" x14ac:dyDescent="0.35">
      <c r="A21" s="78" t="s">
        <v>656</v>
      </c>
      <c r="B21" s="58" t="s">
        <v>728</v>
      </c>
      <c r="C21" s="471" t="s">
        <v>825</v>
      </c>
      <c r="D21" s="87">
        <v>62</v>
      </c>
      <c r="E21" s="88">
        <f t="shared" si="2"/>
        <v>1032300</v>
      </c>
      <c r="F21" s="61">
        <v>16650</v>
      </c>
      <c r="G21" s="62">
        <v>44804</v>
      </c>
      <c r="H21" s="382" t="s">
        <v>771</v>
      </c>
      <c r="I21" s="64">
        <f>21380-213.8</f>
        <v>21166.2</v>
      </c>
      <c r="J21" s="45">
        <f t="shared" si="0"/>
        <v>4516.2000000000007</v>
      </c>
      <c r="K21" s="76">
        <v>44</v>
      </c>
      <c r="L21" s="65"/>
      <c r="M21" s="65"/>
      <c r="N21" s="48">
        <f t="shared" si="1"/>
        <v>931312.8</v>
      </c>
      <c r="O21" s="378" t="s">
        <v>61</v>
      </c>
      <c r="P21" s="379">
        <v>44819</v>
      </c>
      <c r="Q21" s="458">
        <v>21336</v>
      </c>
      <c r="R21" s="459">
        <v>44809</v>
      </c>
      <c r="S21" s="493">
        <v>28000</v>
      </c>
      <c r="T21" s="494" t="s">
        <v>738</v>
      </c>
      <c r="U21" s="509" t="s">
        <v>818</v>
      </c>
      <c r="V21" s="510">
        <v>6496</v>
      </c>
      <c r="W21" s="53" t="s">
        <v>731</v>
      </c>
      <c r="X21" s="103">
        <v>4176</v>
      </c>
    </row>
    <row r="22" spans="1:24" ht="26.25" customHeight="1" thickTop="1" thickBot="1" x14ac:dyDescent="0.35">
      <c r="A22" s="81"/>
      <c r="B22" s="58"/>
      <c r="C22" s="59"/>
      <c r="D22" s="60"/>
      <c r="E22" s="40">
        <f t="shared" si="2"/>
        <v>0</v>
      </c>
      <c r="F22" s="61"/>
      <c r="G22" s="62"/>
      <c r="H22" s="63"/>
      <c r="I22" s="64"/>
      <c r="J22" s="45">
        <f t="shared" si="0"/>
        <v>0</v>
      </c>
      <c r="K22" s="76"/>
      <c r="L22" s="65"/>
      <c r="M22" s="65"/>
      <c r="N22" s="48">
        <f t="shared" si="1"/>
        <v>0</v>
      </c>
      <c r="O22" s="89"/>
      <c r="P22" s="90"/>
      <c r="Q22" s="79"/>
      <c r="R22" s="67"/>
      <c r="S22" s="51"/>
      <c r="T22" s="92"/>
      <c r="U22" s="509"/>
      <c r="V22" s="510"/>
      <c r="W22" s="53" t="s">
        <v>731</v>
      </c>
      <c r="X22" s="470">
        <v>4176</v>
      </c>
    </row>
    <row r="23" spans="1:24" ht="27.75" customHeight="1" thickTop="1" thickBot="1" x14ac:dyDescent="0.35">
      <c r="A23" s="82"/>
      <c r="B23" s="58"/>
      <c r="C23" s="59"/>
      <c r="D23" s="60"/>
      <c r="E23" s="40">
        <f t="shared" si="2"/>
        <v>0</v>
      </c>
      <c r="F23" s="61"/>
      <c r="G23" s="62"/>
      <c r="H23" s="63"/>
      <c r="I23" s="64"/>
      <c r="J23" s="45">
        <f t="shared" si="0"/>
        <v>0</v>
      </c>
      <c r="K23" s="76"/>
      <c r="L23" s="65"/>
      <c r="M23" s="65"/>
      <c r="N23" s="48">
        <f t="shared" si="1"/>
        <v>0</v>
      </c>
      <c r="O23" s="89"/>
      <c r="P23" s="90"/>
      <c r="Q23" s="79"/>
      <c r="R23" s="67"/>
      <c r="S23" s="51"/>
      <c r="T23" s="92"/>
      <c r="U23" s="509"/>
      <c r="V23" s="510"/>
      <c r="W23" s="53"/>
      <c r="X23" s="70">
        <v>0</v>
      </c>
    </row>
    <row r="24" spans="1:24" ht="28.5" customHeight="1" thickTop="1" thickBot="1" x14ac:dyDescent="0.35">
      <c r="A24" s="83"/>
      <c r="B24" s="58"/>
      <c r="C24" s="59"/>
      <c r="D24" s="60"/>
      <c r="E24" s="40">
        <f t="shared" si="2"/>
        <v>0</v>
      </c>
      <c r="F24" s="61"/>
      <c r="G24" s="62"/>
      <c r="H24" s="63"/>
      <c r="I24" s="64"/>
      <c r="J24" s="45">
        <f t="shared" si="0"/>
        <v>0</v>
      </c>
      <c r="K24" s="76"/>
      <c r="L24" s="65"/>
      <c r="M24" s="65"/>
      <c r="N24" s="48">
        <f t="shared" si="1"/>
        <v>0</v>
      </c>
      <c r="O24" s="365"/>
      <c r="P24" s="90"/>
      <c r="Q24" s="79"/>
      <c r="R24" s="67"/>
      <c r="S24" s="91"/>
      <c r="T24" s="92"/>
      <c r="U24" s="53"/>
      <c r="V24" s="54"/>
      <c r="W24" s="53"/>
      <c r="X24" s="70">
        <f>SUM(X4:X23)</f>
        <v>66816</v>
      </c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63"/>
      <c r="I25" s="64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63"/>
      <c r="I26" s="64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63"/>
      <c r="I27" s="64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63"/>
      <c r="I28" s="64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63"/>
      <c r="I29" s="64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10"/>
      <c r="R29" s="95"/>
      <c r="S29" s="91"/>
      <c r="T29" s="92"/>
      <c r="U29" s="53"/>
      <c r="V29" s="54"/>
      <c r="W29" s="53"/>
      <c r="X29" s="70"/>
    </row>
    <row r="30" spans="1:24" ht="20.25" thickTop="1" thickBot="1" x14ac:dyDescent="0.35">
      <c r="A30" s="461"/>
      <c r="B30" s="93"/>
      <c r="C30" s="59"/>
      <c r="D30" s="60"/>
      <c r="E30" s="40"/>
      <c r="F30" s="61"/>
      <c r="G30" s="62"/>
      <c r="H30" s="63"/>
      <c r="I30" s="64"/>
      <c r="J30" s="45">
        <f t="shared" si="0"/>
        <v>0</v>
      </c>
      <c r="K30" s="76"/>
      <c r="L30" s="65"/>
      <c r="M30" s="65"/>
      <c r="N30" s="48">
        <f t="shared" si="1"/>
        <v>0</v>
      </c>
      <c r="O30" s="363"/>
      <c r="P30" s="364"/>
      <c r="Q30" s="94"/>
      <c r="R30" s="95"/>
      <c r="S30" s="91"/>
      <c r="T30" s="92"/>
      <c r="U30" s="53"/>
      <c r="V30" s="54"/>
      <c r="W30" s="53"/>
      <c r="X30" s="70"/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8" si="4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4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4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4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4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4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4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4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4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47.25" customHeight="1" x14ac:dyDescent="0.3">
      <c r="A55" s="568" t="s">
        <v>41</v>
      </c>
      <c r="B55" s="395" t="s">
        <v>23</v>
      </c>
      <c r="C55" s="533" t="s">
        <v>473</v>
      </c>
      <c r="D55" s="108"/>
      <c r="E55" s="60"/>
      <c r="F55" s="139">
        <v>967</v>
      </c>
      <c r="G55" s="140">
        <v>44774</v>
      </c>
      <c r="H55" s="535" t="s">
        <v>693</v>
      </c>
      <c r="I55" s="139">
        <v>967</v>
      </c>
      <c r="J55" s="45">
        <f t="shared" si="0"/>
        <v>0</v>
      </c>
      <c r="K55" s="46">
        <v>91</v>
      </c>
      <c r="L55" s="65"/>
      <c r="M55" s="65"/>
      <c r="N55" s="48">
        <f t="shared" si="1"/>
        <v>87997</v>
      </c>
      <c r="O55" s="529" t="s">
        <v>59</v>
      </c>
      <c r="P55" s="523">
        <v>44795</v>
      </c>
      <c r="Q55" s="116"/>
      <c r="R55" s="117"/>
      <c r="S55" s="92"/>
      <c r="T55" s="92"/>
      <c r="U55" s="53"/>
      <c r="V55" s="54"/>
    </row>
    <row r="56" spans="1:24" ht="18.75" customHeight="1" x14ac:dyDescent="0.3">
      <c r="A56" s="572"/>
      <c r="B56" s="395" t="s">
        <v>665</v>
      </c>
      <c r="C56" s="534"/>
      <c r="D56" s="148"/>
      <c r="E56" s="60"/>
      <c r="F56" s="139">
        <v>75</v>
      </c>
      <c r="G56" s="163">
        <v>44774</v>
      </c>
      <c r="H56" s="608"/>
      <c r="I56" s="139">
        <v>75</v>
      </c>
      <c r="J56" s="45">
        <f t="shared" si="0"/>
        <v>0</v>
      </c>
      <c r="K56" s="46">
        <v>90</v>
      </c>
      <c r="L56" s="65"/>
      <c r="M56" s="65"/>
      <c r="N56" s="48">
        <f t="shared" si="1"/>
        <v>6750</v>
      </c>
      <c r="O56" s="530"/>
      <c r="P56" s="524"/>
      <c r="Q56" s="146"/>
      <c r="R56" s="117"/>
      <c r="S56" s="92"/>
      <c r="T56" s="92"/>
      <c r="U56" s="53"/>
      <c r="V56" s="54"/>
    </row>
    <row r="57" spans="1:24" ht="48" thickBot="1" x14ac:dyDescent="0.35">
      <c r="A57" s="490" t="s">
        <v>41</v>
      </c>
      <c r="B57" s="395" t="s">
        <v>23</v>
      </c>
      <c r="C57" s="491" t="s">
        <v>752</v>
      </c>
      <c r="D57" s="148"/>
      <c r="E57" s="60"/>
      <c r="F57" s="472">
        <v>555.79999999999995</v>
      </c>
      <c r="G57" s="497">
        <v>44776</v>
      </c>
      <c r="H57" s="498" t="s">
        <v>753</v>
      </c>
      <c r="I57" s="447">
        <v>555.79999999999995</v>
      </c>
      <c r="J57" s="45">
        <f t="shared" si="0"/>
        <v>0</v>
      </c>
      <c r="K57" s="46">
        <v>91</v>
      </c>
      <c r="L57" s="65"/>
      <c r="M57" s="65"/>
      <c r="N57" s="48">
        <f t="shared" si="1"/>
        <v>50577.799999999996</v>
      </c>
      <c r="O57" s="499" t="s">
        <v>59</v>
      </c>
      <c r="P57" s="500">
        <v>44812</v>
      </c>
      <c r="Q57" s="146"/>
      <c r="R57" s="117"/>
      <c r="S57" s="92"/>
      <c r="T57" s="92"/>
      <c r="U57" s="53"/>
      <c r="V57" s="54"/>
    </row>
    <row r="58" spans="1:24" ht="26.25" customHeight="1" x14ac:dyDescent="0.3">
      <c r="A58" s="556" t="s">
        <v>41</v>
      </c>
      <c r="B58" s="395" t="s">
        <v>24</v>
      </c>
      <c r="C58" s="562" t="s">
        <v>750</v>
      </c>
      <c r="D58" s="148"/>
      <c r="E58" s="60"/>
      <c r="F58" s="472">
        <v>133.19999999999999</v>
      </c>
      <c r="G58" s="609">
        <v>44788</v>
      </c>
      <c r="H58" s="617" t="s">
        <v>751</v>
      </c>
      <c r="I58" s="447">
        <v>113.2</v>
      </c>
      <c r="J58" s="45">
        <f t="shared" si="0"/>
        <v>-19.999999999999986</v>
      </c>
      <c r="K58" s="46">
        <v>97</v>
      </c>
      <c r="L58" s="65"/>
      <c r="M58" s="65"/>
      <c r="N58" s="48">
        <f t="shared" si="1"/>
        <v>10980.4</v>
      </c>
      <c r="O58" s="537" t="s">
        <v>59</v>
      </c>
      <c r="P58" s="558">
        <v>44812</v>
      </c>
      <c r="Q58" s="146"/>
      <c r="R58" s="117"/>
      <c r="S58" s="92"/>
      <c r="T58" s="92"/>
      <c r="U58" s="53"/>
      <c r="V58" s="54"/>
    </row>
    <row r="59" spans="1:24" ht="18.75" customHeight="1" thickBot="1" x14ac:dyDescent="0.35">
      <c r="A59" s="557"/>
      <c r="B59" s="395" t="s">
        <v>23</v>
      </c>
      <c r="C59" s="563"/>
      <c r="D59" s="148"/>
      <c r="E59" s="60"/>
      <c r="F59" s="472">
        <v>999.8</v>
      </c>
      <c r="G59" s="610"/>
      <c r="H59" s="618"/>
      <c r="I59" s="447">
        <v>999.8</v>
      </c>
      <c r="J59" s="45">
        <f t="shared" si="0"/>
        <v>0</v>
      </c>
      <c r="K59" s="46">
        <v>91</v>
      </c>
      <c r="L59" s="65"/>
      <c r="M59" s="65"/>
      <c r="N59" s="48">
        <f t="shared" si="1"/>
        <v>90981.8</v>
      </c>
      <c r="O59" s="538"/>
      <c r="P59" s="559"/>
      <c r="Q59" s="146"/>
      <c r="R59" s="117"/>
      <c r="S59" s="92"/>
      <c r="T59" s="92"/>
      <c r="U59" s="53"/>
      <c r="V59" s="54"/>
    </row>
    <row r="60" spans="1:24" ht="17.25" x14ac:dyDescent="0.3">
      <c r="A60" s="78"/>
      <c r="B60" s="395" t="s">
        <v>23</v>
      </c>
      <c r="C60" s="397"/>
      <c r="D60" s="148"/>
      <c r="E60" s="60"/>
      <c r="F60" s="139"/>
      <c r="G60" s="473"/>
      <c r="H60" s="496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6"/>
      <c r="R60" s="117"/>
      <c r="S60" s="92"/>
      <c r="T60" s="92"/>
      <c r="U60" s="53"/>
      <c r="V60" s="54"/>
    </row>
    <row r="61" spans="1:24" ht="21" customHeight="1" x14ac:dyDescent="0.3">
      <c r="A61" s="78"/>
      <c r="B61" s="395" t="s">
        <v>24</v>
      </c>
      <c r="C61" s="397"/>
      <c r="D61" s="148"/>
      <c r="E61" s="60"/>
      <c r="F61" s="139"/>
      <c r="G61" s="140"/>
      <c r="H61" s="358"/>
      <c r="I61" s="139"/>
      <c r="J61" s="45">
        <f t="shared" si="0"/>
        <v>0</v>
      </c>
      <c r="K61" s="46"/>
      <c r="L61" s="65"/>
      <c r="M61" s="65"/>
      <c r="N61" s="48">
        <f t="shared" si="1"/>
        <v>0</v>
      </c>
      <c r="O61" s="146"/>
      <c r="P61" s="62"/>
      <c r="Q61" s="147"/>
      <c r="R61" s="117"/>
      <c r="S61" s="92"/>
      <c r="T61" s="92"/>
      <c r="U61" s="53"/>
      <c r="V61" s="54"/>
    </row>
    <row r="62" spans="1:24" ht="18.75" customHeight="1" x14ac:dyDescent="0.3">
      <c r="A62" s="83" t="s">
        <v>696</v>
      </c>
      <c r="B62" s="156" t="s">
        <v>697</v>
      </c>
      <c r="C62" s="151" t="s">
        <v>699</v>
      </c>
      <c r="D62" s="148"/>
      <c r="E62" s="60"/>
      <c r="F62" s="139">
        <v>7153.2</v>
      </c>
      <c r="G62" s="140">
        <v>44785</v>
      </c>
      <c r="H62" s="141" t="s">
        <v>698</v>
      </c>
      <c r="I62" s="139">
        <v>7153.2</v>
      </c>
      <c r="J62" s="45">
        <f t="shared" si="0"/>
        <v>0</v>
      </c>
      <c r="K62" s="46">
        <v>38.5</v>
      </c>
      <c r="L62" s="65"/>
      <c r="M62" s="65"/>
      <c r="N62" s="48">
        <f t="shared" si="1"/>
        <v>275398.2</v>
      </c>
      <c r="O62" s="146" t="s">
        <v>59</v>
      </c>
      <c r="P62" s="112">
        <v>44798</v>
      </c>
      <c r="Q62" s="147"/>
      <c r="R62" s="117"/>
      <c r="S62" s="92"/>
      <c r="T62" s="92"/>
      <c r="U62" s="53"/>
      <c r="V62" s="54"/>
    </row>
    <row r="63" spans="1:24" ht="17.25" x14ac:dyDescent="0.3">
      <c r="A63" s="135" t="s">
        <v>739</v>
      </c>
      <c r="B63" s="156" t="s">
        <v>740</v>
      </c>
      <c r="C63" s="160" t="s">
        <v>741</v>
      </c>
      <c r="D63" s="148"/>
      <c r="E63" s="60"/>
      <c r="F63" s="139">
        <v>2664.63</v>
      </c>
      <c r="G63" s="140">
        <v>44774</v>
      </c>
      <c r="H63" s="63">
        <v>1485</v>
      </c>
      <c r="I63" s="139">
        <v>2664.63</v>
      </c>
      <c r="J63" s="45">
        <f t="shared" si="0"/>
        <v>0</v>
      </c>
      <c r="K63" s="46">
        <v>34</v>
      </c>
      <c r="L63" s="65"/>
      <c r="M63" s="65"/>
      <c r="N63" s="48">
        <f t="shared" si="1"/>
        <v>90597.42</v>
      </c>
      <c r="O63" s="495" t="s">
        <v>59</v>
      </c>
      <c r="P63" s="407">
        <v>44809</v>
      </c>
      <c r="Q63" s="147"/>
      <c r="R63" s="117"/>
      <c r="S63" s="92"/>
      <c r="T63" s="92"/>
      <c r="U63" s="53"/>
      <c r="V63" s="54"/>
    </row>
    <row r="64" spans="1:24" ht="17.25" x14ac:dyDescent="0.3">
      <c r="A64" s="420" t="s">
        <v>696</v>
      </c>
      <c r="B64" s="156" t="s">
        <v>153</v>
      </c>
      <c r="C64" s="424" t="s">
        <v>742</v>
      </c>
      <c r="D64" s="151"/>
      <c r="E64" s="60"/>
      <c r="F64" s="139">
        <v>431.4</v>
      </c>
      <c r="G64" s="140">
        <v>44784</v>
      </c>
      <c r="H64" s="141" t="s">
        <v>743</v>
      </c>
      <c r="I64" s="139">
        <v>431.4</v>
      </c>
      <c r="J64" s="45">
        <f>I64-F64</f>
        <v>0</v>
      </c>
      <c r="K64" s="46">
        <v>82</v>
      </c>
      <c r="L64" s="65"/>
      <c r="M64" s="65"/>
      <c r="N64" s="48">
        <f>K64*I64</f>
        <v>35374.799999999996</v>
      </c>
      <c r="O64" s="495" t="s">
        <v>59</v>
      </c>
      <c r="P64" s="407">
        <v>44810</v>
      </c>
      <c r="Q64" s="147"/>
      <c r="R64" s="117"/>
      <c r="S64" s="92"/>
      <c r="T64" s="92"/>
      <c r="U64" s="53"/>
      <c r="V64" s="54"/>
    </row>
    <row r="65" spans="1:22" ht="18" customHeight="1" x14ac:dyDescent="0.3">
      <c r="A65" s="505" t="s">
        <v>106</v>
      </c>
      <c r="B65" s="156" t="s">
        <v>153</v>
      </c>
      <c r="C65" s="160" t="s">
        <v>793</v>
      </c>
      <c r="D65" s="151"/>
      <c r="E65" s="60"/>
      <c r="F65" s="139">
        <v>510.6</v>
      </c>
      <c r="G65" s="140">
        <v>44790</v>
      </c>
      <c r="H65" s="141">
        <v>39389</v>
      </c>
      <c r="I65" s="139">
        <v>510.6</v>
      </c>
      <c r="J65" s="45">
        <f>I65-F65</f>
        <v>0</v>
      </c>
      <c r="K65" s="46">
        <v>70</v>
      </c>
      <c r="L65" s="65"/>
      <c r="M65" s="65"/>
      <c r="N65" s="48">
        <f>K65*I65</f>
        <v>35742</v>
      </c>
      <c r="O65" s="495" t="s">
        <v>59</v>
      </c>
      <c r="P65" s="407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82" t="s">
        <v>696</v>
      </c>
      <c r="B66" s="156" t="s">
        <v>580</v>
      </c>
      <c r="C66" s="160" t="s">
        <v>781</v>
      </c>
      <c r="D66" s="148"/>
      <c r="E66" s="60"/>
      <c r="F66" s="139">
        <v>7205</v>
      </c>
      <c r="G66" s="140">
        <v>44793</v>
      </c>
      <c r="H66" s="425" t="s">
        <v>782</v>
      </c>
      <c r="I66" s="139">
        <v>7205</v>
      </c>
      <c r="J66" s="45">
        <f>I66-F66</f>
        <v>0</v>
      </c>
      <c r="K66" s="46">
        <v>24</v>
      </c>
      <c r="L66" s="65"/>
      <c r="M66" s="65"/>
      <c r="N66" s="48">
        <f>K66*I66</f>
        <v>172920</v>
      </c>
      <c r="O66" s="495" t="s">
        <v>59</v>
      </c>
      <c r="P66" s="407">
        <v>44824</v>
      </c>
      <c r="Q66" s="147"/>
      <c r="R66" s="117"/>
      <c r="S66" s="158"/>
      <c r="T66" s="52"/>
      <c r="U66" s="53"/>
      <c r="V66" s="54"/>
    </row>
    <row r="67" spans="1:22" ht="34.5" x14ac:dyDescent="0.3">
      <c r="A67" s="135" t="s">
        <v>696</v>
      </c>
      <c r="B67" s="161" t="s">
        <v>788</v>
      </c>
      <c r="C67" s="157" t="s">
        <v>787</v>
      </c>
      <c r="D67" s="148"/>
      <c r="E67" s="60"/>
      <c r="F67" s="139">
        <v>29401</v>
      </c>
      <c r="G67" s="140">
        <v>44796</v>
      </c>
      <c r="H67" s="466" t="s">
        <v>789</v>
      </c>
      <c r="I67" s="139">
        <v>29401</v>
      </c>
      <c r="J67" s="45">
        <f t="shared" ref="J67:J70" si="5">I67-F67</f>
        <v>0</v>
      </c>
      <c r="K67" s="46">
        <v>1</v>
      </c>
      <c r="L67" s="65"/>
      <c r="M67" s="65"/>
      <c r="N67" s="48">
        <f t="shared" ref="N67:N70" si="6">K67*I67</f>
        <v>29401</v>
      </c>
      <c r="O67" s="495" t="s">
        <v>790</v>
      </c>
      <c r="P67" s="407">
        <v>44824</v>
      </c>
      <c r="Q67" s="147"/>
      <c r="R67" s="117"/>
      <c r="S67" s="158"/>
      <c r="T67" s="52"/>
      <c r="U67" s="53"/>
      <c r="V67" s="54"/>
    </row>
    <row r="68" spans="1:22" ht="17.25" x14ac:dyDescent="0.3">
      <c r="A68" s="80" t="s">
        <v>696</v>
      </c>
      <c r="B68" s="156" t="s">
        <v>240</v>
      </c>
      <c r="C68" s="503" t="s">
        <v>783</v>
      </c>
      <c r="D68" s="151"/>
      <c r="E68" s="60"/>
      <c r="F68" s="139">
        <v>127.56</v>
      </c>
      <c r="G68" s="140">
        <v>44803</v>
      </c>
      <c r="H68" s="358" t="s">
        <v>784</v>
      </c>
      <c r="I68" s="139">
        <v>127.56</v>
      </c>
      <c r="J68" s="45">
        <f t="shared" si="5"/>
        <v>0</v>
      </c>
      <c r="K68" s="46">
        <v>80</v>
      </c>
      <c r="L68" s="65"/>
      <c r="M68" s="65"/>
      <c r="N68" s="48">
        <f t="shared" si="6"/>
        <v>10204.799999999999</v>
      </c>
      <c r="O68" s="495" t="s">
        <v>59</v>
      </c>
      <c r="P68" s="407">
        <v>44824</v>
      </c>
      <c r="Q68" s="147"/>
      <c r="R68" s="117"/>
      <c r="S68" s="158"/>
      <c r="T68" s="52"/>
      <c r="U68" s="53"/>
      <c r="V68" s="54"/>
    </row>
    <row r="69" spans="1:22" ht="18.600000000000001" customHeight="1" x14ac:dyDescent="0.3">
      <c r="A69" s="80" t="s">
        <v>696</v>
      </c>
      <c r="B69" s="156" t="s">
        <v>240</v>
      </c>
      <c r="C69" s="504" t="s">
        <v>785</v>
      </c>
      <c r="D69" s="151"/>
      <c r="E69" s="60"/>
      <c r="F69" s="139">
        <v>248.28</v>
      </c>
      <c r="G69" s="140">
        <v>44803</v>
      </c>
      <c r="H69" s="358" t="s">
        <v>786</v>
      </c>
      <c r="I69" s="139">
        <v>248.28</v>
      </c>
      <c r="J69" s="45">
        <f t="shared" si="5"/>
        <v>0</v>
      </c>
      <c r="K69" s="46">
        <v>80</v>
      </c>
      <c r="L69" s="65"/>
      <c r="M69" s="65"/>
      <c r="N69" s="48">
        <f t="shared" si="6"/>
        <v>19862.400000000001</v>
      </c>
      <c r="O69" s="495" t="s">
        <v>59</v>
      </c>
      <c r="P69" s="407">
        <v>44824</v>
      </c>
      <c r="Q69" s="147"/>
      <c r="R69" s="117"/>
      <c r="S69" s="158"/>
      <c r="T69" s="52"/>
      <c r="U69" s="53"/>
      <c r="V69" s="54"/>
    </row>
    <row r="70" spans="1:22" ht="17.25" x14ac:dyDescent="0.3">
      <c r="A70" s="80"/>
      <c r="B70" s="156"/>
      <c r="C70" s="502"/>
      <c r="D70" s="151"/>
      <c r="E70" s="60"/>
      <c r="F70" s="139"/>
      <c r="G70" s="140"/>
      <c r="H70" s="358"/>
      <c r="I70" s="139"/>
      <c r="J70" s="45">
        <f t="shared" si="5"/>
        <v>0</v>
      </c>
      <c r="K70" s="46"/>
      <c r="L70" s="65"/>
      <c r="M70" s="65"/>
      <c r="N70" s="48">
        <f t="shared" si="6"/>
        <v>0</v>
      </c>
      <c r="O70" s="146"/>
      <c r="P70" s="62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56"/>
      <c r="C71" s="160"/>
      <c r="D71" s="151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146"/>
      <c r="P71" s="159"/>
      <c r="Q71" s="147"/>
      <c r="R71" s="117"/>
      <c r="S71" s="158"/>
      <c r="T71" s="52"/>
      <c r="U71" s="53"/>
      <c r="V71" s="54"/>
    </row>
    <row r="72" spans="1:22" ht="17.25" customHeight="1" x14ac:dyDescent="0.3">
      <c r="A72" s="80"/>
      <c r="B72" s="161"/>
      <c r="C72" s="160"/>
      <c r="D72" s="160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146"/>
      <c r="P72" s="159"/>
      <c r="Q72" s="147"/>
      <c r="R72" s="117"/>
      <c r="S72" s="158"/>
      <c r="T72" s="52"/>
      <c r="U72" s="53"/>
      <c r="V72" s="54"/>
    </row>
    <row r="73" spans="1:22" ht="18.75" customHeight="1" x14ac:dyDescent="0.25">
      <c r="A73" s="80" t="s">
        <v>803</v>
      </c>
      <c r="B73" s="162"/>
      <c r="C73" s="160"/>
      <c r="D73" s="151"/>
      <c r="E73" s="60"/>
      <c r="F73" s="139"/>
      <c r="G73" s="140"/>
      <c r="H73" s="141"/>
      <c r="I73" s="139"/>
      <c r="J73" s="45">
        <f t="shared" si="0"/>
        <v>0</v>
      </c>
      <c r="K73" s="46"/>
      <c r="L73" s="65"/>
      <c r="M73" s="65"/>
      <c r="N73" s="48">
        <f t="shared" si="1"/>
        <v>0</v>
      </c>
      <c r="O73" s="146"/>
      <c r="P73" s="159"/>
      <c r="Q73" s="146"/>
      <c r="R73" s="117"/>
      <c r="S73" s="158"/>
      <c r="T73" s="52"/>
      <c r="U73" s="53"/>
      <c r="V73" s="54"/>
    </row>
    <row r="74" spans="1:22" ht="18.75" customHeight="1" x14ac:dyDescent="0.3">
      <c r="A74" s="80"/>
      <c r="B74" s="156"/>
      <c r="C74" s="160"/>
      <c r="D74" s="160"/>
      <c r="E74" s="60"/>
      <c r="F74" s="139"/>
      <c r="G74" s="140"/>
      <c r="H74" s="141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146"/>
      <c r="P74" s="159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146"/>
      <c r="P75" s="37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146"/>
      <c r="P76" s="37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146"/>
      <c r="P77" s="371"/>
      <c r="Q77" s="146"/>
      <c r="R77" s="117"/>
      <c r="S77" s="158"/>
      <c r="T77" s="52"/>
      <c r="U77" s="53"/>
      <c r="V77" s="54"/>
    </row>
    <row r="78" spans="1:22" ht="17.25" customHeight="1" x14ac:dyDescent="0.3">
      <c r="A78" s="80"/>
      <c r="B78" s="161"/>
      <c r="C78" s="160"/>
      <c r="D78" s="160"/>
      <c r="E78" s="60"/>
      <c r="F78" s="139"/>
      <c r="G78" s="357"/>
      <c r="H78" s="358"/>
      <c r="I78" s="139"/>
      <c r="J78" s="45">
        <f>I78-F78</f>
        <v>0</v>
      </c>
      <c r="K78" s="46"/>
      <c r="L78" s="65"/>
      <c r="M78" s="65"/>
      <c r="N78" s="48">
        <f t="shared" si="1"/>
        <v>0</v>
      </c>
      <c r="O78" s="146"/>
      <c r="P78" s="371"/>
      <c r="Q78" s="146"/>
      <c r="R78" s="117"/>
      <c r="S78" s="158"/>
      <c r="T78" s="52"/>
      <c r="U78" s="53"/>
      <c r="V78" s="54"/>
    </row>
    <row r="79" spans="1:22" ht="18.75" customHeight="1" x14ac:dyDescent="0.3">
      <c r="A79" s="80"/>
      <c r="B79" s="156"/>
      <c r="C79" s="160"/>
      <c r="D79" s="151"/>
      <c r="E79" s="60"/>
      <c r="F79" s="139"/>
      <c r="G79" s="140"/>
      <c r="H79" s="141"/>
      <c r="I79" s="139"/>
      <c r="J79" s="45">
        <f t="shared" si="0"/>
        <v>0</v>
      </c>
      <c r="K79" s="46"/>
      <c r="L79" s="65"/>
      <c r="M79" s="65"/>
      <c r="N79" s="48">
        <f t="shared" si="1"/>
        <v>0</v>
      </c>
      <c r="O79" s="146"/>
      <c r="P79" s="159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141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146"/>
      <c r="P80" s="159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146"/>
      <c r="P81" s="37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6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146"/>
      <c r="P82" s="37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/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146"/>
      <c r="P83" s="371"/>
      <c r="Q83" s="146"/>
      <c r="R83" s="117"/>
      <c r="S83" s="158"/>
      <c r="T83" s="52"/>
      <c r="U83" s="53"/>
      <c r="V83" s="54"/>
    </row>
    <row r="84" spans="1:22" ht="16.5" customHeight="1" x14ac:dyDescent="0.3">
      <c r="A84" s="80"/>
      <c r="B84" s="156"/>
      <c r="C84" s="160"/>
      <c r="D84" s="167"/>
      <c r="E84" s="60">
        <f t="shared" si="4"/>
        <v>0</v>
      </c>
      <c r="F84" s="139"/>
      <c r="G84" s="140"/>
      <c r="H84" s="358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146"/>
      <c r="P84" s="371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8"/>
      <c r="D85" s="166"/>
      <c r="E85" s="60">
        <f t="shared" si="4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146"/>
      <c r="P85" s="159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9"/>
      <c r="D86" s="166"/>
      <c r="E86" s="60">
        <f t="shared" si="4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146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1"/>
      <c r="B87" s="156"/>
      <c r="C87" s="166"/>
      <c r="D87" s="171"/>
      <c r="E87" s="60">
        <f t="shared" si="4"/>
        <v>0</v>
      </c>
      <c r="F87" s="139"/>
      <c r="G87" s="140"/>
      <c r="H87" s="141"/>
      <c r="I87" s="139"/>
      <c r="J87" s="45">
        <f t="shared" si="0"/>
        <v>0</v>
      </c>
      <c r="K87" s="76"/>
      <c r="L87" s="65"/>
      <c r="M87" s="65"/>
      <c r="N87" s="48">
        <f t="shared" si="1"/>
        <v>0</v>
      </c>
      <c r="O87" s="146"/>
      <c r="P87" s="170"/>
      <c r="Q87" s="146"/>
      <c r="R87" s="117"/>
      <c r="S87" s="158"/>
      <c r="T87" s="52"/>
      <c r="U87" s="53"/>
      <c r="V87" s="54"/>
    </row>
    <row r="88" spans="1:22" ht="16.5" customHeight="1" x14ac:dyDescent="0.3">
      <c r="A88" s="78"/>
      <c r="B88" s="83"/>
      <c r="C88" s="166"/>
      <c r="D88" s="171"/>
      <c r="E88" s="60">
        <f t="shared" si="4"/>
        <v>0</v>
      </c>
      <c r="F88" s="64"/>
      <c r="G88" s="62"/>
      <c r="H88" s="63"/>
      <c r="I88" s="64"/>
      <c r="J88" s="45">
        <f t="shared" si="0"/>
        <v>0</v>
      </c>
      <c r="K88" s="76"/>
      <c r="L88" s="65"/>
      <c r="M88" s="65"/>
      <c r="N88" s="48">
        <f t="shared" si="1"/>
        <v>0</v>
      </c>
      <c r="O88" s="146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3"/>
      <c r="D89" s="171"/>
      <c r="E89" s="60">
        <f t="shared" si="4"/>
        <v>0</v>
      </c>
      <c r="F89" s="64"/>
      <c r="G89" s="62"/>
      <c r="H89" s="63"/>
      <c r="I89" s="64"/>
      <c r="J89" s="45">
        <f t="shared" si="0"/>
        <v>0</v>
      </c>
      <c r="K89" s="76"/>
      <c r="L89" s="545"/>
      <c r="M89" s="546"/>
      <c r="N89" s="48">
        <f t="shared" si="1"/>
        <v>0</v>
      </c>
      <c r="O89" s="146"/>
      <c r="P89" s="170"/>
      <c r="Q89" s="146"/>
      <c r="R89" s="117"/>
      <c r="S89" s="158"/>
      <c r="T89" s="52"/>
      <c r="U89" s="53"/>
      <c r="V89" s="54"/>
    </row>
    <row r="90" spans="1:22" ht="17.25" x14ac:dyDescent="0.3">
      <c r="A90" s="78"/>
      <c r="B90" s="83"/>
      <c r="C90" s="174"/>
      <c r="D90" s="171"/>
      <c r="E90" s="60">
        <f t="shared" si="4"/>
        <v>0</v>
      </c>
      <c r="F90" s="64"/>
      <c r="G90" s="62"/>
      <c r="H90" s="63"/>
      <c r="I90" s="64"/>
      <c r="J90" s="45">
        <f t="shared" si="0"/>
        <v>0</v>
      </c>
      <c r="K90" s="76"/>
      <c r="L90" s="545"/>
      <c r="M90" s="546"/>
      <c r="N90" s="48">
        <f t="shared" si="1"/>
        <v>0</v>
      </c>
      <c r="O90" s="146"/>
      <c r="P90" s="170"/>
      <c r="Q90" s="146"/>
      <c r="R90" s="117"/>
      <c r="S90" s="158"/>
      <c r="T90" s="52"/>
      <c r="U90" s="53"/>
      <c r="V90" s="54"/>
    </row>
    <row r="91" spans="1:22" ht="21" customHeight="1" x14ac:dyDescent="0.3">
      <c r="A91" s="175"/>
      <c r="B91" s="83"/>
      <c r="C91" s="176"/>
      <c r="D91" s="171"/>
      <c r="E91" s="60">
        <f t="shared" si="4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146"/>
      <c r="P91" s="170"/>
      <c r="Q91" s="146"/>
      <c r="R91" s="117"/>
      <c r="S91" s="158"/>
      <c r="T91" s="52"/>
      <c r="U91" s="53"/>
      <c r="V91" s="54"/>
    </row>
    <row r="92" spans="1:22" ht="26.25" customHeight="1" x14ac:dyDescent="0.3">
      <c r="A92" s="81"/>
      <c r="B92" s="83"/>
      <c r="C92" s="178"/>
      <c r="D92" s="171"/>
      <c r="E92" s="60">
        <f t="shared" si="4"/>
        <v>0</v>
      </c>
      <c r="F92" s="64"/>
      <c r="G92" s="62"/>
      <c r="H92" s="63"/>
      <c r="I92" s="64"/>
      <c r="J92" s="45">
        <f t="shared" si="0"/>
        <v>0</v>
      </c>
      <c r="K92" s="76"/>
      <c r="L92" s="177"/>
      <c r="M92" s="177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4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4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82"/>
      <c r="B95" s="83"/>
      <c r="C95" s="171"/>
      <c r="D95" s="171"/>
      <c r="E95" s="60">
        <f t="shared" si="4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146"/>
      <c r="P95" s="170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4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29"/>
      <c r="P96" s="539"/>
      <c r="Q96" s="146"/>
      <c r="R96" s="117"/>
      <c r="S96" s="158"/>
      <c r="T96" s="52"/>
      <c r="U96" s="53"/>
      <c r="V96" s="54"/>
    </row>
    <row r="97" spans="1:22" ht="17.25" x14ac:dyDescent="0.3">
      <c r="A97" s="78"/>
      <c r="B97" s="83"/>
      <c r="C97" s="166"/>
      <c r="D97" s="171"/>
      <c r="E97" s="60">
        <f t="shared" si="4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530"/>
      <c r="P97" s="54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4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83"/>
      <c r="B99" s="83"/>
      <c r="C99" s="171"/>
      <c r="D99" s="171"/>
      <c r="E99" s="60">
        <f t="shared" si="4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3">
      <c r="A100" s="57"/>
      <c r="B100" s="83"/>
      <c r="C100" s="179"/>
      <c r="D100" s="179"/>
      <c r="E100" s="60">
        <f t="shared" si="4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6"/>
      <c r="D101" s="176"/>
      <c r="E101" s="60">
        <f t="shared" si="4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4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25">
      <c r="A103" s="80"/>
      <c r="B103" s="78"/>
      <c r="C103" s="179"/>
      <c r="D103" s="179"/>
      <c r="E103" s="60">
        <f t="shared" si="4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52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4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4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7.25" x14ac:dyDescent="0.3">
      <c r="A106" s="82"/>
      <c r="B106" s="83"/>
      <c r="C106" s="179"/>
      <c r="D106" s="179"/>
      <c r="E106" s="60">
        <f t="shared" si="4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158"/>
      <c r="U106" s="53"/>
      <c r="V106" s="54"/>
    </row>
    <row r="107" spans="1:22" ht="18.75" x14ac:dyDescent="0.3">
      <c r="A107" s="83"/>
      <c r="B107" s="180"/>
      <c r="C107" s="179"/>
      <c r="D107" s="179"/>
      <c r="E107" s="60">
        <f t="shared" si="4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si="4"/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3"/>
      <c r="B109" s="83"/>
      <c r="C109" s="179"/>
      <c r="D109" s="179"/>
      <c r="E109" s="60">
        <f t="shared" ref="E109:E178" si="7">D109*F109</f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7.25" x14ac:dyDescent="0.3">
      <c r="A110" s="80"/>
      <c r="B110" s="83"/>
      <c r="C110" s="179"/>
      <c r="D110" s="179"/>
      <c r="E110" s="60">
        <f t="shared" si="7"/>
        <v>0</v>
      </c>
      <c r="F110" s="64"/>
      <c r="G110" s="62"/>
      <c r="H110" s="63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" thickBot="1" x14ac:dyDescent="0.35">
      <c r="A111" s="149"/>
      <c r="B111" s="149"/>
      <c r="C111" s="353"/>
      <c r="D111" s="353"/>
      <c r="E111" s="354">
        <f t="shared" si="7"/>
        <v>0</v>
      </c>
      <c r="F111" s="44"/>
      <c r="G111" s="42"/>
      <c r="H111" s="355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83"/>
      <c r="B112" s="83"/>
      <c r="C112" s="179"/>
      <c r="D112" s="179"/>
      <c r="E112" s="40">
        <f t="shared" si="7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7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7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78"/>
      <c r="B115" s="83"/>
      <c r="C115" s="179"/>
      <c r="D115" s="179"/>
      <c r="E115" s="40">
        <f t="shared" si="7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83"/>
      <c r="B116" s="83"/>
      <c r="C116" s="179"/>
      <c r="D116" s="179"/>
      <c r="E116" s="40">
        <f t="shared" si="7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si="1"/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71"/>
      <c r="B117" s="83"/>
      <c r="C117" s="179"/>
      <c r="D117" s="179"/>
      <c r="E117" s="40">
        <f t="shared" si="7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ref="N117:N180" si="8">K117*I117</f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7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8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82"/>
      <c r="B119" s="83"/>
      <c r="C119" s="179"/>
      <c r="D119" s="179"/>
      <c r="E119" s="40">
        <f t="shared" si="7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8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1"/>
      <c r="B120" s="83"/>
      <c r="C120" s="179"/>
      <c r="D120" s="179"/>
      <c r="E120" s="40">
        <f t="shared" si="7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8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2"/>
      <c r="B121" s="83"/>
      <c r="C121" s="179"/>
      <c r="D121" s="179"/>
      <c r="E121" s="40">
        <f t="shared" si="7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8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9"/>
      <c r="D122" s="179"/>
      <c r="E122" s="40">
        <f t="shared" si="7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8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3"/>
      <c r="B123" s="83"/>
      <c r="C123" s="178"/>
      <c r="D123" s="178"/>
      <c r="E123" s="40">
        <f t="shared" si="7"/>
        <v>0</v>
      </c>
      <c r="F123" s="64"/>
      <c r="G123" s="62"/>
      <c r="H123" s="63"/>
      <c r="I123" s="64"/>
      <c r="J123" s="45">
        <f t="shared" si="0"/>
        <v>0</v>
      </c>
      <c r="K123" s="76"/>
      <c r="L123" s="65"/>
      <c r="M123" s="65"/>
      <c r="N123" s="48">
        <f t="shared" si="8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9"/>
      <c r="D124" s="179"/>
      <c r="E124" s="40">
        <f t="shared" si="7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8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8"/>
      <c r="D125" s="178"/>
      <c r="E125" s="40">
        <f t="shared" si="7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8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9"/>
      <c r="D126" s="179"/>
      <c r="E126" s="40">
        <f t="shared" si="7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8"/>
        <v>0</v>
      </c>
      <c r="O126" s="146"/>
      <c r="P126" s="170"/>
      <c r="Q126" s="146"/>
      <c r="R126" s="117"/>
      <c r="S126" s="158"/>
      <c r="T126" s="52"/>
      <c r="U126" s="53"/>
      <c r="V126" s="54"/>
    </row>
    <row r="127" spans="1:22" ht="18.75" thickTop="1" thickBot="1" x14ac:dyDescent="0.35">
      <c r="A127" s="182"/>
      <c r="B127" s="83"/>
      <c r="C127" s="176"/>
      <c r="D127" s="176"/>
      <c r="E127" s="40">
        <f t="shared" si="7"/>
        <v>0</v>
      </c>
      <c r="F127" s="64"/>
      <c r="G127" s="62"/>
      <c r="H127" s="184"/>
      <c r="I127" s="64"/>
      <c r="J127" s="45">
        <f t="shared" si="0"/>
        <v>0</v>
      </c>
      <c r="K127" s="76"/>
      <c r="L127" s="65"/>
      <c r="M127" s="65"/>
      <c r="N127" s="48">
        <f t="shared" si="8"/>
        <v>0</v>
      </c>
      <c r="O127" s="146"/>
      <c r="P127" s="159"/>
      <c r="Q127" s="146"/>
      <c r="R127" s="11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7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8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7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8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7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8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20.25" thickTop="1" thickBot="1" x14ac:dyDescent="0.35">
      <c r="A131" s="83"/>
      <c r="B131" s="83"/>
      <c r="C131" s="179"/>
      <c r="D131" s="179"/>
      <c r="E131" s="40">
        <f t="shared" si="7"/>
        <v>0</v>
      </c>
      <c r="F131" s="64"/>
      <c r="G131" s="62"/>
      <c r="H131" s="193"/>
      <c r="I131" s="64"/>
      <c r="J131" s="45">
        <f t="shared" si="0"/>
        <v>0</v>
      </c>
      <c r="K131" s="76"/>
      <c r="L131" s="65"/>
      <c r="M131" s="65"/>
      <c r="N131" s="48">
        <f t="shared" si="8"/>
        <v>0</v>
      </c>
      <c r="O131" s="146"/>
      <c r="P131" s="186"/>
      <c r="Q131" s="146"/>
      <c r="R131" s="187"/>
      <c r="S131" s="158"/>
      <c r="T131" s="52"/>
      <c r="U131" s="53"/>
      <c r="V131" s="54"/>
    </row>
    <row r="132" spans="1:22" ht="18.75" thickTop="1" thickBot="1" x14ac:dyDescent="0.35">
      <c r="A132" s="57"/>
      <c r="B132" s="83"/>
      <c r="C132" s="179"/>
      <c r="D132" s="179"/>
      <c r="E132" s="40">
        <f t="shared" si="7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8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3"/>
      <c r="B133" s="83"/>
      <c r="C133" s="179"/>
      <c r="D133" s="179"/>
      <c r="E133" s="40">
        <f t="shared" si="7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8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7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8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7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8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7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8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7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8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82"/>
      <c r="B138" s="83"/>
      <c r="C138" s="167"/>
      <c r="D138" s="167"/>
      <c r="E138" s="40">
        <f t="shared" si="7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8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182"/>
      <c r="B139" s="83"/>
      <c r="C139" s="179"/>
      <c r="D139" s="179"/>
      <c r="E139" s="40">
        <f t="shared" si="7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8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7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8"/>
        <v>0</v>
      </c>
      <c r="O140" s="89"/>
      <c r="P140" s="189"/>
      <c r="Q140" s="190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7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8"/>
        <v>0</v>
      </c>
      <c r="O141" s="89"/>
      <c r="P141" s="189"/>
      <c r="Q141" s="191"/>
      <c r="R141" s="187"/>
      <c r="S141" s="158"/>
      <c r="T141" s="52"/>
      <c r="U141" s="53"/>
      <c r="V141" s="54"/>
    </row>
    <row r="142" spans="1:22" ht="18.75" thickTop="1" thickBot="1" x14ac:dyDescent="0.35">
      <c r="A142" s="75"/>
      <c r="B142" s="83"/>
      <c r="C142" s="174"/>
      <c r="D142" s="174"/>
      <c r="E142" s="40">
        <f t="shared" si="7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8"/>
        <v>0</v>
      </c>
      <c r="O142" s="89"/>
      <c r="P142" s="189"/>
      <c r="Q142" s="190"/>
      <c r="R142" s="187"/>
      <c r="S142" s="158"/>
      <c r="T142" s="52"/>
      <c r="U142" s="53"/>
      <c r="V142" s="54"/>
    </row>
    <row r="143" spans="1:22" ht="18.75" thickTop="1" thickBot="1" x14ac:dyDescent="0.35">
      <c r="A143" s="182"/>
      <c r="B143" s="83"/>
      <c r="C143" s="179"/>
      <c r="D143" s="179"/>
      <c r="E143" s="40">
        <f t="shared" si="7"/>
        <v>0</v>
      </c>
      <c r="F143" s="64"/>
      <c r="G143" s="62"/>
      <c r="H143" s="184"/>
      <c r="I143" s="64"/>
      <c r="J143" s="45">
        <f t="shared" si="0"/>
        <v>0</v>
      </c>
      <c r="K143" s="76"/>
      <c r="L143" s="65"/>
      <c r="M143" s="65"/>
      <c r="N143" s="48">
        <f t="shared" si="8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20.25" thickTop="1" thickBot="1" x14ac:dyDescent="0.35">
      <c r="A144" s="182"/>
      <c r="B144" s="83"/>
      <c r="C144" s="179"/>
      <c r="D144" s="179"/>
      <c r="E144" s="40">
        <f t="shared" si="7"/>
        <v>0</v>
      </c>
      <c r="F144" s="64"/>
      <c r="G144" s="62"/>
      <c r="H144" s="193"/>
      <c r="I144" s="64"/>
      <c r="J144" s="45">
        <f t="shared" si="0"/>
        <v>0</v>
      </c>
      <c r="K144" s="76"/>
      <c r="L144" s="65"/>
      <c r="M144" s="65"/>
      <c r="N144" s="48">
        <f t="shared" si="8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7"/>
        <v>0</v>
      </c>
      <c r="F145" s="64"/>
      <c r="G145" s="62"/>
      <c r="H145" s="194"/>
      <c r="I145" s="64"/>
      <c r="J145" s="45">
        <f t="shared" si="0"/>
        <v>0</v>
      </c>
      <c r="K145" s="76"/>
      <c r="L145" s="65"/>
      <c r="M145" s="65"/>
      <c r="N145" s="48">
        <f t="shared" si="8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82"/>
      <c r="B146" s="83"/>
      <c r="C146" s="179"/>
      <c r="D146" s="179"/>
      <c r="E146" s="40">
        <f t="shared" si="7"/>
        <v>0</v>
      </c>
      <c r="F146" s="64"/>
      <c r="G146" s="62"/>
      <c r="H146" s="184"/>
      <c r="I146" s="64"/>
      <c r="J146" s="45">
        <f t="shared" si="0"/>
        <v>0</v>
      </c>
      <c r="K146" s="76"/>
      <c r="L146" s="65"/>
      <c r="M146" s="65"/>
      <c r="N146" s="48">
        <f t="shared" si="8"/>
        <v>0</v>
      </c>
      <c r="O146" s="89"/>
      <c r="P146" s="192"/>
      <c r="Q146" s="190"/>
      <c r="R146" s="187"/>
      <c r="S146" s="158"/>
      <c r="T146" s="52"/>
      <c r="U146" s="53"/>
      <c r="V146" s="54"/>
    </row>
    <row r="147" spans="1:22" ht="18.75" thickTop="1" thickBot="1" x14ac:dyDescent="0.35">
      <c r="A147" s="195"/>
      <c r="B147" s="83"/>
      <c r="C147" s="179"/>
      <c r="D147" s="179"/>
      <c r="E147" s="40">
        <f t="shared" si="7"/>
        <v>0</v>
      </c>
      <c r="F147" s="64"/>
      <c r="G147" s="62"/>
      <c r="H147" s="196"/>
      <c r="I147" s="64"/>
      <c r="J147" s="45">
        <f t="shared" si="0"/>
        <v>0</v>
      </c>
      <c r="K147" s="76"/>
      <c r="L147" s="65"/>
      <c r="M147" s="65"/>
      <c r="N147" s="48">
        <f t="shared" si="8"/>
        <v>0</v>
      </c>
      <c r="O147" s="197"/>
      <c r="P147" s="198"/>
      <c r="Q147" s="199"/>
      <c r="R147" s="200"/>
      <c r="S147" s="158"/>
      <c r="T147" s="52"/>
      <c r="U147" s="53"/>
      <c r="V147" s="54"/>
    </row>
    <row r="148" spans="1:22" ht="18.75" thickTop="1" thickBot="1" x14ac:dyDescent="0.35">
      <c r="A148" s="201"/>
      <c r="B148" s="83"/>
      <c r="C148" s="179"/>
      <c r="D148" s="179"/>
      <c r="E148" s="40">
        <f t="shared" si="7"/>
        <v>0</v>
      </c>
      <c r="F148" s="64"/>
      <c r="G148" s="202"/>
      <c r="H148" s="203"/>
      <c r="I148" s="64"/>
      <c r="J148" s="45">
        <f t="shared" si="0"/>
        <v>0</v>
      </c>
      <c r="K148" s="76"/>
      <c r="L148" s="65"/>
      <c r="M148" s="65"/>
      <c r="N148" s="48">
        <f t="shared" si="8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7"/>
        <v>0</v>
      </c>
      <c r="F149" s="64"/>
      <c r="G149" s="205"/>
      <c r="H149" s="196"/>
      <c r="I149" s="64"/>
      <c r="J149" s="45">
        <f t="shared" si="0"/>
        <v>0</v>
      </c>
      <c r="K149" s="76"/>
      <c r="L149" s="65"/>
      <c r="M149" s="65"/>
      <c r="N149" s="48">
        <f t="shared" si="8"/>
        <v>0</v>
      </c>
      <c r="O149" s="204"/>
      <c r="P149" s="205"/>
      <c r="Q149" s="190"/>
      <c r="R149" s="187"/>
      <c r="S149" s="158"/>
      <c r="T149" s="52"/>
      <c r="U149" s="53"/>
      <c r="V149" s="54"/>
    </row>
    <row r="150" spans="1:22" ht="18.75" thickTop="1" thickBot="1" x14ac:dyDescent="0.35">
      <c r="A150" s="183"/>
      <c r="B150" s="83"/>
      <c r="C150" s="179"/>
      <c r="D150" s="179"/>
      <c r="E150" s="40">
        <f t="shared" si="7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 t="s">
        <v>25</v>
      </c>
      <c r="N150" s="48">
        <f t="shared" si="8"/>
        <v>0</v>
      </c>
      <c r="O150" s="197"/>
      <c r="P150" s="198"/>
      <c r="Q150" s="199"/>
      <c r="R150" s="200"/>
      <c r="S150" s="158"/>
      <c r="T150" s="52"/>
      <c r="U150" s="53"/>
      <c r="V150" s="54"/>
    </row>
    <row r="151" spans="1:22" ht="18.75" thickTop="1" thickBot="1" x14ac:dyDescent="0.35">
      <c r="A151" s="182"/>
      <c r="B151" s="83"/>
      <c r="C151" s="179"/>
      <c r="D151" s="179"/>
      <c r="E151" s="40">
        <f t="shared" si="7"/>
        <v>0</v>
      </c>
      <c r="F151" s="64"/>
      <c r="G151" s="205"/>
      <c r="H151" s="203"/>
      <c r="I151" s="64"/>
      <c r="J151" s="45">
        <f t="shared" si="0"/>
        <v>0</v>
      </c>
      <c r="K151" s="206"/>
      <c r="L151" s="65"/>
      <c r="M151" s="65"/>
      <c r="N151" s="48">
        <f t="shared" si="8"/>
        <v>0</v>
      </c>
      <c r="O151" s="204"/>
      <c r="P151" s="205"/>
      <c r="Q151" s="190"/>
      <c r="R151" s="187"/>
      <c r="S151" s="158"/>
      <c r="T151" s="52"/>
      <c r="U151" s="53"/>
      <c r="V151" s="54"/>
    </row>
    <row r="152" spans="1:22" ht="18.75" thickTop="1" thickBot="1" x14ac:dyDescent="0.35">
      <c r="A152" s="75"/>
      <c r="B152" s="83"/>
      <c r="C152" s="207"/>
      <c r="D152" s="207"/>
      <c r="E152" s="40">
        <f t="shared" si="7"/>
        <v>0</v>
      </c>
      <c r="F152" s="64"/>
      <c r="G152" s="205"/>
      <c r="H152" s="208"/>
      <c r="I152" s="64"/>
      <c r="J152" s="45">
        <f t="shared" si="0"/>
        <v>0</v>
      </c>
      <c r="K152" s="76"/>
      <c r="L152" s="65"/>
      <c r="M152" s="65"/>
      <c r="N152" s="48">
        <f t="shared" si="8"/>
        <v>0</v>
      </c>
      <c r="O152" s="209"/>
      <c r="P152" s="210"/>
      <c r="Q152" s="116"/>
      <c r="R152" s="117"/>
      <c r="S152" s="158"/>
      <c r="T152" s="52"/>
      <c r="U152" s="53"/>
      <c r="V152" s="54"/>
    </row>
    <row r="153" spans="1:22" ht="18.75" thickTop="1" thickBot="1" x14ac:dyDescent="0.35">
      <c r="A153" s="211"/>
      <c r="B153" s="83"/>
      <c r="C153" s="179"/>
      <c r="D153" s="179"/>
      <c r="E153" s="40">
        <f t="shared" si="7"/>
        <v>0</v>
      </c>
      <c r="F153" s="64"/>
      <c r="G153" s="205"/>
      <c r="H153" s="184"/>
      <c r="I153" s="64"/>
      <c r="J153" s="45">
        <f t="shared" ref="J153:J216" si="9">I153-F153</f>
        <v>0</v>
      </c>
      <c r="K153" s="206"/>
      <c r="L153" s="212"/>
      <c r="M153" s="212"/>
      <c r="N153" s="48">
        <f t="shared" si="8"/>
        <v>0</v>
      </c>
      <c r="O153" s="209"/>
      <c r="P153" s="210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2"/>
      <c r="B154" s="83"/>
      <c r="C154" s="179"/>
      <c r="D154" s="179"/>
      <c r="E154" s="40">
        <f t="shared" si="7"/>
        <v>0</v>
      </c>
      <c r="F154" s="64"/>
      <c r="G154" s="205"/>
      <c r="H154" s="184"/>
      <c r="I154" s="64"/>
      <c r="J154" s="45">
        <f t="shared" si="9"/>
        <v>0</v>
      </c>
      <c r="K154" s="206"/>
      <c r="L154" s="212"/>
      <c r="M154" s="212"/>
      <c r="N154" s="48">
        <f t="shared" si="8"/>
        <v>0</v>
      </c>
      <c r="O154" s="89"/>
      <c r="P154" s="189"/>
      <c r="Q154" s="199"/>
      <c r="R154" s="200"/>
      <c r="S154" s="158"/>
      <c r="T154" s="52"/>
      <c r="U154" s="53"/>
      <c r="V154" s="54"/>
    </row>
    <row r="155" spans="1:22" ht="18.75" thickTop="1" thickBot="1" x14ac:dyDescent="0.35">
      <c r="A155" s="183"/>
      <c r="B155" s="83"/>
      <c r="C155" s="179"/>
      <c r="D155" s="179"/>
      <c r="E155" s="40">
        <f t="shared" si="7"/>
        <v>0</v>
      </c>
      <c r="F155" s="64"/>
      <c r="G155" s="205"/>
      <c r="H155" s="213"/>
      <c r="I155" s="64"/>
      <c r="J155" s="45">
        <f t="shared" si="9"/>
        <v>0</v>
      </c>
      <c r="K155" s="214"/>
      <c r="L155" s="212"/>
      <c r="M155" s="212"/>
      <c r="N155" s="48">
        <f t="shared" si="8"/>
        <v>0</v>
      </c>
      <c r="O155" s="204"/>
      <c r="P155" s="205"/>
      <c r="Q155" s="199"/>
      <c r="R155" s="200"/>
      <c r="S155" s="158"/>
      <c r="T155" s="52"/>
      <c r="U155" s="53"/>
      <c r="V155" s="54"/>
    </row>
    <row r="156" spans="1:22" ht="20.25" thickTop="1" thickBot="1" x14ac:dyDescent="0.35">
      <c r="A156" s="183"/>
      <c r="B156" s="83"/>
      <c r="C156" s="179"/>
      <c r="D156" s="179"/>
      <c r="E156" s="40">
        <f t="shared" si="7"/>
        <v>0</v>
      </c>
      <c r="F156" s="64"/>
      <c r="G156" s="205"/>
      <c r="H156" s="184"/>
      <c r="I156" s="64"/>
      <c r="J156" s="45">
        <f t="shared" si="9"/>
        <v>0</v>
      </c>
      <c r="K156" s="216"/>
      <c r="L156" s="217"/>
      <c r="M156" s="217"/>
      <c r="N156" s="48">
        <f t="shared" si="8"/>
        <v>0</v>
      </c>
      <c r="O156" s="197"/>
      <c r="P156" s="198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218"/>
      <c r="B157" s="83"/>
      <c r="C157" s="179"/>
      <c r="D157" s="179"/>
      <c r="E157" s="40">
        <f t="shared" si="7"/>
        <v>0</v>
      </c>
      <c r="F157" s="219"/>
      <c r="G157" s="205"/>
      <c r="H157" s="194"/>
      <c r="I157" s="64"/>
      <c r="J157" s="45">
        <f t="shared" si="9"/>
        <v>0</v>
      </c>
      <c r="K157" s="216"/>
      <c r="L157" s="220"/>
      <c r="M157" s="220"/>
      <c r="N157" s="48">
        <f t="shared" si="8"/>
        <v>0</v>
      </c>
      <c r="O157" s="204"/>
      <c r="P157" s="205"/>
      <c r="Q157" s="199"/>
      <c r="R157" s="200"/>
      <c r="S157" s="158"/>
      <c r="T157" s="52"/>
      <c r="U157" s="53"/>
      <c r="V157" s="54"/>
    </row>
    <row r="158" spans="1:22" ht="18.75" thickTop="1" thickBot="1" x14ac:dyDescent="0.35">
      <c r="A158" s="195"/>
      <c r="B158" s="83"/>
      <c r="C158" s="179"/>
      <c r="D158" s="179"/>
      <c r="E158" s="40">
        <f t="shared" si="7"/>
        <v>0</v>
      </c>
      <c r="F158" s="64"/>
      <c r="G158" s="205"/>
      <c r="H158" s="184"/>
      <c r="I158" s="64"/>
      <c r="J158" s="45">
        <f t="shared" si="9"/>
        <v>0</v>
      </c>
      <c r="K158" s="216"/>
      <c r="L158" s="212"/>
      <c r="M158" s="212"/>
      <c r="N158" s="48">
        <f t="shared" si="8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20.25" thickTop="1" thickBot="1" x14ac:dyDescent="0.35">
      <c r="A159" s="183"/>
      <c r="B159" s="83"/>
      <c r="C159" s="179"/>
      <c r="D159" s="179"/>
      <c r="E159" s="40">
        <f t="shared" si="7"/>
        <v>0</v>
      </c>
      <c r="F159" s="64"/>
      <c r="G159" s="205"/>
      <c r="H159" s="221"/>
      <c r="I159" s="64"/>
      <c r="J159" s="45">
        <f t="shared" si="9"/>
        <v>0</v>
      </c>
      <c r="K159" s="76"/>
      <c r="L159" s="212"/>
      <c r="M159" s="212"/>
      <c r="N159" s="48">
        <f t="shared" si="8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7"/>
        <v>0</v>
      </c>
      <c r="F160" s="64"/>
      <c r="G160" s="205"/>
      <c r="H160" s="196"/>
      <c r="I160" s="64"/>
      <c r="J160" s="45">
        <f t="shared" si="9"/>
        <v>0</v>
      </c>
      <c r="K160" s="216"/>
      <c r="L160" s="212"/>
      <c r="M160" s="212"/>
      <c r="N160" s="48">
        <f t="shared" si="8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7"/>
        <v>0</v>
      </c>
      <c r="F161" s="64"/>
      <c r="G161" s="205"/>
      <c r="H161" s="222"/>
      <c r="I161" s="64"/>
      <c r="J161" s="45">
        <f t="shared" si="9"/>
        <v>0</v>
      </c>
      <c r="K161" s="216"/>
      <c r="L161" s="212"/>
      <c r="M161" s="212"/>
      <c r="N161" s="48">
        <f t="shared" si="8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7"/>
        <v>0</v>
      </c>
      <c r="F162" s="64"/>
      <c r="G162" s="205"/>
      <c r="H162" s="223"/>
      <c r="I162" s="64"/>
      <c r="J162" s="45">
        <f t="shared" si="9"/>
        <v>0</v>
      </c>
      <c r="K162" s="216"/>
      <c r="L162" s="224"/>
      <c r="M162" s="224"/>
      <c r="N162" s="48">
        <f t="shared" si="8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7"/>
        <v>0</v>
      </c>
      <c r="F163" s="64"/>
      <c r="G163" s="205"/>
      <c r="H163" s="222"/>
      <c r="I163" s="64"/>
      <c r="J163" s="45">
        <f t="shared" si="9"/>
        <v>0</v>
      </c>
      <c r="K163" s="216"/>
      <c r="L163" s="224"/>
      <c r="M163" s="224"/>
      <c r="N163" s="48">
        <f t="shared" si="8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7"/>
        <v>0</v>
      </c>
      <c r="F164" s="64"/>
      <c r="G164" s="205"/>
      <c r="H164" s="222"/>
      <c r="I164" s="64"/>
      <c r="J164" s="45">
        <f t="shared" si="9"/>
        <v>0</v>
      </c>
      <c r="K164" s="216"/>
      <c r="L164" s="224"/>
      <c r="M164" s="224"/>
      <c r="N164" s="48">
        <f t="shared" si="8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179"/>
      <c r="D165" s="179"/>
      <c r="E165" s="40">
        <f t="shared" si="7"/>
        <v>0</v>
      </c>
      <c r="F165" s="64"/>
      <c r="G165" s="205"/>
      <c r="H165" s="222"/>
      <c r="I165" s="64"/>
      <c r="J165" s="45">
        <f t="shared" si="9"/>
        <v>0</v>
      </c>
      <c r="K165" s="76"/>
      <c r="L165" s="65"/>
      <c r="M165" s="65"/>
      <c r="N165" s="48">
        <f t="shared" si="8"/>
        <v>0</v>
      </c>
      <c r="O165" s="197"/>
      <c r="P165" s="198"/>
      <c r="Q165" s="199"/>
      <c r="R165" s="200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7"/>
        <v>0</v>
      </c>
      <c r="F166" s="64"/>
      <c r="G166" s="205"/>
      <c r="H166" s="222"/>
      <c r="I166" s="64"/>
      <c r="J166" s="45">
        <f t="shared" si="9"/>
        <v>0</v>
      </c>
      <c r="K166" s="76"/>
      <c r="L166" s="65"/>
      <c r="M166" s="65"/>
      <c r="N166" s="48">
        <f t="shared" si="8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183"/>
      <c r="B167" s="83"/>
      <c r="C167" s="225"/>
      <c r="D167" s="225"/>
      <c r="E167" s="40">
        <f t="shared" si="7"/>
        <v>0</v>
      </c>
      <c r="F167" s="64"/>
      <c r="G167" s="205"/>
      <c r="H167" s="222"/>
      <c r="I167" s="64"/>
      <c r="J167" s="45">
        <f t="shared" si="9"/>
        <v>0</v>
      </c>
      <c r="K167" s="76"/>
      <c r="L167" s="65"/>
      <c r="M167" s="65"/>
      <c r="N167" s="48">
        <f t="shared" si="8"/>
        <v>0</v>
      </c>
      <c r="O167" s="204"/>
      <c r="P167" s="226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82"/>
      <c r="B168" s="83"/>
      <c r="C168" s="207"/>
      <c r="D168" s="207"/>
      <c r="E168" s="40">
        <f t="shared" si="7"/>
        <v>0</v>
      </c>
      <c r="F168" s="64"/>
      <c r="G168" s="205"/>
      <c r="H168" s="208"/>
      <c r="I168" s="64"/>
      <c r="J168" s="45">
        <f t="shared" si="9"/>
        <v>0</v>
      </c>
      <c r="K168" s="76"/>
      <c r="L168" s="65"/>
      <c r="M168" s="65"/>
      <c r="N168" s="48">
        <f t="shared" si="8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183"/>
      <c r="B169" s="83"/>
      <c r="C169" s="227"/>
      <c r="D169" s="227"/>
      <c r="E169" s="40">
        <f t="shared" si="7"/>
        <v>0</v>
      </c>
      <c r="F169" s="64"/>
      <c r="G169" s="205"/>
      <c r="H169" s="63"/>
      <c r="I169" s="64"/>
      <c r="J169" s="45">
        <f t="shared" si="9"/>
        <v>0</v>
      </c>
      <c r="K169" s="76"/>
      <c r="L169" s="65"/>
      <c r="M169" s="65"/>
      <c r="N169" s="48">
        <f t="shared" si="8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18.75" thickTop="1" thickBot="1" x14ac:dyDescent="0.35">
      <c r="A170" s="75"/>
      <c r="B170" s="83"/>
      <c r="C170" s="207"/>
      <c r="D170" s="207"/>
      <c r="E170" s="40">
        <f t="shared" si="7"/>
        <v>0</v>
      </c>
      <c r="F170" s="64"/>
      <c r="G170" s="205"/>
      <c r="H170" s="208"/>
      <c r="I170" s="64"/>
      <c r="J170" s="45">
        <f t="shared" si="9"/>
        <v>0</v>
      </c>
      <c r="K170" s="76"/>
      <c r="L170" s="65"/>
      <c r="M170" s="65"/>
      <c r="N170" s="48">
        <f t="shared" si="8"/>
        <v>0</v>
      </c>
      <c r="O170" s="89"/>
      <c r="P170" s="189"/>
      <c r="Q170" s="116"/>
      <c r="R170" s="117"/>
      <c r="S170" s="158"/>
      <c r="T170" s="52"/>
      <c r="U170" s="53"/>
      <c r="V170" s="54"/>
    </row>
    <row r="171" spans="1:22" ht="20.25" thickTop="1" thickBot="1" x14ac:dyDescent="0.35">
      <c r="A171" s="228"/>
      <c r="B171" s="229"/>
      <c r="C171" s="167"/>
      <c r="D171" s="167"/>
      <c r="E171" s="40">
        <f t="shared" si="7"/>
        <v>0</v>
      </c>
      <c r="F171" s="64"/>
      <c r="G171" s="205"/>
      <c r="H171" s="208"/>
      <c r="I171" s="64"/>
      <c r="J171" s="45">
        <f t="shared" si="9"/>
        <v>0</v>
      </c>
      <c r="K171" s="76"/>
      <c r="L171" s="65"/>
      <c r="M171" s="65"/>
      <c r="N171" s="48">
        <f t="shared" si="8"/>
        <v>0</v>
      </c>
      <c r="O171" s="209"/>
      <c r="P171" s="210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7"/>
        <v>0</v>
      </c>
      <c r="F172" s="64"/>
      <c r="G172" s="205"/>
      <c r="H172" s="208"/>
      <c r="I172" s="64"/>
      <c r="J172" s="45">
        <f t="shared" si="9"/>
        <v>0</v>
      </c>
      <c r="K172" s="76"/>
      <c r="L172" s="65"/>
      <c r="M172" s="65"/>
      <c r="N172" s="48">
        <f t="shared" si="8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75"/>
      <c r="B173" s="83"/>
      <c r="C173" s="230"/>
      <c r="D173" s="230"/>
      <c r="E173" s="40">
        <f t="shared" si="7"/>
        <v>0</v>
      </c>
      <c r="F173" s="64"/>
      <c r="G173" s="205"/>
      <c r="H173" s="208"/>
      <c r="I173" s="64"/>
      <c r="J173" s="45">
        <f t="shared" si="9"/>
        <v>0</v>
      </c>
      <c r="K173" s="76"/>
      <c r="L173" s="65"/>
      <c r="M173" s="65"/>
      <c r="N173" s="48">
        <f t="shared" si="8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231"/>
      <c r="B174" s="83"/>
      <c r="C174" s="232"/>
      <c r="D174" s="232"/>
      <c r="E174" s="40">
        <f t="shared" si="7"/>
        <v>0</v>
      </c>
      <c r="F174" s="64"/>
      <c r="G174" s="205"/>
      <c r="H174" s="208"/>
      <c r="I174" s="64"/>
      <c r="J174" s="45">
        <f t="shared" si="9"/>
        <v>0</v>
      </c>
      <c r="K174" s="76"/>
      <c r="L174" s="65"/>
      <c r="M174" s="65"/>
      <c r="N174" s="48">
        <f t="shared" si="8"/>
        <v>0</v>
      </c>
      <c r="O174" s="89"/>
      <c r="P174" s="189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7"/>
        <v>0</v>
      </c>
      <c r="F175" s="64"/>
      <c r="G175" s="234"/>
      <c r="H175" s="208"/>
      <c r="I175" s="64"/>
      <c r="J175" s="45">
        <f t="shared" si="9"/>
        <v>0</v>
      </c>
      <c r="K175" s="76"/>
      <c r="L175" s="65"/>
      <c r="M175" s="65"/>
      <c r="N175" s="48">
        <f t="shared" si="8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8.75" thickTop="1" thickBot="1" x14ac:dyDescent="0.35">
      <c r="A176" s="75"/>
      <c r="B176" s="83"/>
      <c r="C176" s="233"/>
      <c r="D176" s="233"/>
      <c r="E176" s="40">
        <f t="shared" si="7"/>
        <v>0</v>
      </c>
      <c r="F176" s="64"/>
      <c r="G176" s="62"/>
      <c r="H176" s="208"/>
      <c r="I176" s="64"/>
      <c r="J176" s="45">
        <f t="shared" si="9"/>
        <v>0</v>
      </c>
      <c r="K176" s="76"/>
      <c r="L176" s="65"/>
      <c r="M176" s="65"/>
      <c r="N176" s="48">
        <f t="shared" si="8"/>
        <v>0</v>
      </c>
      <c r="O176" s="235"/>
      <c r="P176" s="236"/>
      <c r="Q176" s="116"/>
      <c r="R176" s="117"/>
      <c r="S176" s="158"/>
      <c r="T176" s="52"/>
      <c r="U176" s="53"/>
      <c r="V176" s="54"/>
    </row>
    <row r="177" spans="1:22" ht="17.25" thickTop="1" thickBot="1" x14ac:dyDescent="0.3">
      <c r="A177" s="75"/>
      <c r="B177" s="182"/>
      <c r="C177" s="237"/>
      <c r="D177" s="237"/>
      <c r="E177" s="40">
        <f t="shared" si="7"/>
        <v>0</v>
      </c>
      <c r="F177" s="238"/>
      <c r="G177" s="205"/>
      <c r="H177" s="239"/>
      <c r="I177" s="238"/>
      <c r="J177" s="45">
        <f t="shared" si="9"/>
        <v>0</v>
      </c>
      <c r="N177" s="48">
        <f t="shared" si="8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si="7"/>
        <v>0</v>
      </c>
      <c r="F178" s="238"/>
      <c r="G178" s="205"/>
      <c r="H178" s="239"/>
      <c r="I178" s="238"/>
      <c r="J178" s="45">
        <f t="shared" si="9"/>
        <v>0</v>
      </c>
      <c r="N178" s="48">
        <f t="shared" si="8"/>
        <v>0</v>
      </c>
      <c r="O178" s="240"/>
      <c r="P178" s="226"/>
      <c r="Q178" s="241"/>
      <c r="R178" s="242"/>
      <c r="S178" s="243"/>
      <c r="T178" s="244"/>
      <c r="U178" s="245"/>
      <c r="V178" s="246"/>
    </row>
    <row r="179" spans="1:22" ht="18.75" thickTop="1" thickBot="1" x14ac:dyDescent="0.35">
      <c r="A179" s="75"/>
      <c r="B179" s="83"/>
      <c r="C179" s="232"/>
      <c r="D179" s="232"/>
      <c r="E179" s="40">
        <f t="shared" ref="E179:E242" si="10">D179*F179</f>
        <v>0</v>
      </c>
      <c r="F179" s="64"/>
      <c r="G179" s="205"/>
      <c r="H179" s="208"/>
      <c r="I179" s="64"/>
      <c r="J179" s="45">
        <f t="shared" si="9"/>
        <v>0</v>
      </c>
      <c r="K179" s="76"/>
      <c r="L179" s="65"/>
      <c r="M179" s="65"/>
      <c r="N179" s="48">
        <f t="shared" si="8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32"/>
      <c r="D180" s="232"/>
      <c r="E180" s="40">
        <f t="shared" si="10"/>
        <v>0</v>
      </c>
      <c r="F180" s="64"/>
      <c r="G180" s="205"/>
      <c r="H180" s="208"/>
      <c r="I180" s="64"/>
      <c r="J180" s="45">
        <f t="shared" si="9"/>
        <v>0</v>
      </c>
      <c r="K180" s="76"/>
      <c r="L180" s="65"/>
      <c r="M180" s="65"/>
      <c r="N180" s="48">
        <f t="shared" si="8"/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10"/>
        <v>0</v>
      </c>
      <c r="F181" s="64"/>
      <c r="G181" s="234"/>
      <c r="H181" s="208"/>
      <c r="I181" s="64"/>
      <c r="J181" s="45">
        <f t="shared" si="9"/>
        <v>0</v>
      </c>
      <c r="K181" s="76"/>
      <c r="L181" s="65"/>
      <c r="M181" s="65"/>
      <c r="N181" s="48">
        <f t="shared" ref="N181:N244" si="11">K181*I181</f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10"/>
        <v>0</v>
      </c>
      <c r="F182" s="64"/>
      <c r="G182" s="234"/>
      <c r="H182" s="208"/>
      <c r="I182" s="64"/>
      <c r="J182" s="45">
        <f t="shared" si="9"/>
        <v>0</v>
      </c>
      <c r="K182" s="76"/>
      <c r="L182" s="65"/>
      <c r="M182" s="65"/>
      <c r="N182" s="48">
        <f t="shared" si="11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5">
      <c r="A183" s="75"/>
      <c r="B183" s="83"/>
      <c r="C183" s="247"/>
      <c r="D183" s="247"/>
      <c r="E183" s="40">
        <f t="shared" si="10"/>
        <v>0</v>
      </c>
      <c r="F183" s="64"/>
      <c r="G183" s="234"/>
      <c r="H183" s="208"/>
      <c r="I183" s="64"/>
      <c r="J183" s="45">
        <f t="shared" si="9"/>
        <v>0</v>
      </c>
      <c r="K183" s="76"/>
      <c r="L183" s="65"/>
      <c r="M183" s="65"/>
      <c r="N183" s="48">
        <f t="shared" si="11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">
      <c r="A184" s="75"/>
      <c r="B184" s="182"/>
      <c r="C184" s="248"/>
      <c r="D184" s="248"/>
      <c r="E184" s="40">
        <f t="shared" si="10"/>
        <v>0</v>
      </c>
      <c r="F184" s="64"/>
      <c r="G184" s="234"/>
      <c r="H184" s="208"/>
      <c r="I184" s="64"/>
      <c r="J184" s="45">
        <f t="shared" si="9"/>
        <v>0</v>
      </c>
      <c r="K184" s="76"/>
      <c r="L184" s="65"/>
      <c r="M184" s="65"/>
      <c r="N184" s="48">
        <f t="shared" si="11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47"/>
      <c r="D185" s="247"/>
      <c r="E185" s="40">
        <f t="shared" si="10"/>
        <v>0</v>
      </c>
      <c r="F185" s="64"/>
      <c r="G185" s="234"/>
      <c r="H185" s="208"/>
      <c r="I185" s="64"/>
      <c r="J185" s="45">
        <f t="shared" si="9"/>
        <v>0</v>
      </c>
      <c r="K185" s="76"/>
      <c r="L185" s="65"/>
      <c r="M185" s="65"/>
      <c r="N185" s="48">
        <f t="shared" si="11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10"/>
        <v>0</v>
      </c>
      <c r="F186" s="64"/>
      <c r="G186" s="205"/>
      <c r="H186" s="208"/>
      <c r="I186" s="64"/>
      <c r="J186" s="45">
        <f t="shared" si="9"/>
        <v>0</v>
      </c>
      <c r="K186" s="76"/>
      <c r="L186" s="65"/>
      <c r="M186" s="65"/>
      <c r="N186" s="48">
        <f t="shared" si="11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10"/>
        <v>0</v>
      </c>
      <c r="F187" s="64"/>
      <c r="G187" s="205"/>
      <c r="H187" s="208"/>
      <c r="I187" s="64"/>
      <c r="J187" s="45">
        <f t="shared" si="9"/>
        <v>0</v>
      </c>
      <c r="K187" s="76"/>
      <c r="L187" s="65"/>
      <c r="M187" s="65"/>
      <c r="N187" s="48">
        <f t="shared" si="11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10"/>
        <v>0</v>
      </c>
      <c r="F188" s="64"/>
      <c r="G188" s="205"/>
      <c r="H188" s="208"/>
      <c r="I188" s="64"/>
      <c r="J188" s="45">
        <f t="shared" si="9"/>
        <v>0</v>
      </c>
      <c r="K188" s="76"/>
      <c r="L188" s="65"/>
      <c r="M188" s="65"/>
      <c r="N188" s="48">
        <f t="shared" si="11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5">
      <c r="A189" s="75"/>
      <c r="B189" s="83"/>
      <c r="C189" s="227"/>
      <c r="D189" s="227"/>
      <c r="E189" s="40">
        <f t="shared" si="10"/>
        <v>0</v>
      </c>
      <c r="F189" s="64"/>
      <c r="G189" s="205"/>
      <c r="H189" s="208"/>
      <c r="I189" s="64"/>
      <c r="J189" s="45">
        <f t="shared" si="9"/>
        <v>0</v>
      </c>
      <c r="K189" s="76"/>
      <c r="L189" s="65"/>
      <c r="M189" s="65"/>
      <c r="N189" s="48">
        <f t="shared" si="11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">
      <c r="A190" s="231"/>
      <c r="B190" s="182"/>
      <c r="C190" s="232"/>
      <c r="D190" s="232"/>
      <c r="E190" s="40">
        <f t="shared" si="10"/>
        <v>0</v>
      </c>
      <c r="F190" s="64"/>
      <c r="G190" s="205"/>
      <c r="H190" s="208"/>
      <c r="I190" s="64"/>
      <c r="J190" s="45">
        <f t="shared" si="9"/>
        <v>0</v>
      </c>
      <c r="K190" s="76"/>
      <c r="L190" s="65"/>
      <c r="M190" s="65"/>
      <c r="N190" s="48">
        <f t="shared" si="11"/>
        <v>0</v>
      </c>
      <c r="O190" s="89"/>
      <c r="P190" s="189"/>
      <c r="Q190" s="116"/>
      <c r="R190" s="117"/>
      <c r="S190" s="158"/>
      <c r="T190" s="52"/>
      <c r="U190" s="53"/>
      <c r="V190" s="54"/>
    </row>
    <row r="191" spans="1:22" ht="18.75" thickTop="1" thickBot="1" x14ac:dyDescent="0.35">
      <c r="A191" s="249"/>
      <c r="B191" s="83"/>
      <c r="C191" s="233"/>
      <c r="D191" s="233"/>
      <c r="E191" s="40">
        <f t="shared" si="10"/>
        <v>0</v>
      </c>
      <c r="F191" s="64"/>
      <c r="G191" s="62"/>
      <c r="H191" s="208"/>
      <c r="I191" s="64"/>
      <c r="J191" s="45">
        <f t="shared" si="9"/>
        <v>0</v>
      </c>
      <c r="K191" s="76"/>
      <c r="L191" s="65"/>
      <c r="M191" s="65"/>
      <c r="N191" s="48">
        <f t="shared" si="11"/>
        <v>0</v>
      </c>
      <c r="O191" s="235"/>
      <c r="P191" s="236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10"/>
        <v>0</v>
      </c>
      <c r="F192" s="64"/>
      <c r="G192" s="205"/>
      <c r="H192" s="208"/>
      <c r="I192" s="64"/>
      <c r="J192" s="45">
        <f t="shared" si="9"/>
        <v>0</v>
      </c>
      <c r="K192" s="76"/>
      <c r="L192" s="65"/>
      <c r="M192" s="65"/>
      <c r="N192" s="48">
        <f t="shared" si="11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10"/>
        <v>0</v>
      </c>
      <c r="F193" s="64"/>
      <c r="G193" s="205"/>
      <c r="H193" s="208"/>
      <c r="I193" s="64"/>
      <c r="J193" s="45">
        <f t="shared" si="9"/>
        <v>0</v>
      </c>
      <c r="K193" s="76"/>
      <c r="L193" s="65"/>
      <c r="M193" s="65"/>
      <c r="N193" s="48">
        <f t="shared" si="11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10"/>
        <v>0</v>
      </c>
      <c r="F194" s="64"/>
      <c r="G194" s="205"/>
      <c r="H194" s="208"/>
      <c r="I194" s="64"/>
      <c r="J194" s="45">
        <f t="shared" si="9"/>
        <v>0</v>
      </c>
      <c r="K194" s="76"/>
      <c r="L194" s="65"/>
      <c r="M194" s="65"/>
      <c r="N194" s="48">
        <f t="shared" si="11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10"/>
        <v>0</v>
      </c>
      <c r="F195" s="251"/>
      <c r="G195" s="234"/>
      <c r="H195" s="208"/>
      <c r="I195" s="64"/>
      <c r="J195" s="45">
        <f t="shared" si="9"/>
        <v>0</v>
      </c>
      <c r="K195" s="76"/>
      <c r="L195" s="65"/>
      <c r="M195" s="65"/>
      <c r="N195" s="48">
        <f t="shared" si="11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10"/>
        <v>0</v>
      </c>
      <c r="F196" s="251"/>
      <c r="G196" s="234"/>
      <c r="H196" s="208"/>
      <c r="I196" s="64"/>
      <c r="J196" s="45">
        <f t="shared" si="9"/>
        <v>0</v>
      </c>
      <c r="K196" s="76"/>
      <c r="L196" s="65"/>
      <c r="M196" s="65"/>
      <c r="N196" s="48">
        <f t="shared" si="11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10"/>
        <v>0</v>
      </c>
      <c r="F197" s="251"/>
      <c r="G197" s="234"/>
      <c r="H197" s="208"/>
      <c r="I197" s="64"/>
      <c r="J197" s="45">
        <f t="shared" si="9"/>
        <v>0</v>
      </c>
      <c r="K197" s="76"/>
      <c r="L197" s="65"/>
      <c r="M197" s="65"/>
      <c r="N197" s="48">
        <f t="shared" si="11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10"/>
        <v>0</v>
      </c>
      <c r="F198" s="251"/>
      <c r="G198" s="234"/>
      <c r="H198" s="208"/>
      <c r="I198" s="64"/>
      <c r="J198" s="45">
        <f t="shared" si="9"/>
        <v>0</v>
      </c>
      <c r="K198" s="76"/>
      <c r="L198" s="65"/>
      <c r="M198" s="65"/>
      <c r="N198" s="48">
        <f t="shared" si="11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10"/>
        <v>0</v>
      </c>
      <c r="F199" s="251"/>
      <c r="G199" s="234"/>
      <c r="H199" s="208"/>
      <c r="I199" s="64"/>
      <c r="J199" s="45">
        <f t="shared" si="9"/>
        <v>0</v>
      </c>
      <c r="K199" s="76"/>
      <c r="L199" s="65"/>
      <c r="M199" s="65"/>
      <c r="N199" s="48">
        <f t="shared" si="11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10"/>
        <v>0</v>
      </c>
      <c r="F200" s="251"/>
      <c r="G200" s="234"/>
      <c r="H200" s="208"/>
      <c r="I200" s="64"/>
      <c r="J200" s="45">
        <f t="shared" si="9"/>
        <v>0</v>
      </c>
      <c r="K200" s="76"/>
      <c r="L200" s="65"/>
      <c r="M200" s="65"/>
      <c r="N200" s="48">
        <f t="shared" si="11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10"/>
        <v>0</v>
      </c>
      <c r="F201" s="251"/>
      <c r="G201" s="234"/>
      <c r="H201" s="208"/>
      <c r="I201" s="64"/>
      <c r="J201" s="45">
        <f t="shared" si="9"/>
        <v>0</v>
      </c>
      <c r="K201" s="76"/>
      <c r="L201" s="65"/>
      <c r="M201" s="65"/>
      <c r="N201" s="48">
        <f t="shared" si="11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50"/>
      <c r="D202" s="250"/>
      <c r="E202" s="40">
        <f t="shared" si="10"/>
        <v>0</v>
      </c>
      <c r="F202" s="64"/>
      <c r="G202" s="234"/>
      <c r="H202" s="208"/>
      <c r="I202" s="64"/>
      <c r="J202" s="45">
        <f t="shared" si="9"/>
        <v>0</v>
      </c>
      <c r="K202" s="76"/>
      <c r="L202" s="65"/>
      <c r="M202" s="65"/>
      <c r="N202" s="48">
        <f t="shared" si="11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10"/>
        <v>0</v>
      </c>
      <c r="F203" s="64"/>
      <c r="G203" s="205"/>
      <c r="H203" s="208"/>
      <c r="I203" s="64"/>
      <c r="J203" s="45">
        <f t="shared" si="9"/>
        <v>0</v>
      </c>
      <c r="K203" s="76"/>
      <c r="L203" s="65"/>
      <c r="M203" s="65"/>
      <c r="N203" s="48">
        <f t="shared" si="11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10"/>
        <v>0</v>
      </c>
      <c r="F204" s="64"/>
      <c r="G204" s="205"/>
      <c r="H204" s="208"/>
      <c r="I204" s="64"/>
      <c r="J204" s="45">
        <f t="shared" si="9"/>
        <v>0</v>
      </c>
      <c r="K204" s="76"/>
      <c r="L204" s="65"/>
      <c r="M204" s="65"/>
      <c r="N204" s="48">
        <f t="shared" si="11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10"/>
        <v>0</v>
      </c>
      <c r="F205" s="64"/>
      <c r="G205" s="205"/>
      <c r="H205" s="208"/>
      <c r="I205" s="64"/>
      <c r="J205" s="45">
        <f t="shared" si="9"/>
        <v>0</v>
      </c>
      <c r="K205" s="76"/>
      <c r="L205" s="65"/>
      <c r="M205" s="65"/>
      <c r="N205" s="48">
        <f t="shared" si="11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10"/>
        <v>0</v>
      </c>
      <c r="F206" s="64"/>
      <c r="G206" s="205"/>
      <c r="H206" s="208"/>
      <c r="I206" s="64"/>
      <c r="J206" s="45">
        <f t="shared" si="9"/>
        <v>0</v>
      </c>
      <c r="K206" s="76"/>
      <c r="L206" s="65"/>
      <c r="M206" s="65"/>
      <c r="N206" s="48">
        <f t="shared" si="11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10"/>
        <v>0</v>
      </c>
      <c r="F207" s="64"/>
      <c r="G207" s="205"/>
      <c r="H207" s="208"/>
      <c r="I207" s="64"/>
      <c r="J207" s="45">
        <f t="shared" si="9"/>
        <v>0</v>
      </c>
      <c r="K207" s="76"/>
      <c r="L207" s="65"/>
      <c r="M207" s="65"/>
      <c r="N207" s="48">
        <f t="shared" si="11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10"/>
        <v>0</v>
      </c>
      <c r="F208" s="64"/>
      <c r="G208" s="205"/>
      <c r="H208" s="208"/>
      <c r="I208" s="64"/>
      <c r="J208" s="45">
        <f t="shared" si="9"/>
        <v>0</v>
      </c>
      <c r="K208" s="76"/>
      <c r="L208" s="65"/>
      <c r="M208" s="65"/>
      <c r="N208" s="48">
        <f t="shared" si="11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10"/>
        <v>0</v>
      </c>
      <c r="F209" s="64"/>
      <c r="G209" s="205"/>
      <c r="H209" s="208"/>
      <c r="I209" s="64"/>
      <c r="J209" s="45">
        <f t="shared" si="9"/>
        <v>0</v>
      </c>
      <c r="K209" s="76"/>
      <c r="L209" s="65"/>
      <c r="M209" s="65"/>
      <c r="N209" s="48">
        <f t="shared" si="11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8.75" thickTop="1" thickBot="1" x14ac:dyDescent="0.3">
      <c r="A210" s="75"/>
      <c r="B210" s="182"/>
      <c r="C210" s="227"/>
      <c r="D210" s="227"/>
      <c r="E210" s="40">
        <f t="shared" si="10"/>
        <v>0</v>
      </c>
      <c r="F210" s="64"/>
      <c r="G210" s="205"/>
      <c r="H210" s="208"/>
      <c r="I210" s="64"/>
      <c r="J210" s="45">
        <f t="shared" si="9"/>
        <v>0</v>
      </c>
      <c r="K210" s="76"/>
      <c r="L210" s="65"/>
      <c r="M210" s="65"/>
      <c r="N210" s="48">
        <f t="shared" si="11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7.25" thickTop="1" thickBot="1" x14ac:dyDescent="0.3">
      <c r="A211" s="182"/>
      <c r="B211" s="237"/>
      <c r="C211" s="227"/>
      <c r="D211" s="227"/>
      <c r="E211" s="40">
        <f t="shared" si="10"/>
        <v>0</v>
      </c>
      <c r="F211" s="64"/>
      <c r="G211" s="62"/>
      <c r="H211" s="63"/>
      <c r="I211" s="64"/>
      <c r="J211" s="45">
        <f t="shared" si="9"/>
        <v>0</v>
      </c>
      <c r="K211" s="76"/>
      <c r="L211" s="65"/>
      <c r="M211" s="65"/>
      <c r="N211" s="48">
        <f t="shared" si="11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10"/>
        <v>0</v>
      </c>
      <c r="F212" s="64"/>
      <c r="G212" s="205"/>
      <c r="H212" s="208"/>
      <c r="I212" s="64"/>
      <c r="J212" s="45">
        <f t="shared" si="9"/>
        <v>0</v>
      </c>
      <c r="K212" s="76"/>
      <c r="L212" s="65"/>
      <c r="M212" s="65"/>
      <c r="N212" s="48">
        <f t="shared" si="11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10"/>
        <v>0</v>
      </c>
      <c r="F213" s="64"/>
      <c r="G213" s="205"/>
      <c r="H213" s="208"/>
      <c r="I213" s="64"/>
      <c r="J213" s="45">
        <f t="shared" si="9"/>
        <v>0</v>
      </c>
      <c r="K213" s="76"/>
      <c r="L213" s="65"/>
      <c r="M213" s="65"/>
      <c r="N213" s="48">
        <f t="shared" si="11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10"/>
        <v>0</v>
      </c>
      <c r="F214" s="64"/>
      <c r="G214" s="205"/>
      <c r="H214" s="208"/>
      <c r="I214" s="64"/>
      <c r="J214" s="45">
        <f t="shared" si="9"/>
        <v>0</v>
      </c>
      <c r="K214" s="76"/>
      <c r="L214" s="65"/>
      <c r="M214" s="65"/>
      <c r="N214" s="48">
        <f t="shared" si="11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49"/>
      <c r="B215" s="182"/>
      <c r="C215" s="227"/>
      <c r="D215" s="227"/>
      <c r="E215" s="40">
        <f t="shared" si="10"/>
        <v>0</v>
      </c>
      <c r="F215" s="64"/>
      <c r="G215" s="205"/>
      <c r="H215" s="208"/>
      <c r="I215" s="64"/>
      <c r="J215" s="45">
        <f t="shared" si="9"/>
        <v>0</v>
      </c>
      <c r="K215" s="76"/>
      <c r="L215" s="65"/>
      <c r="M215" s="65"/>
      <c r="N215" s="48">
        <f t="shared" si="11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252"/>
      <c r="B216" s="182"/>
      <c r="C216" s="227"/>
      <c r="D216" s="227"/>
      <c r="E216" s="40">
        <f t="shared" si="10"/>
        <v>0</v>
      </c>
      <c r="F216" s="64"/>
      <c r="G216" s="205"/>
      <c r="H216" s="208"/>
      <c r="I216" s="64"/>
      <c r="J216" s="45">
        <f t="shared" si="9"/>
        <v>0</v>
      </c>
      <c r="K216" s="76"/>
      <c r="L216" s="65"/>
      <c r="M216" s="65"/>
      <c r="N216" s="48">
        <f t="shared" si="11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10"/>
        <v>0</v>
      </c>
      <c r="F217" s="64"/>
      <c r="G217" s="205"/>
      <c r="H217" s="208"/>
      <c r="I217" s="64"/>
      <c r="J217" s="45">
        <f t="shared" ref="J217:J260" si="12">I217-F217</f>
        <v>0</v>
      </c>
      <c r="K217" s="76"/>
      <c r="L217" s="65"/>
      <c r="M217" s="65"/>
      <c r="N217" s="48">
        <f t="shared" si="11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10"/>
        <v>0</v>
      </c>
      <c r="F218" s="64"/>
      <c r="G218" s="205"/>
      <c r="H218" s="208"/>
      <c r="I218" s="64"/>
      <c r="J218" s="45">
        <f t="shared" si="12"/>
        <v>0</v>
      </c>
      <c r="K218" s="76"/>
      <c r="L218" s="65"/>
      <c r="M218" s="65"/>
      <c r="N218" s="48">
        <f t="shared" si="11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10"/>
        <v>0</v>
      </c>
      <c r="F219" s="64"/>
      <c r="G219" s="205"/>
      <c r="H219" s="208"/>
      <c r="I219" s="64"/>
      <c r="J219" s="45">
        <f t="shared" si="12"/>
        <v>0</v>
      </c>
      <c r="K219" s="76"/>
      <c r="L219" s="65"/>
      <c r="M219" s="65"/>
      <c r="N219" s="48">
        <f t="shared" si="11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10"/>
        <v>0</v>
      </c>
      <c r="F220" s="64"/>
      <c r="G220" s="205"/>
      <c r="H220" s="208"/>
      <c r="I220" s="64"/>
      <c r="J220" s="45">
        <f t="shared" si="12"/>
        <v>0</v>
      </c>
      <c r="K220" s="76"/>
      <c r="L220" s="65"/>
      <c r="M220" s="65"/>
      <c r="N220" s="48">
        <f t="shared" si="11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10"/>
        <v>0</v>
      </c>
      <c r="F221" s="64"/>
      <c r="G221" s="205"/>
      <c r="H221" s="208"/>
      <c r="I221" s="64"/>
      <c r="J221" s="45">
        <f t="shared" si="12"/>
        <v>0</v>
      </c>
      <c r="K221" s="76"/>
      <c r="L221" s="65"/>
      <c r="M221" s="65"/>
      <c r="N221" s="48">
        <f t="shared" si="11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10"/>
        <v>0</v>
      </c>
      <c r="F222" s="64"/>
      <c r="G222" s="205"/>
      <c r="H222" s="208"/>
      <c r="I222" s="64"/>
      <c r="J222" s="45">
        <f t="shared" si="12"/>
        <v>0</v>
      </c>
      <c r="K222" s="76"/>
      <c r="L222" s="65"/>
      <c r="M222" s="65"/>
      <c r="N222" s="48">
        <f t="shared" si="11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10"/>
        <v>0</v>
      </c>
      <c r="F223" s="64"/>
      <c r="G223" s="205"/>
      <c r="H223" s="208"/>
      <c r="I223" s="64"/>
      <c r="J223" s="45">
        <f t="shared" si="12"/>
        <v>0</v>
      </c>
      <c r="K223" s="76"/>
      <c r="L223" s="65"/>
      <c r="M223" s="65"/>
      <c r="N223" s="48">
        <f t="shared" si="11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10"/>
        <v>0</v>
      </c>
      <c r="F224" s="64"/>
      <c r="G224" s="205"/>
      <c r="H224" s="208"/>
      <c r="I224" s="64"/>
      <c r="J224" s="45">
        <f t="shared" si="12"/>
        <v>0</v>
      </c>
      <c r="K224" s="76"/>
      <c r="L224" s="65"/>
      <c r="M224" s="65"/>
      <c r="N224" s="48">
        <f t="shared" si="11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27"/>
      <c r="D225" s="227"/>
      <c r="E225" s="40">
        <f t="shared" si="10"/>
        <v>0</v>
      </c>
      <c r="F225" s="64"/>
      <c r="G225" s="205"/>
      <c r="H225" s="208"/>
      <c r="I225" s="64"/>
      <c r="J225" s="45">
        <f t="shared" si="12"/>
        <v>0</v>
      </c>
      <c r="K225" s="76"/>
      <c r="L225" s="65"/>
      <c r="M225" s="65"/>
      <c r="N225" s="48">
        <f t="shared" si="11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53"/>
      <c r="D226" s="253"/>
      <c r="E226" s="40">
        <f t="shared" si="10"/>
        <v>0</v>
      </c>
      <c r="F226" s="64"/>
      <c r="G226" s="205"/>
      <c r="H226" s="208"/>
      <c r="I226" s="64"/>
      <c r="J226" s="45">
        <f t="shared" si="12"/>
        <v>0</v>
      </c>
      <c r="K226" s="76"/>
      <c r="L226" s="65"/>
      <c r="M226" s="65"/>
      <c r="N226" s="48">
        <f t="shared" si="11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27"/>
      <c r="D227" s="227"/>
      <c r="E227" s="40">
        <f t="shared" si="10"/>
        <v>0</v>
      </c>
      <c r="F227" s="64"/>
      <c r="G227" s="205"/>
      <c r="H227" s="208"/>
      <c r="I227" s="64"/>
      <c r="J227" s="45">
        <f t="shared" si="12"/>
        <v>0</v>
      </c>
      <c r="K227" s="76"/>
      <c r="L227" s="65"/>
      <c r="M227" s="65"/>
      <c r="N227" s="48">
        <f t="shared" si="11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7"/>
      <c r="D228" s="247"/>
      <c r="E228" s="40">
        <f t="shared" si="10"/>
        <v>0</v>
      </c>
      <c r="F228" s="64"/>
      <c r="G228" s="205"/>
      <c r="H228" s="208"/>
      <c r="I228" s="64"/>
      <c r="J228" s="45">
        <f t="shared" si="12"/>
        <v>0</v>
      </c>
      <c r="K228" s="76"/>
      <c r="L228" s="65"/>
      <c r="M228" s="65"/>
      <c r="N228" s="48">
        <f t="shared" si="11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10"/>
        <v>0</v>
      </c>
      <c r="F229" s="64"/>
      <c r="G229" s="205"/>
      <c r="H229" s="208"/>
      <c r="I229" s="64"/>
      <c r="J229" s="45">
        <f t="shared" si="12"/>
        <v>0</v>
      </c>
      <c r="K229" s="76"/>
      <c r="L229" s="65"/>
      <c r="M229" s="65"/>
      <c r="N229" s="48">
        <f t="shared" si="11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8"/>
      <c r="D230" s="248"/>
      <c r="E230" s="40">
        <f t="shared" si="10"/>
        <v>0</v>
      </c>
      <c r="F230" s="64"/>
      <c r="G230" s="205"/>
      <c r="H230" s="208"/>
      <c r="I230" s="64"/>
      <c r="J230" s="45">
        <f t="shared" si="12"/>
        <v>0</v>
      </c>
      <c r="K230" s="76"/>
      <c r="L230" s="65"/>
      <c r="M230" s="65"/>
      <c r="N230" s="48">
        <f t="shared" si="11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47"/>
      <c r="D231" s="247"/>
      <c r="E231" s="40">
        <f t="shared" si="10"/>
        <v>0</v>
      </c>
      <c r="F231" s="64"/>
      <c r="G231" s="205"/>
      <c r="H231" s="208"/>
      <c r="I231" s="64"/>
      <c r="J231" s="45">
        <f t="shared" si="12"/>
        <v>0</v>
      </c>
      <c r="K231" s="76"/>
      <c r="L231" s="65"/>
      <c r="M231" s="65"/>
      <c r="N231" s="48">
        <f t="shared" si="11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232"/>
      <c r="D232" s="232"/>
      <c r="E232" s="40">
        <f t="shared" si="10"/>
        <v>0</v>
      </c>
      <c r="F232" s="64"/>
      <c r="G232" s="205"/>
      <c r="H232" s="208"/>
      <c r="I232" s="64"/>
      <c r="J232" s="45">
        <f t="shared" si="12"/>
        <v>0</v>
      </c>
      <c r="K232" s="76"/>
      <c r="L232" s="65"/>
      <c r="M232" s="65"/>
      <c r="N232" s="48">
        <f t="shared" si="11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75"/>
      <c r="B233" s="182"/>
      <c r="C233" s="179"/>
      <c r="D233" s="179"/>
      <c r="E233" s="40">
        <f t="shared" si="10"/>
        <v>0</v>
      </c>
      <c r="F233" s="64"/>
      <c r="G233" s="205"/>
      <c r="H233" s="208"/>
      <c r="I233" s="64"/>
      <c r="J233" s="45">
        <f t="shared" si="12"/>
        <v>0</v>
      </c>
      <c r="K233" s="76"/>
      <c r="L233" s="65"/>
      <c r="M233" s="65"/>
      <c r="N233" s="48">
        <f t="shared" si="11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183"/>
      <c r="B234" s="182"/>
      <c r="C234" s="207"/>
      <c r="D234" s="207"/>
      <c r="E234" s="40">
        <f t="shared" si="10"/>
        <v>0</v>
      </c>
      <c r="F234" s="64"/>
      <c r="G234" s="205"/>
      <c r="H234" s="208"/>
      <c r="I234" s="64"/>
      <c r="J234" s="45">
        <f t="shared" si="12"/>
        <v>0</v>
      </c>
      <c r="K234" s="76"/>
      <c r="L234" s="65"/>
      <c r="M234" s="65"/>
      <c r="N234" s="48">
        <f t="shared" si="11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10"/>
        <v>0</v>
      </c>
      <c r="F235" s="64"/>
      <c r="G235" s="205"/>
      <c r="H235" s="208"/>
      <c r="I235" s="64"/>
      <c r="J235" s="45">
        <f t="shared" si="12"/>
        <v>0</v>
      </c>
      <c r="K235" s="76"/>
      <c r="L235" s="65"/>
      <c r="M235" s="65"/>
      <c r="N235" s="48">
        <f t="shared" si="11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75"/>
      <c r="B236" s="182"/>
      <c r="C236" s="207"/>
      <c r="D236" s="207"/>
      <c r="E236" s="40">
        <f t="shared" si="10"/>
        <v>0</v>
      </c>
      <c r="F236" s="64"/>
      <c r="G236" s="205"/>
      <c r="H236" s="208"/>
      <c r="I236" s="64"/>
      <c r="J236" s="45">
        <f t="shared" si="12"/>
        <v>0</v>
      </c>
      <c r="K236" s="76"/>
      <c r="L236" s="65"/>
      <c r="M236" s="65"/>
      <c r="N236" s="48">
        <f t="shared" si="11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8.75" thickTop="1" thickBot="1" x14ac:dyDescent="0.3">
      <c r="A237" s="254"/>
      <c r="B237" s="255"/>
      <c r="C237" s="207"/>
      <c r="D237" s="207"/>
      <c r="E237" s="40">
        <f t="shared" si="10"/>
        <v>0</v>
      </c>
      <c r="F237" s="64"/>
      <c r="G237" s="205"/>
      <c r="H237" s="208"/>
      <c r="I237" s="64"/>
      <c r="J237" s="45">
        <f t="shared" si="12"/>
        <v>0</v>
      </c>
      <c r="K237" s="76"/>
      <c r="L237" s="65"/>
      <c r="M237" s="65"/>
      <c r="N237" s="48">
        <f t="shared" si="11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7.25" thickTop="1" thickBot="1" x14ac:dyDescent="0.3">
      <c r="A238" s="183"/>
      <c r="B238" s="255"/>
      <c r="C238" s="207"/>
      <c r="D238" s="207"/>
      <c r="E238" s="40">
        <f t="shared" si="10"/>
        <v>0</v>
      </c>
      <c r="F238" s="64"/>
      <c r="G238" s="205"/>
      <c r="H238" s="63"/>
      <c r="I238" s="64"/>
      <c r="J238" s="45">
        <f t="shared" si="12"/>
        <v>0</v>
      </c>
      <c r="K238" s="76"/>
      <c r="L238" s="65"/>
      <c r="M238" s="65"/>
      <c r="N238" s="48">
        <f t="shared" si="11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183"/>
      <c r="B239" s="255"/>
      <c r="C239" s="207"/>
      <c r="D239" s="207"/>
      <c r="E239" s="40">
        <f t="shared" si="10"/>
        <v>0</v>
      </c>
      <c r="F239" s="64"/>
      <c r="G239" s="205"/>
      <c r="H239" s="208"/>
      <c r="I239" s="64"/>
      <c r="J239" s="45">
        <f t="shared" si="12"/>
        <v>0</v>
      </c>
      <c r="K239" s="76"/>
      <c r="L239" s="65"/>
      <c r="M239" s="65"/>
      <c r="N239" s="48">
        <f t="shared" si="11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10"/>
        <v>0</v>
      </c>
      <c r="F240" s="64"/>
      <c r="G240" s="205"/>
      <c r="H240" s="208"/>
      <c r="I240" s="64"/>
      <c r="J240" s="45">
        <f t="shared" si="12"/>
        <v>0</v>
      </c>
      <c r="K240" s="76"/>
      <c r="L240" s="65"/>
      <c r="M240" s="65"/>
      <c r="N240" s="48">
        <f t="shared" si="11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8.75" thickTop="1" thickBot="1" x14ac:dyDescent="0.3">
      <c r="A241" s="75"/>
      <c r="B241" s="255"/>
      <c r="C241" s="167"/>
      <c r="D241" s="167"/>
      <c r="E241" s="40">
        <f t="shared" si="10"/>
        <v>0</v>
      </c>
      <c r="F241" s="64"/>
      <c r="G241" s="205"/>
      <c r="H241" s="208"/>
      <c r="I241" s="64"/>
      <c r="J241" s="45">
        <f t="shared" si="12"/>
        <v>0</v>
      </c>
      <c r="K241" s="76"/>
      <c r="L241" s="65"/>
      <c r="M241" s="65"/>
      <c r="N241" s="48">
        <f t="shared" si="11"/>
        <v>0</v>
      </c>
      <c r="O241" s="89"/>
      <c r="P241" s="189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225"/>
      <c r="D242" s="225"/>
      <c r="E242" s="40">
        <f t="shared" si="10"/>
        <v>0</v>
      </c>
      <c r="F242" s="64"/>
      <c r="G242" s="205"/>
      <c r="H242" s="222"/>
      <c r="I242" s="64"/>
      <c r="J242" s="45">
        <f t="shared" si="12"/>
        <v>0</v>
      </c>
      <c r="K242" s="76"/>
      <c r="L242" s="65"/>
      <c r="M242" s="65"/>
      <c r="N242" s="48">
        <f t="shared" si="11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5"/>
      <c r="C243" s="166"/>
      <c r="D243" s="166"/>
      <c r="E243" s="40">
        <f t="shared" ref="E243:E264" si="13">D243*F243</f>
        <v>0</v>
      </c>
      <c r="F243" s="64"/>
      <c r="G243" s="205"/>
      <c r="H243" s="222"/>
      <c r="I243" s="64"/>
      <c r="J243" s="45">
        <f t="shared" si="12"/>
        <v>0</v>
      </c>
      <c r="K243" s="76"/>
      <c r="L243" s="256"/>
      <c r="M243" s="257"/>
      <c r="N243" s="48">
        <f t="shared" si="11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3"/>
        <v>0</v>
      </c>
      <c r="F244" s="174"/>
      <c r="G244" s="259"/>
      <c r="H244" s="260"/>
      <c r="I244" s="61"/>
      <c r="J244" s="45">
        <f t="shared" si="12"/>
        <v>0</v>
      </c>
      <c r="K244" s="76"/>
      <c r="L244" s="256"/>
      <c r="M244" s="257"/>
      <c r="N244" s="48">
        <f t="shared" si="11"/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58"/>
      <c r="C245" s="174"/>
      <c r="D245" s="174"/>
      <c r="E245" s="40">
        <f t="shared" si="13"/>
        <v>0</v>
      </c>
      <c r="F245" s="174"/>
      <c r="G245" s="259"/>
      <c r="H245" s="260"/>
      <c r="I245" s="61"/>
      <c r="J245" s="45">
        <f t="shared" si="12"/>
        <v>0</v>
      </c>
      <c r="K245" s="76"/>
      <c r="L245" s="256"/>
      <c r="M245" s="257"/>
      <c r="N245" s="48">
        <f t="shared" ref="N245:N264" si="14">K245*I245</f>
        <v>0</v>
      </c>
      <c r="O245" s="204"/>
      <c r="P245" s="226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3"/>
        <v>0</v>
      </c>
      <c r="F246" s="174"/>
      <c r="G246" s="259"/>
      <c r="H246" s="260"/>
      <c r="I246" s="61"/>
      <c r="J246" s="45">
        <f t="shared" si="12"/>
        <v>0</v>
      </c>
      <c r="K246" s="76"/>
      <c r="L246" s="256"/>
      <c r="M246" s="257"/>
      <c r="N246" s="48">
        <f t="shared" si="14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3"/>
        <v>0</v>
      </c>
      <c r="F247" s="174"/>
      <c r="G247" s="259"/>
      <c r="H247" s="260"/>
      <c r="I247" s="61"/>
      <c r="J247" s="45">
        <f t="shared" si="12"/>
        <v>0</v>
      </c>
      <c r="K247" s="76"/>
      <c r="L247" s="256"/>
      <c r="M247" s="257"/>
      <c r="N247" s="48">
        <f t="shared" si="14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17.25" thickTop="1" thickBot="1" x14ac:dyDescent="0.3">
      <c r="A248" s="183"/>
      <c r="B248" s="261"/>
      <c r="C248" s="174"/>
      <c r="D248" s="174"/>
      <c r="E248" s="40">
        <f t="shared" si="13"/>
        <v>0</v>
      </c>
      <c r="F248" s="174"/>
      <c r="G248" s="259"/>
      <c r="H248" s="260"/>
      <c r="I248" s="61"/>
      <c r="J248" s="45">
        <f t="shared" si="12"/>
        <v>0</v>
      </c>
      <c r="K248" s="76"/>
      <c r="L248" s="256"/>
      <c r="M248" s="257"/>
      <c r="N248" s="48">
        <f t="shared" si="14"/>
        <v>0</v>
      </c>
      <c r="O248" s="89"/>
      <c r="P248" s="192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3"/>
      <c r="E249" s="40">
        <f t="shared" si="13"/>
        <v>0</v>
      </c>
      <c r="F249" s="44"/>
      <c r="G249" s="264"/>
      <c r="H249" s="265"/>
      <c r="I249" s="64"/>
      <c r="J249" s="45">
        <f t="shared" si="12"/>
        <v>0</v>
      </c>
      <c r="K249" s="76"/>
      <c r="L249" s="256"/>
      <c r="M249" s="266"/>
      <c r="N249" s="48">
        <f t="shared" si="14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3"/>
        <v>0</v>
      </c>
      <c r="F250" s="64"/>
      <c r="G250" s="205"/>
      <c r="H250" s="222"/>
      <c r="I250" s="64"/>
      <c r="J250" s="45">
        <f t="shared" si="12"/>
        <v>0</v>
      </c>
      <c r="K250" s="76"/>
      <c r="L250" s="256"/>
      <c r="M250" s="266"/>
      <c r="N250" s="48">
        <f t="shared" si="14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2"/>
      <c r="D251" s="262"/>
      <c r="E251" s="40">
        <f t="shared" si="13"/>
        <v>0</v>
      </c>
      <c r="F251" s="64"/>
      <c r="G251" s="205"/>
      <c r="H251" s="222"/>
      <c r="I251" s="64"/>
      <c r="J251" s="45">
        <f t="shared" si="12"/>
        <v>0</v>
      </c>
      <c r="K251" s="76"/>
      <c r="L251" s="256"/>
      <c r="M251" s="266"/>
      <c r="N251" s="48">
        <f t="shared" si="14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20.25" thickTop="1" thickBot="1" x14ac:dyDescent="0.35">
      <c r="A252" s="183"/>
      <c r="B252" s="182"/>
      <c r="C252" s="267"/>
      <c r="D252" s="267"/>
      <c r="E252" s="40">
        <f t="shared" si="13"/>
        <v>0</v>
      </c>
      <c r="F252" s="64"/>
      <c r="G252" s="205"/>
      <c r="H252" s="222"/>
      <c r="I252" s="64"/>
      <c r="J252" s="45">
        <f t="shared" si="12"/>
        <v>0</v>
      </c>
      <c r="K252" s="76"/>
      <c r="L252" s="256"/>
      <c r="M252" s="266"/>
      <c r="N252" s="48">
        <f t="shared" si="14"/>
        <v>0</v>
      </c>
      <c r="O252" s="204"/>
      <c r="P252" s="226"/>
      <c r="Q252" s="116"/>
      <c r="R252" s="117"/>
      <c r="S252" s="158"/>
      <c r="T252" s="52"/>
      <c r="U252" s="53"/>
      <c r="V252" s="54"/>
    </row>
    <row r="253" spans="1:22" ht="17.25" thickTop="1" thickBot="1" x14ac:dyDescent="0.3">
      <c r="A253" s="268"/>
      <c r="B253" s="182"/>
      <c r="C253" s="182"/>
      <c r="D253" s="182"/>
      <c r="E253" s="40">
        <f t="shared" si="13"/>
        <v>0</v>
      </c>
      <c r="F253" s="238"/>
      <c r="G253" s="205"/>
      <c r="H253" s="239"/>
      <c r="I253" s="238">
        <v>0</v>
      </c>
      <c r="J253" s="45">
        <f t="shared" si="12"/>
        <v>0</v>
      </c>
      <c r="K253" s="269"/>
      <c r="L253" s="269"/>
      <c r="M253" s="269"/>
      <c r="N253" s="48">
        <f t="shared" si="14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3"/>
        <v>0</v>
      </c>
      <c r="F254" s="238"/>
      <c r="G254" s="205"/>
      <c r="H254" s="239"/>
      <c r="I254" s="238">
        <v>0</v>
      </c>
      <c r="J254" s="45">
        <f t="shared" si="12"/>
        <v>0</v>
      </c>
      <c r="K254" s="269"/>
      <c r="L254" s="269"/>
      <c r="M254" s="269"/>
      <c r="N254" s="48">
        <f t="shared" si="14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3"/>
        <v>0</v>
      </c>
      <c r="F255" s="238"/>
      <c r="G255" s="205"/>
      <c r="H255" s="239"/>
      <c r="I255" s="238">
        <v>0</v>
      </c>
      <c r="J255" s="45">
        <f t="shared" si="12"/>
        <v>0</v>
      </c>
      <c r="K255" s="269"/>
      <c r="L255" s="269"/>
      <c r="M255" s="269"/>
      <c r="N255" s="48">
        <f t="shared" si="14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68"/>
      <c r="B256" s="182"/>
      <c r="C256" s="182"/>
      <c r="D256" s="182"/>
      <c r="E256" s="40">
        <f t="shared" si="13"/>
        <v>0</v>
      </c>
      <c r="F256" s="238"/>
      <c r="G256" s="205"/>
      <c r="H256" s="275"/>
      <c r="I256" s="238">
        <v>0</v>
      </c>
      <c r="J256" s="45">
        <f t="shared" si="12"/>
        <v>0</v>
      </c>
      <c r="K256" s="269"/>
      <c r="L256" s="269"/>
      <c r="M256" s="269"/>
      <c r="N256" s="48">
        <f t="shared" si="14"/>
        <v>0</v>
      </c>
      <c r="O256" s="271"/>
      <c r="P256" s="226"/>
      <c r="Q256" s="116"/>
      <c r="R256" s="272"/>
      <c r="S256" s="273"/>
      <c r="T256" s="274"/>
      <c r="U256" s="242"/>
      <c r="V256" s="246"/>
    </row>
    <row r="257" spans="1:22" ht="17.25" thickTop="1" thickBot="1" x14ac:dyDescent="0.3">
      <c r="A257" s="276"/>
      <c r="B257" s="182"/>
      <c r="C257" s="182"/>
      <c r="D257" s="182"/>
      <c r="E257" s="40">
        <f t="shared" si="13"/>
        <v>0</v>
      </c>
      <c r="F257" s="238"/>
      <c r="G257" s="205"/>
      <c r="H257" s="277"/>
      <c r="I257" s="238">
        <v>0</v>
      </c>
      <c r="J257" s="45">
        <f t="shared" si="12"/>
        <v>0</v>
      </c>
      <c r="K257" s="269"/>
      <c r="L257" s="269"/>
      <c r="M257" s="269"/>
      <c r="N257" s="48">
        <f t="shared" si="14"/>
        <v>0</v>
      </c>
      <c r="O257" s="271"/>
      <c r="P257" s="226"/>
      <c r="Q257" s="116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3"/>
        <v>0</v>
      </c>
      <c r="H258" s="283"/>
      <c r="I258" s="281">
        <v>0</v>
      </c>
      <c r="J258" s="45">
        <f t="shared" si="12"/>
        <v>0</v>
      </c>
      <c r="K258" s="284"/>
      <c r="L258" s="284"/>
      <c r="M258" s="284"/>
      <c r="N258" s="48">
        <f t="shared" si="14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3"/>
        <v>0</v>
      </c>
      <c r="I259" s="281">
        <v>0</v>
      </c>
      <c r="J259" s="45">
        <f t="shared" si="12"/>
        <v>0</v>
      </c>
      <c r="K259" s="284"/>
      <c r="L259" s="284"/>
      <c r="M259" s="284"/>
      <c r="N259" s="48">
        <f t="shared" si="14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17.25" thickTop="1" thickBot="1" x14ac:dyDescent="0.3">
      <c r="A260" s="278"/>
      <c r="B260" s="279"/>
      <c r="E260" s="40">
        <f t="shared" si="13"/>
        <v>0</v>
      </c>
      <c r="I260" s="286">
        <v>0</v>
      </c>
      <c r="J260" s="45">
        <f t="shared" si="12"/>
        <v>0</v>
      </c>
      <c r="K260" s="284"/>
      <c r="L260" s="284"/>
      <c r="M260" s="284"/>
      <c r="N260" s="48">
        <f t="shared" si="14"/>
        <v>0</v>
      </c>
      <c r="O260" s="271"/>
      <c r="P260" s="226"/>
      <c r="Q260" s="241"/>
      <c r="R260" s="272"/>
      <c r="S260" s="273"/>
      <c r="T260" s="274"/>
      <c r="U260" s="53"/>
      <c r="V260" s="54"/>
    </row>
    <row r="261" spans="1:22" ht="20.25" thickTop="1" thickBot="1" x14ac:dyDescent="0.35">
      <c r="A261" s="278"/>
      <c r="B261" s="279"/>
      <c r="E261" s="40" t="e">
        <f t="shared" si="13"/>
        <v>#VALUE!</v>
      </c>
      <c r="F261" s="541" t="s">
        <v>26</v>
      </c>
      <c r="G261" s="541"/>
      <c r="H261" s="542"/>
      <c r="I261" s="287">
        <f>SUM(I4:I260)</f>
        <v>412395.47000000009</v>
      </c>
      <c r="J261" s="288"/>
      <c r="K261" s="284"/>
      <c r="L261" s="289"/>
      <c r="M261" s="284"/>
      <c r="N261" s="48">
        <f t="shared" si="14"/>
        <v>0</v>
      </c>
      <c r="O261" s="271"/>
      <c r="P261" s="226"/>
      <c r="Q261" s="241"/>
      <c r="R261" s="272"/>
      <c r="S261" s="290"/>
      <c r="T261" s="244"/>
      <c r="U261" s="245"/>
      <c r="V261" s="54"/>
    </row>
    <row r="262" spans="1:22" ht="20.25" thickTop="1" thickBot="1" x14ac:dyDescent="0.3">
      <c r="A262" s="291"/>
      <c r="B262" s="279"/>
      <c r="E262" s="40">
        <f t="shared" si="13"/>
        <v>0</v>
      </c>
      <c r="I262" s="292"/>
      <c r="J262" s="288"/>
      <c r="K262" s="284"/>
      <c r="L262" s="289"/>
      <c r="M262" s="284"/>
      <c r="N262" s="48">
        <f t="shared" si="14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3"/>
        <v>0</v>
      </c>
      <c r="J263" s="281"/>
      <c r="K263" s="284"/>
      <c r="L263" s="284"/>
      <c r="M263" s="284"/>
      <c r="N263" s="48">
        <f t="shared" si="14"/>
        <v>0</v>
      </c>
      <c r="O263" s="293"/>
      <c r="Q263" s="10"/>
      <c r="R263" s="294"/>
      <c r="S263" s="295"/>
      <c r="T263" s="296"/>
      <c r="V263" s="15"/>
    </row>
    <row r="264" spans="1:22" ht="17.25" thickTop="1" thickBot="1" x14ac:dyDescent="0.3">
      <c r="A264" s="278"/>
      <c r="B264" s="279"/>
      <c r="E264" s="40">
        <f t="shared" si="13"/>
        <v>0</v>
      </c>
      <c r="J264" s="281"/>
      <c r="K264" s="298"/>
      <c r="N264" s="48">
        <f t="shared" si="14"/>
        <v>0</v>
      </c>
      <c r="O264" s="299"/>
      <c r="Q264" s="10"/>
      <c r="R264" s="294"/>
      <c r="S264" s="295"/>
      <c r="T264" s="300"/>
      <c r="V264" s="15"/>
    </row>
    <row r="265" spans="1:22" ht="17.25" thickTop="1" thickBot="1" x14ac:dyDescent="0.3">
      <c r="A265" s="278"/>
      <c r="H265" s="302"/>
      <c r="I265" s="303" t="s">
        <v>27</v>
      </c>
      <c r="J265" s="304"/>
      <c r="K265" s="304"/>
      <c r="L265" s="305">
        <f>SUM(L253:L264)</f>
        <v>0</v>
      </c>
      <c r="M265" s="306"/>
      <c r="N265" s="307">
        <f>SUM(N4:N264)</f>
        <v>16953213.395</v>
      </c>
      <c r="O265" s="308"/>
      <c r="Q265" s="309">
        <f>SUM(Q4:Q264)</f>
        <v>337053</v>
      </c>
      <c r="R265" s="8"/>
      <c r="S265" s="310">
        <f>SUM(S17:S264)</f>
        <v>140000</v>
      </c>
      <c r="T265" s="311"/>
      <c r="U265" s="312"/>
      <c r="V265" s="313">
        <f>SUM(V253:V264)</f>
        <v>0</v>
      </c>
    </row>
    <row r="266" spans="1:22" x14ac:dyDescent="0.25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6.5" thickBot="1" x14ac:dyDescent="0.3">
      <c r="A267" s="278"/>
      <c r="H267" s="302"/>
      <c r="I267" s="314"/>
      <c r="J267" s="315"/>
      <c r="K267" s="316"/>
      <c r="L267" s="316"/>
      <c r="M267" s="316"/>
      <c r="N267" s="270"/>
      <c r="O267" s="308"/>
      <c r="R267" s="294"/>
      <c r="S267" s="317"/>
      <c r="U267" s="319"/>
      <c r="V267"/>
    </row>
    <row r="268" spans="1:22" ht="19.5" thickTop="1" x14ac:dyDescent="0.25">
      <c r="A268" s="278"/>
      <c r="I268" s="320" t="s">
        <v>28</v>
      </c>
      <c r="J268" s="321"/>
      <c r="K268" s="321"/>
      <c r="L268" s="322"/>
      <c r="M268" s="322"/>
      <c r="N268" s="323">
        <f>V265+S265+Q265+N265+L265</f>
        <v>17430266.395</v>
      </c>
      <c r="O268" s="324"/>
      <c r="R268" s="294"/>
      <c r="S268" s="317"/>
      <c r="U268" s="319"/>
      <c r="V268"/>
    </row>
    <row r="269" spans="1:22" ht="19.5" thickBot="1" x14ac:dyDescent="0.3">
      <c r="A269" s="325"/>
      <c r="I269" s="326"/>
      <c r="J269" s="327"/>
      <c r="K269" s="327"/>
      <c r="L269" s="328"/>
      <c r="M269" s="328"/>
      <c r="N269" s="329"/>
      <c r="O269" s="330"/>
      <c r="R269" s="294"/>
      <c r="S269" s="317"/>
      <c r="U269" s="319"/>
      <c r="V269"/>
    </row>
    <row r="270" spans="1:22" ht="16.5" thickTop="1" x14ac:dyDescent="0.25">
      <c r="A270" s="325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15"/>
      <c r="K271" s="316"/>
      <c r="L271" s="316"/>
      <c r="M271" s="316"/>
      <c r="N271" s="270"/>
      <c r="O271" s="308"/>
      <c r="R271" s="294"/>
      <c r="S271" s="317"/>
      <c r="U271" s="319"/>
      <c r="V271"/>
    </row>
    <row r="272" spans="1:22" x14ac:dyDescent="0.25">
      <c r="A272" s="278"/>
      <c r="I272" s="314"/>
      <c r="J272" s="331"/>
      <c r="K272" s="316"/>
      <c r="L272" s="316"/>
      <c r="M272" s="316"/>
      <c r="N272" s="270"/>
      <c r="O272" s="332"/>
      <c r="R272" s="294"/>
      <c r="S272" s="317"/>
      <c r="U272" s="319"/>
      <c r="V272"/>
    </row>
    <row r="273" spans="1:22" x14ac:dyDescent="0.25">
      <c r="A273" s="325"/>
      <c r="N273" s="270"/>
      <c r="O273" s="334"/>
      <c r="R273" s="294"/>
      <c r="S273" s="317"/>
      <c r="U273" s="319"/>
      <c r="V273"/>
    </row>
    <row r="274" spans="1:22" x14ac:dyDescent="0.25">
      <c r="A274" s="325"/>
      <c r="O274" s="334"/>
      <c r="S274" s="317"/>
      <c r="U274" s="319"/>
      <c r="V274"/>
    </row>
    <row r="275" spans="1:22" x14ac:dyDescent="0.25">
      <c r="A275" s="278"/>
      <c r="B275" s="279"/>
      <c r="N275" s="270"/>
      <c r="O275" s="308"/>
      <c r="S275" s="317"/>
      <c r="U275" s="319"/>
      <c r="V275"/>
    </row>
    <row r="276" spans="1:22" x14ac:dyDescent="0.25">
      <c r="A276" s="325"/>
      <c r="B276" s="279"/>
      <c r="N276" s="270"/>
      <c r="O276" s="308"/>
      <c r="S276" s="317"/>
      <c r="U276" s="319"/>
      <c r="V276"/>
    </row>
    <row r="277" spans="1:22" x14ac:dyDescent="0.25">
      <c r="A277" s="278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325"/>
      <c r="B278" s="279"/>
      <c r="I278" s="314"/>
      <c r="J278" s="315"/>
      <c r="K278" s="316"/>
      <c r="L278" s="316"/>
      <c r="M278" s="316"/>
      <c r="N278" s="270"/>
      <c r="O278" s="308"/>
      <c r="S278" s="317"/>
      <c r="U278" s="319"/>
      <c r="V278"/>
    </row>
    <row r="279" spans="1:22" x14ac:dyDescent="0.25">
      <c r="A279" s="278"/>
      <c r="B279" s="279"/>
      <c r="I279" s="335"/>
      <c r="J279" s="312"/>
      <c r="K279" s="312"/>
      <c r="N279" s="270"/>
      <c r="O279" s="308"/>
      <c r="S279" s="317"/>
      <c r="U279" s="319"/>
      <c r="V279"/>
    </row>
    <row r="280" spans="1:22" x14ac:dyDescent="0.25">
      <c r="A280" s="325"/>
      <c r="S280" s="317"/>
      <c r="U280" s="319"/>
      <c r="V280"/>
    </row>
    <row r="281" spans="1:22" x14ac:dyDescent="0.25">
      <c r="A281" s="278"/>
      <c r="S281" s="317"/>
      <c r="U281" s="319"/>
      <c r="V281"/>
    </row>
    <row r="282" spans="1:22" x14ac:dyDescent="0.25">
      <c r="A282" s="278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25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343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91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  <row r="294" spans="1:22" x14ac:dyDescent="0.25">
      <c r="A294" s="278"/>
      <c r="B294" s="336"/>
      <c r="C294" s="336"/>
      <c r="D294" s="336"/>
      <c r="E294" s="337"/>
      <c r="F294" s="338"/>
      <c r="G294" s="339"/>
      <c r="H294" s="402"/>
      <c r="I294" s="341"/>
      <c r="J294"/>
      <c r="K294"/>
      <c r="L294"/>
      <c r="M294"/>
      <c r="P294" s="342"/>
      <c r="Q294" s="317"/>
      <c r="S294" s="317"/>
      <c r="U294" s="319"/>
      <c r="V294"/>
    </row>
  </sheetData>
  <sortState ref="A5:X6">
    <sortCondition ref="G5:G6"/>
  </sortState>
  <mergeCells count="19">
    <mergeCell ref="F261:H261"/>
    <mergeCell ref="A1:J2"/>
    <mergeCell ref="A55:A56"/>
    <mergeCell ref="H55:H56"/>
    <mergeCell ref="O55:O56"/>
    <mergeCell ref="C55:C56"/>
    <mergeCell ref="A58:A59"/>
    <mergeCell ref="C58:C59"/>
    <mergeCell ref="G58:G59"/>
    <mergeCell ref="H58:H59"/>
    <mergeCell ref="O58:O59"/>
    <mergeCell ref="S1:T2"/>
    <mergeCell ref="W1:X1"/>
    <mergeCell ref="O3:P3"/>
    <mergeCell ref="L89:M90"/>
    <mergeCell ref="O96:O97"/>
    <mergeCell ref="P96:P97"/>
    <mergeCell ref="P55:P56"/>
    <mergeCell ref="P58:P59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X293"/>
  <sheetViews>
    <sheetView tabSelected="1" workbookViewId="0">
      <pane xSplit="7" ySplit="3" topLeftCell="S13" activePane="bottomRight" state="frozen"/>
      <selection pane="topRight" activeCell="H1" sqref="H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280" customWidth="1"/>
    <col min="3" max="3" width="13.85546875" style="280" customWidth="1"/>
    <col min="4" max="4" width="8.42578125" style="280" hidden="1" customWidth="1"/>
    <col min="5" max="5" width="15.28515625" style="301" hidden="1" customWidth="1"/>
    <col min="6" max="6" width="14.140625" style="281" customWidth="1"/>
    <col min="7" max="7" width="14.140625" style="282" bestFit="1" customWidth="1"/>
    <col min="8" max="8" width="13.28515625" style="285" customWidth="1"/>
    <col min="9" max="9" width="16.28515625" style="281" customWidth="1"/>
    <col min="10" max="10" width="11.42578125" style="33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44" bestFit="1" customWidth="1"/>
    <col min="20" max="20" width="13" style="318" bestFit="1" customWidth="1"/>
    <col min="21" max="21" width="11.42578125" style="297"/>
    <col min="22" max="22" width="11.42578125" style="312"/>
  </cols>
  <sheetData>
    <row r="1" spans="1:24" ht="42.75" customHeight="1" x14ac:dyDescent="0.65">
      <c r="A1" s="547" t="s">
        <v>732</v>
      </c>
      <c r="B1" s="547"/>
      <c r="C1" s="547"/>
      <c r="D1" s="547"/>
      <c r="E1" s="547"/>
      <c r="F1" s="547"/>
      <c r="G1" s="547"/>
      <c r="H1" s="547"/>
      <c r="I1" s="547"/>
      <c r="J1" s="547"/>
      <c r="K1" s="345"/>
      <c r="L1" s="345"/>
      <c r="M1" s="345"/>
      <c r="N1" s="345"/>
      <c r="O1" s="346"/>
      <c r="S1" s="566" t="s">
        <v>142</v>
      </c>
      <c r="T1" s="566"/>
      <c r="U1" s="6" t="s">
        <v>0</v>
      </c>
      <c r="V1" s="7" t="s">
        <v>1</v>
      </c>
      <c r="W1" s="548" t="s">
        <v>2</v>
      </c>
      <c r="X1" s="549"/>
    </row>
    <row r="2" spans="1:24" thickBot="1" x14ac:dyDescent="0.3">
      <c r="A2" s="547"/>
      <c r="B2" s="547"/>
      <c r="C2" s="547"/>
      <c r="D2" s="547"/>
      <c r="E2" s="547"/>
      <c r="F2" s="547"/>
      <c r="G2" s="547"/>
      <c r="H2" s="547"/>
      <c r="I2" s="547"/>
      <c r="J2" s="547"/>
      <c r="K2" s="347"/>
      <c r="L2" s="347"/>
      <c r="M2" s="347"/>
      <c r="N2" s="348"/>
      <c r="O2" s="349"/>
      <c r="Q2" s="10"/>
      <c r="R2" s="11"/>
      <c r="S2" s="567"/>
      <c r="T2" s="567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50" t="s">
        <v>15</v>
      </c>
      <c r="P3" s="551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17" t="s">
        <v>733</v>
      </c>
      <c r="B4" s="37" t="s">
        <v>72</v>
      </c>
      <c r="C4" s="38" t="s">
        <v>826</v>
      </c>
      <c r="D4" s="39">
        <v>62</v>
      </c>
      <c r="E4" s="40">
        <f>D4*F4</f>
        <v>1151340</v>
      </c>
      <c r="F4" s="41">
        <v>18570</v>
      </c>
      <c r="G4" s="42">
        <v>44806</v>
      </c>
      <c r="H4" s="355" t="s">
        <v>798</v>
      </c>
      <c r="I4" s="44">
        <v>23510</v>
      </c>
      <c r="J4" s="45">
        <f t="shared" ref="J4:J151" si="0">I4-F4</f>
        <v>4940</v>
      </c>
      <c r="K4" s="46">
        <v>44</v>
      </c>
      <c r="L4" s="47"/>
      <c r="M4" s="47"/>
      <c r="N4" s="48">
        <f t="shared" ref="N4:N115" si="1">K4*I4</f>
        <v>1034440</v>
      </c>
      <c r="O4" s="506" t="s">
        <v>61</v>
      </c>
      <c r="P4" s="362">
        <v>44823</v>
      </c>
      <c r="Q4" s="49">
        <v>21550</v>
      </c>
      <c r="R4" s="50">
        <v>44809</v>
      </c>
      <c r="S4" s="51">
        <v>28000</v>
      </c>
      <c r="T4" s="52" t="s">
        <v>737</v>
      </c>
      <c r="U4" s="53" t="s">
        <v>887</v>
      </c>
      <c r="V4" s="54">
        <v>6496</v>
      </c>
      <c r="W4" s="55" t="s">
        <v>814</v>
      </c>
      <c r="X4" s="56">
        <v>4176</v>
      </c>
    </row>
    <row r="5" spans="1:24" ht="28.5" customHeight="1" thickTop="1" thickBot="1" x14ac:dyDescent="0.35">
      <c r="A5" s="57" t="s">
        <v>734</v>
      </c>
      <c r="B5" s="58" t="s">
        <v>52</v>
      </c>
      <c r="C5" s="59" t="s">
        <v>827</v>
      </c>
      <c r="D5" s="60">
        <v>62</v>
      </c>
      <c r="E5" s="40">
        <f t="shared" ref="E5:E41" si="2">D5*F5</f>
        <v>1417940</v>
      </c>
      <c r="F5" s="61">
        <v>22870</v>
      </c>
      <c r="G5" s="62">
        <v>44808</v>
      </c>
      <c r="H5" s="63" t="s">
        <v>800</v>
      </c>
      <c r="I5" s="64">
        <v>23210</v>
      </c>
      <c r="J5" s="45">
        <f>I5-F5</f>
        <v>340</v>
      </c>
      <c r="K5" s="46">
        <v>44</v>
      </c>
      <c r="L5" s="65"/>
      <c r="M5" s="65"/>
      <c r="N5" s="48">
        <f>K5*I5</f>
        <v>1021240</v>
      </c>
      <c r="O5" s="507" t="s">
        <v>61</v>
      </c>
      <c r="P5" s="364">
        <v>44823</v>
      </c>
      <c r="Q5" s="66">
        <v>26258</v>
      </c>
      <c r="R5" s="67">
        <v>44813</v>
      </c>
      <c r="S5" s="51">
        <v>28000</v>
      </c>
      <c r="T5" s="52" t="s">
        <v>736</v>
      </c>
      <c r="U5" s="53" t="s">
        <v>887</v>
      </c>
      <c r="V5" s="54">
        <v>6496</v>
      </c>
      <c r="W5" s="53" t="s">
        <v>814</v>
      </c>
      <c r="X5" s="103">
        <v>4176</v>
      </c>
    </row>
    <row r="6" spans="1:24" ht="30.75" customHeight="1" thickTop="1" thickBot="1" x14ac:dyDescent="0.35">
      <c r="A6" s="57" t="s">
        <v>105</v>
      </c>
      <c r="B6" s="58" t="s">
        <v>37</v>
      </c>
      <c r="C6" s="59" t="s">
        <v>827</v>
      </c>
      <c r="D6" s="60">
        <v>62</v>
      </c>
      <c r="E6" s="40">
        <f t="shared" si="2"/>
        <v>0</v>
      </c>
      <c r="F6" s="61">
        <v>0</v>
      </c>
      <c r="G6" s="62">
        <v>44808</v>
      </c>
      <c r="H6" s="63" t="s">
        <v>799</v>
      </c>
      <c r="I6" s="64">
        <v>6040</v>
      </c>
      <c r="J6" s="45">
        <f>I6-F6</f>
        <v>6040</v>
      </c>
      <c r="K6" s="46">
        <v>44</v>
      </c>
      <c r="L6" s="65"/>
      <c r="M6" s="65"/>
      <c r="N6" s="48">
        <f>K6*I6</f>
        <v>265760</v>
      </c>
      <c r="O6" s="507" t="s">
        <v>61</v>
      </c>
      <c r="P6" s="364">
        <v>44823</v>
      </c>
      <c r="Q6" s="66">
        <v>0</v>
      </c>
      <c r="R6" s="67">
        <v>44813</v>
      </c>
      <c r="S6" s="51">
        <v>0</v>
      </c>
      <c r="T6" s="52" t="s">
        <v>736</v>
      </c>
      <c r="U6" s="53" t="s">
        <v>887</v>
      </c>
      <c r="V6" s="54">
        <v>0</v>
      </c>
      <c r="W6" s="68" t="s">
        <v>814</v>
      </c>
      <c r="X6" s="69">
        <v>0</v>
      </c>
    </row>
    <row r="7" spans="1:24" ht="30.75" customHeight="1" thickTop="1" thickBot="1" x14ac:dyDescent="0.35">
      <c r="A7" s="57" t="s">
        <v>735</v>
      </c>
      <c r="B7" s="58" t="s">
        <v>191</v>
      </c>
      <c r="C7" s="59" t="s">
        <v>828</v>
      </c>
      <c r="D7" s="60">
        <v>62</v>
      </c>
      <c r="E7" s="40">
        <f t="shared" si="2"/>
        <v>1448320</v>
      </c>
      <c r="F7" s="61">
        <v>23360</v>
      </c>
      <c r="G7" s="62">
        <v>44810</v>
      </c>
      <c r="H7" s="63" t="s">
        <v>780</v>
      </c>
      <c r="I7" s="64">
        <v>23270</v>
      </c>
      <c r="J7" s="45">
        <f t="shared" si="0"/>
        <v>-90</v>
      </c>
      <c r="K7" s="46">
        <v>44</v>
      </c>
      <c r="L7" s="65"/>
      <c r="M7" s="65"/>
      <c r="N7" s="48">
        <f t="shared" si="1"/>
        <v>1023880</v>
      </c>
      <c r="O7" s="363" t="s">
        <v>59</v>
      </c>
      <c r="P7" s="364">
        <v>44824</v>
      </c>
      <c r="Q7" s="66">
        <v>28387.5</v>
      </c>
      <c r="R7" s="67">
        <v>44813</v>
      </c>
      <c r="S7" s="51">
        <v>28000</v>
      </c>
      <c r="T7" s="52" t="s">
        <v>748</v>
      </c>
      <c r="U7" s="53" t="s">
        <v>887</v>
      </c>
      <c r="V7" s="54">
        <v>6496</v>
      </c>
      <c r="W7" s="53" t="s">
        <v>814</v>
      </c>
      <c r="X7" s="103">
        <v>4176</v>
      </c>
    </row>
    <row r="8" spans="1:24" ht="31.5" customHeight="1" thickTop="1" thickBot="1" x14ac:dyDescent="0.35">
      <c r="A8" s="57" t="s">
        <v>105</v>
      </c>
      <c r="B8" s="58" t="s">
        <v>32</v>
      </c>
      <c r="C8" s="59" t="s">
        <v>828</v>
      </c>
      <c r="D8" s="60">
        <v>62</v>
      </c>
      <c r="E8" s="40">
        <f t="shared" si="2"/>
        <v>0</v>
      </c>
      <c r="F8" s="61">
        <v>0</v>
      </c>
      <c r="G8" s="62">
        <v>44810</v>
      </c>
      <c r="H8" s="63" t="s">
        <v>779</v>
      </c>
      <c r="I8" s="64">
        <v>5880</v>
      </c>
      <c r="J8" s="45">
        <f t="shared" si="0"/>
        <v>5880</v>
      </c>
      <c r="K8" s="46">
        <v>44</v>
      </c>
      <c r="L8" s="65"/>
      <c r="M8" s="65"/>
      <c r="N8" s="48">
        <f t="shared" si="1"/>
        <v>258720</v>
      </c>
      <c r="O8" s="89" t="s">
        <v>59</v>
      </c>
      <c r="P8" s="90">
        <v>44824</v>
      </c>
      <c r="Q8" s="66">
        <v>0</v>
      </c>
      <c r="R8" s="67">
        <v>44813</v>
      </c>
      <c r="S8" s="51">
        <v>0</v>
      </c>
      <c r="T8" s="52" t="s">
        <v>748</v>
      </c>
      <c r="U8" s="53" t="s">
        <v>887</v>
      </c>
      <c r="V8" s="54">
        <v>0</v>
      </c>
      <c r="W8" s="53" t="s">
        <v>814</v>
      </c>
      <c r="X8" s="103">
        <v>0</v>
      </c>
    </row>
    <row r="9" spans="1:24" ht="27.75" customHeight="1" thickTop="1" thickBot="1" x14ac:dyDescent="0.35">
      <c r="A9" s="71" t="s">
        <v>759</v>
      </c>
      <c r="B9" s="58" t="s">
        <v>72</v>
      </c>
      <c r="C9" s="59" t="s">
        <v>829</v>
      </c>
      <c r="D9" s="60">
        <v>62</v>
      </c>
      <c r="E9" s="40">
        <f t="shared" si="2"/>
        <v>1473120</v>
      </c>
      <c r="F9" s="61">
        <v>23760</v>
      </c>
      <c r="G9" s="62">
        <v>44812</v>
      </c>
      <c r="H9" s="63" t="s">
        <v>801</v>
      </c>
      <c r="I9" s="64">
        <v>23780</v>
      </c>
      <c r="J9" s="45">
        <f t="shared" si="0"/>
        <v>20</v>
      </c>
      <c r="K9" s="46">
        <v>44.5</v>
      </c>
      <c r="L9" s="65"/>
      <c r="M9" s="65"/>
      <c r="N9" s="48">
        <f t="shared" si="1"/>
        <v>1058210</v>
      </c>
      <c r="O9" s="508" t="s">
        <v>63</v>
      </c>
      <c r="P9" s="90">
        <v>44826</v>
      </c>
      <c r="Q9" s="66">
        <v>26900</v>
      </c>
      <c r="R9" s="67">
        <v>44813</v>
      </c>
      <c r="S9" s="51">
        <v>28000</v>
      </c>
      <c r="T9" s="52" t="s">
        <v>774</v>
      </c>
      <c r="U9" s="53" t="s">
        <v>887</v>
      </c>
      <c r="V9" s="54">
        <v>6496</v>
      </c>
      <c r="W9" s="53" t="s">
        <v>814</v>
      </c>
      <c r="X9" s="103">
        <v>4176</v>
      </c>
    </row>
    <row r="10" spans="1:24" ht="27.75" customHeight="1" thickTop="1" thickBot="1" x14ac:dyDescent="0.35">
      <c r="A10" s="71" t="s">
        <v>223</v>
      </c>
      <c r="B10" s="58" t="s">
        <v>37</v>
      </c>
      <c r="C10" s="59" t="s">
        <v>829</v>
      </c>
      <c r="D10" s="72">
        <v>62</v>
      </c>
      <c r="E10" s="40">
        <f t="shared" si="2"/>
        <v>0</v>
      </c>
      <c r="F10" s="61">
        <v>0</v>
      </c>
      <c r="G10" s="62">
        <v>44812</v>
      </c>
      <c r="H10" s="63" t="s">
        <v>802</v>
      </c>
      <c r="I10" s="64">
        <v>5960</v>
      </c>
      <c r="J10" s="45">
        <f t="shared" si="0"/>
        <v>5960</v>
      </c>
      <c r="K10" s="46">
        <v>44.5</v>
      </c>
      <c r="L10" s="65"/>
      <c r="M10" s="65"/>
      <c r="N10" s="48">
        <f t="shared" si="1"/>
        <v>265220</v>
      </c>
      <c r="O10" s="508" t="s">
        <v>61</v>
      </c>
      <c r="P10" s="366">
        <v>44826</v>
      </c>
      <c r="Q10" s="66">
        <v>0</v>
      </c>
      <c r="R10" s="67">
        <v>44813</v>
      </c>
      <c r="S10" s="51">
        <v>0</v>
      </c>
      <c r="T10" s="52" t="s">
        <v>774</v>
      </c>
      <c r="U10" s="53" t="s">
        <v>887</v>
      </c>
      <c r="V10" s="54">
        <v>0</v>
      </c>
      <c r="W10" s="53" t="s">
        <v>814</v>
      </c>
      <c r="X10" s="103">
        <v>0</v>
      </c>
    </row>
    <row r="11" spans="1:24" ht="27.75" customHeight="1" thickTop="1" thickBot="1" x14ac:dyDescent="0.35">
      <c r="A11" s="71" t="s">
        <v>760</v>
      </c>
      <c r="B11" s="58" t="s">
        <v>72</v>
      </c>
      <c r="C11" s="59" t="s">
        <v>830</v>
      </c>
      <c r="D11" s="60">
        <v>62</v>
      </c>
      <c r="E11" s="40">
        <f t="shared" si="2"/>
        <v>1138320</v>
      </c>
      <c r="F11" s="61">
        <v>18360</v>
      </c>
      <c r="G11" s="62">
        <v>44813</v>
      </c>
      <c r="H11" s="63">
        <v>7046</v>
      </c>
      <c r="I11" s="64">
        <v>23660</v>
      </c>
      <c r="J11" s="45">
        <f t="shared" si="0"/>
        <v>5300</v>
      </c>
      <c r="K11" s="46">
        <v>44.5</v>
      </c>
      <c r="L11" s="65"/>
      <c r="M11" s="65"/>
      <c r="N11" s="48">
        <f t="shared" si="1"/>
        <v>1052870</v>
      </c>
      <c r="O11" s="365" t="s">
        <v>59</v>
      </c>
      <c r="P11" s="366">
        <v>44827</v>
      </c>
      <c r="Q11" s="66">
        <v>21550</v>
      </c>
      <c r="R11" s="67">
        <v>44813</v>
      </c>
      <c r="S11" s="51">
        <v>28000</v>
      </c>
      <c r="T11" s="52" t="s">
        <v>773</v>
      </c>
      <c r="U11" s="53" t="s">
        <v>887</v>
      </c>
      <c r="V11" s="54">
        <v>6496</v>
      </c>
      <c r="W11" s="53" t="s">
        <v>814</v>
      </c>
      <c r="X11" s="103">
        <v>4176</v>
      </c>
    </row>
    <row r="12" spans="1:24" ht="27.75" customHeight="1" thickTop="1" thickBot="1" x14ac:dyDescent="0.35">
      <c r="A12" s="71" t="s">
        <v>761</v>
      </c>
      <c r="B12" s="58" t="s">
        <v>72</v>
      </c>
      <c r="C12" s="392" t="s">
        <v>831</v>
      </c>
      <c r="D12" s="60">
        <v>62</v>
      </c>
      <c r="E12" s="40">
        <f t="shared" si="2"/>
        <v>1488000</v>
      </c>
      <c r="F12" s="61">
        <v>24000</v>
      </c>
      <c r="G12" s="62">
        <v>44815</v>
      </c>
      <c r="H12" s="63" t="s">
        <v>816</v>
      </c>
      <c r="I12" s="64">
        <v>24210</v>
      </c>
      <c r="J12" s="45">
        <f t="shared" si="0"/>
        <v>210</v>
      </c>
      <c r="K12" s="46">
        <v>44.5</v>
      </c>
      <c r="L12" s="65"/>
      <c r="M12" s="65"/>
      <c r="N12" s="48">
        <f t="shared" si="1"/>
        <v>1077345</v>
      </c>
      <c r="O12" s="365" t="s">
        <v>59</v>
      </c>
      <c r="P12" s="366">
        <v>44830</v>
      </c>
      <c r="Q12" s="66">
        <v>26900</v>
      </c>
      <c r="R12" s="67">
        <v>44819</v>
      </c>
      <c r="S12" s="51">
        <v>28000</v>
      </c>
      <c r="T12" s="52" t="s">
        <v>776</v>
      </c>
      <c r="U12" s="53" t="s">
        <v>887</v>
      </c>
      <c r="V12" s="54">
        <v>6496</v>
      </c>
      <c r="W12" s="53" t="s">
        <v>814</v>
      </c>
      <c r="X12" s="103">
        <v>4176</v>
      </c>
    </row>
    <row r="13" spans="1:24" ht="24" customHeight="1" thickTop="1" thickBot="1" x14ac:dyDescent="0.35">
      <c r="A13" s="71" t="s">
        <v>223</v>
      </c>
      <c r="B13" s="58" t="s">
        <v>32</v>
      </c>
      <c r="C13" s="393" t="s">
        <v>831</v>
      </c>
      <c r="D13" s="60">
        <v>62</v>
      </c>
      <c r="E13" s="40">
        <f t="shared" si="2"/>
        <v>0</v>
      </c>
      <c r="F13" s="61">
        <v>0</v>
      </c>
      <c r="G13" s="62">
        <v>44815</v>
      </c>
      <c r="H13" s="63" t="s">
        <v>815</v>
      </c>
      <c r="I13" s="64">
        <v>6000</v>
      </c>
      <c r="J13" s="45">
        <f t="shared" si="0"/>
        <v>6000</v>
      </c>
      <c r="K13" s="46">
        <v>44.5</v>
      </c>
      <c r="L13" s="65"/>
      <c r="M13" s="65"/>
      <c r="N13" s="48">
        <f t="shared" si="1"/>
        <v>267000</v>
      </c>
      <c r="O13" s="365" t="s">
        <v>59</v>
      </c>
      <c r="P13" s="366">
        <v>44830</v>
      </c>
      <c r="Q13" s="66">
        <v>0</v>
      </c>
      <c r="R13" s="67">
        <v>44819</v>
      </c>
      <c r="S13" s="51">
        <v>0</v>
      </c>
      <c r="T13" s="52" t="s">
        <v>776</v>
      </c>
      <c r="U13" s="53" t="s">
        <v>887</v>
      </c>
      <c r="V13" s="54">
        <v>0</v>
      </c>
      <c r="W13" s="53" t="s">
        <v>814</v>
      </c>
      <c r="X13" s="103">
        <v>0</v>
      </c>
    </row>
    <row r="14" spans="1:24" ht="31.5" customHeight="1" thickTop="1" thickBot="1" x14ac:dyDescent="0.35">
      <c r="A14" s="71" t="s">
        <v>339</v>
      </c>
      <c r="B14" s="58" t="s">
        <v>191</v>
      </c>
      <c r="C14" s="59" t="s">
        <v>832</v>
      </c>
      <c r="D14" s="60">
        <v>63</v>
      </c>
      <c r="E14" s="40">
        <f t="shared" si="2"/>
        <v>1259370</v>
      </c>
      <c r="F14" s="61">
        <v>19990</v>
      </c>
      <c r="G14" s="62">
        <v>44816</v>
      </c>
      <c r="H14" s="63" t="s">
        <v>810</v>
      </c>
      <c r="I14" s="64">
        <v>25135</v>
      </c>
      <c r="J14" s="45">
        <f t="shared" si="0"/>
        <v>5145</v>
      </c>
      <c r="K14" s="46">
        <v>44.5</v>
      </c>
      <c r="L14" s="65"/>
      <c r="M14" s="65"/>
      <c r="N14" s="48">
        <f t="shared" si="1"/>
        <v>1118507.5</v>
      </c>
      <c r="O14" s="365" t="s">
        <v>59</v>
      </c>
      <c r="P14" s="366">
        <v>44831</v>
      </c>
      <c r="Q14" s="66">
        <v>21657</v>
      </c>
      <c r="R14" s="67">
        <v>44819</v>
      </c>
      <c r="S14" s="51">
        <v>28000</v>
      </c>
      <c r="T14" s="52" t="s">
        <v>775</v>
      </c>
      <c r="U14" s="53" t="s">
        <v>887</v>
      </c>
      <c r="V14" s="54">
        <v>6496</v>
      </c>
      <c r="W14" s="53" t="s">
        <v>814</v>
      </c>
      <c r="X14" s="103">
        <v>4176</v>
      </c>
    </row>
    <row r="15" spans="1:24" ht="26.25" customHeight="1" thickTop="1" thickBot="1" x14ac:dyDescent="0.35">
      <c r="A15" s="73" t="s">
        <v>762</v>
      </c>
      <c r="B15" s="58" t="s">
        <v>72</v>
      </c>
      <c r="C15" s="59" t="s">
        <v>833</v>
      </c>
      <c r="D15" s="60">
        <v>63</v>
      </c>
      <c r="E15" s="40">
        <f t="shared" si="2"/>
        <v>1178730</v>
      </c>
      <c r="F15" s="61">
        <v>18710</v>
      </c>
      <c r="G15" s="62">
        <v>44818</v>
      </c>
      <c r="H15" s="63" t="s">
        <v>817</v>
      </c>
      <c r="I15" s="64">
        <v>23600</v>
      </c>
      <c r="J15" s="45">
        <f t="shared" si="0"/>
        <v>4890</v>
      </c>
      <c r="K15" s="46">
        <v>45.5</v>
      </c>
      <c r="L15" s="65"/>
      <c r="M15" s="65"/>
      <c r="N15" s="48">
        <f t="shared" si="1"/>
        <v>1073800</v>
      </c>
      <c r="O15" s="365" t="s">
        <v>59</v>
      </c>
      <c r="P15" s="366">
        <v>44833</v>
      </c>
      <c r="Q15" s="66">
        <v>21550</v>
      </c>
      <c r="R15" s="67">
        <v>44819</v>
      </c>
      <c r="S15" s="51">
        <v>28000</v>
      </c>
      <c r="T15" s="92" t="s">
        <v>768</v>
      </c>
      <c r="U15" s="53" t="s">
        <v>887</v>
      </c>
      <c r="V15" s="54">
        <v>6496</v>
      </c>
      <c r="W15" s="53" t="s">
        <v>814</v>
      </c>
      <c r="X15" s="103">
        <v>4176</v>
      </c>
    </row>
    <row r="16" spans="1:24" ht="33" thickTop="1" thickBot="1" x14ac:dyDescent="0.35">
      <c r="A16" s="71" t="s">
        <v>339</v>
      </c>
      <c r="B16" s="58" t="s">
        <v>603</v>
      </c>
      <c r="C16" s="74" t="s">
        <v>834</v>
      </c>
      <c r="D16" s="60">
        <v>63</v>
      </c>
      <c r="E16" s="40">
        <f t="shared" si="2"/>
        <v>1117620</v>
      </c>
      <c r="F16" s="61">
        <v>17740</v>
      </c>
      <c r="G16" s="62">
        <v>44819</v>
      </c>
      <c r="H16" s="382" t="s">
        <v>849</v>
      </c>
      <c r="I16" s="64">
        <f>22800-342</f>
        <v>22458</v>
      </c>
      <c r="J16" s="45">
        <f t="shared" si="0"/>
        <v>4718</v>
      </c>
      <c r="K16" s="46">
        <v>45.5</v>
      </c>
      <c r="L16" s="65"/>
      <c r="M16" s="65"/>
      <c r="N16" s="48">
        <f t="shared" si="1"/>
        <v>1021839</v>
      </c>
      <c r="O16" s="377" t="s">
        <v>59</v>
      </c>
      <c r="P16" s="418">
        <v>44837</v>
      </c>
      <c r="Q16" s="66">
        <v>21550</v>
      </c>
      <c r="R16" s="67">
        <v>44819</v>
      </c>
      <c r="S16" s="51">
        <v>28000</v>
      </c>
      <c r="T16" s="92" t="s">
        <v>769</v>
      </c>
      <c r="U16" s="53" t="s">
        <v>887</v>
      </c>
      <c r="V16" s="54">
        <v>6496</v>
      </c>
      <c r="W16" s="53" t="s">
        <v>814</v>
      </c>
      <c r="X16" s="103">
        <v>4176</v>
      </c>
    </row>
    <row r="17" spans="1:24" ht="28.5" customHeight="1" thickTop="1" thickBot="1" x14ac:dyDescent="0.35">
      <c r="A17" s="511" t="s">
        <v>777</v>
      </c>
      <c r="B17" s="512" t="s">
        <v>778</v>
      </c>
      <c r="C17" s="59" t="s">
        <v>835</v>
      </c>
      <c r="D17" s="60">
        <v>63</v>
      </c>
      <c r="E17" s="40">
        <f t="shared" si="2"/>
        <v>1077300</v>
      </c>
      <c r="F17" s="61">
        <v>17100</v>
      </c>
      <c r="G17" s="62">
        <v>44820</v>
      </c>
      <c r="H17" s="382">
        <v>39785</v>
      </c>
      <c r="I17" s="64">
        <v>17100</v>
      </c>
      <c r="J17" s="45">
        <f t="shared" si="0"/>
        <v>0</v>
      </c>
      <c r="K17" s="76">
        <v>61.5</v>
      </c>
      <c r="L17" s="65"/>
      <c r="M17" s="65"/>
      <c r="N17" s="48">
        <f t="shared" si="1"/>
        <v>1051650</v>
      </c>
      <c r="O17" s="377" t="s">
        <v>61</v>
      </c>
      <c r="P17" s="418">
        <v>44844</v>
      </c>
      <c r="Q17" s="66">
        <v>0</v>
      </c>
      <c r="R17" s="67" t="s">
        <v>822</v>
      </c>
      <c r="S17" s="51">
        <v>0</v>
      </c>
      <c r="T17" s="92" t="s">
        <v>211</v>
      </c>
      <c r="U17" s="53"/>
      <c r="V17" s="54"/>
      <c r="W17" s="53" t="s">
        <v>814</v>
      </c>
      <c r="X17" s="103">
        <v>4176</v>
      </c>
    </row>
    <row r="18" spans="1:24" ht="33.75" customHeight="1" thickTop="1" thickBot="1" x14ac:dyDescent="0.35">
      <c r="A18" s="81" t="s">
        <v>39</v>
      </c>
      <c r="B18" s="58" t="s">
        <v>246</v>
      </c>
      <c r="C18" s="59" t="s">
        <v>836</v>
      </c>
      <c r="D18" s="60">
        <v>63</v>
      </c>
      <c r="E18" s="40">
        <f t="shared" si="2"/>
        <v>1183770</v>
      </c>
      <c r="F18" s="61">
        <v>18790</v>
      </c>
      <c r="G18" s="62">
        <v>44822</v>
      </c>
      <c r="H18" s="382" t="s">
        <v>860</v>
      </c>
      <c r="I18" s="64">
        <v>23840</v>
      </c>
      <c r="J18" s="45">
        <f t="shared" si="0"/>
        <v>5050</v>
      </c>
      <c r="K18" s="76">
        <v>45.5</v>
      </c>
      <c r="L18" s="65"/>
      <c r="M18" s="65"/>
      <c r="N18" s="48">
        <f t="shared" si="1"/>
        <v>1084720</v>
      </c>
      <c r="O18" s="377" t="s">
        <v>59</v>
      </c>
      <c r="P18" s="418">
        <v>44837</v>
      </c>
      <c r="Q18" s="66">
        <v>21871</v>
      </c>
      <c r="R18" s="67">
        <v>44827</v>
      </c>
      <c r="S18" s="51">
        <v>28000</v>
      </c>
      <c r="T18" s="92" t="s">
        <v>819</v>
      </c>
      <c r="U18" s="53"/>
      <c r="V18" s="54"/>
      <c r="W18" s="53" t="s">
        <v>814</v>
      </c>
      <c r="X18" s="103">
        <v>4176</v>
      </c>
    </row>
    <row r="19" spans="1:24" ht="30" customHeight="1" thickTop="1" thickBot="1" x14ac:dyDescent="0.35">
      <c r="A19" s="78" t="s">
        <v>30</v>
      </c>
      <c r="B19" s="58" t="s">
        <v>72</v>
      </c>
      <c r="C19" s="513" t="s">
        <v>837</v>
      </c>
      <c r="D19" s="514">
        <v>64</v>
      </c>
      <c r="E19" s="40">
        <f t="shared" si="2"/>
        <v>1430400</v>
      </c>
      <c r="F19" s="61">
        <v>22350</v>
      </c>
      <c r="G19" s="62">
        <v>44825</v>
      </c>
      <c r="H19" s="382" t="s">
        <v>861</v>
      </c>
      <c r="I19" s="64">
        <v>22645</v>
      </c>
      <c r="J19" s="45">
        <f t="shared" si="0"/>
        <v>295</v>
      </c>
      <c r="K19" s="76">
        <v>46</v>
      </c>
      <c r="L19" s="65"/>
      <c r="M19" s="65"/>
      <c r="N19" s="48">
        <f t="shared" si="1"/>
        <v>1041670</v>
      </c>
      <c r="O19" s="377" t="s">
        <v>59</v>
      </c>
      <c r="P19" s="418">
        <v>44839</v>
      </c>
      <c r="Q19" s="79">
        <v>26900</v>
      </c>
      <c r="R19" s="67">
        <v>44827</v>
      </c>
      <c r="S19" s="51">
        <v>28000</v>
      </c>
      <c r="T19" s="92" t="s">
        <v>820</v>
      </c>
      <c r="U19" s="53"/>
      <c r="V19" s="54"/>
      <c r="W19" s="53" t="s">
        <v>814</v>
      </c>
      <c r="X19" s="103">
        <v>4176</v>
      </c>
    </row>
    <row r="20" spans="1:24" ht="27" customHeight="1" thickTop="1" thickBot="1" x14ac:dyDescent="0.35">
      <c r="A20" s="80" t="s">
        <v>39</v>
      </c>
      <c r="B20" s="58" t="s">
        <v>32</v>
      </c>
      <c r="C20" s="513" t="s">
        <v>837</v>
      </c>
      <c r="D20" s="514">
        <v>64</v>
      </c>
      <c r="E20" s="40">
        <f t="shared" si="2"/>
        <v>0</v>
      </c>
      <c r="F20" s="61">
        <v>0</v>
      </c>
      <c r="G20" s="62">
        <v>44825</v>
      </c>
      <c r="H20" s="382" t="s">
        <v>862</v>
      </c>
      <c r="I20" s="64">
        <v>6000</v>
      </c>
      <c r="J20" s="45">
        <f t="shared" si="0"/>
        <v>6000</v>
      </c>
      <c r="K20" s="76">
        <v>46</v>
      </c>
      <c r="L20" s="65"/>
      <c r="M20" s="65"/>
      <c r="N20" s="48">
        <f t="shared" si="1"/>
        <v>276000</v>
      </c>
      <c r="O20" s="378" t="s">
        <v>790</v>
      </c>
      <c r="P20" s="379">
        <v>44839</v>
      </c>
      <c r="Q20" s="79">
        <v>0</v>
      </c>
      <c r="R20" s="67">
        <v>44827</v>
      </c>
      <c r="S20" s="51">
        <v>0</v>
      </c>
      <c r="T20" s="92" t="s">
        <v>820</v>
      </c>
      <c r="U20" s="53"/>
      <c r="V20" s="54"/>
      <c r="W20" s="53" t="s">
        <v>814</v>
      </c>
      <c r="X20" s="103">
        <v>0</v>
      </c>
    </row>
    <row r="21" spans="1:24" ht="22.5" customHeight="1" thickTop="1" thickBot="1" x14ac:dyDescent="0.35">
      <c r="A21" s="78" t="s">
        <v>222</v>
      </c>
      <c r="B21" s="58" t="s">
        <v>72</v>
      </c>
      <c r="C21" s="59" t="s">
        <v>838</v>
      </c>
      <c r="D21" s="60">
        <v>64</v>
      </c>
      <c r="E21" s="40">
        <f t="shared" si="2"/>
        <v>1436160</v>
      </c>
      <c r="F21" s="61">
        <v>22440</v>
      </c>
      <c r="G21" s="62">
        <v>44827</v>
      </c>
      <c r="H21" s="382" t="s">
        <v>863</v>
      </c>
      <c r="I21" s="64">
        <v>22880</v>
      </c>
      <c r="J21" s="45">
        <f t="shared" si="0"/>
        <v>440</v>
      </c>
      <c r="K21" s="76">
        <v>46</v>
      </c>
      <c r="L21" s="65"/>
      <c r="M21" s="65"/>
      <c r="N21" s="48">
        <f t="shared" si="1"/>
        <v>1052480</v>
      </c>
      <c r="O21" s="378" t="s">
        <v>61</v>
      </c>
      <c r="P21" s="379">
        <v>44841</v>
      </c>
      <c r="Q21" s="79">
        <v>26900</v>
      </c>
      <c r="R21" s="67">
        <v>44827</v>
      </c>
      <c r="S21" s="51">
        <v>28000</v>
      </c>
      <c r="T21" s="92" t="s">
        <v>821</v>
      </c>
      <c r="U21" s="53"/>
      <c r="V21" s="54"/>
      <c r="W21" s="53" t="s">
        <v>814</v>
      </c>
      <c r="X21" s="103">
        <v>4176</v>
      </c>
    </row>
    <row r="22" spans="1:24" ht="26.25" customHeight="1" thickTop="1" thickBot="1" x14ac:dyDescent="0.35">
      <c r="A22" s="81" t="s">
        <v>223</v>
      </c>
      <c r="B22" s="58" t="s">
        <v>37</v>
      </c>
      <c r="C22" s="59" t="s">
        <v>838</v>
      </c>
      <c r="D22" s="60">
        <v>64</v>
      </c>
      <c r="E22" s="40">
        <f t="shared" si="2"/>
        <v>0</v>
      </c>
      <c r="F22" s="61">
        <v>0</v>
      </c>
      <c r="G22" s="62">
        <v>44827</v>
      </c>
      <c r="H22" s="382" t="s">
        <v>864</v>
      </c>
      <c r="I22" s="64">
        <v>5500</v>
      </c>
      <c r="J22" s="45">
        <f t="shared" si="0"/>
        <v>5500</v>
      </c>
      <c r="K22" s="76">
        <v>46</v>
      </c>
      <c r="L22" s="65"/>
      <c r="M22" s="65"/>
      <c r="N22" s="48">
        <f t="shared" si="1"/>
        <v>253000</v>
      </c>
      <c r="O22" s="378" t="s">
        <v>63</v>
      </c>
      <c r="P22" s="379">
        <v>44841</v>
      </c>
      <c r="Q22" s="79">
        <v>0</v>
      </c>
      <c r="R22" s="67">
        <v>44827</v>
      </c>
      <c r="S22" s="51">
        <v>0</v>
      </c>
      <c r="T22" s="92" t="s">
        <v>821</v>
      </c>
      <c r="U22" s="53"/>
      <c r="V22" s="54"/>
      <c r="W22" s="53" t="s">
        <v>814</v>
      </c>
      <c r="X22" s="103">
        <v>0</v>
      </c>
    </row>
    <row r="23" spans="1:24" ht="27.75" customHeight="1" thickTop="1" thickBot="1" x14ac:dyDescent="0.35">
      <c r="A23" s="82" t="s">
        <v>804</v>
      </c>
      <c r="B23" s="58" t="s">
        <v>476</v>
      </c>
      <c r="C23" s="59" t="s">
        <v>840</v>
      </c>
      <c r="D23" s="60">
        <v>64</v>
      </c>
      <c r="E23" s="40">
        <f t="shared" si="2"/>
        <v>1486080</v>
      </c>
      <c r="F23" s="61">
        <v>23220</v>
      </c>
      <c r="G23" s="62">
        <v>44829</v>
      </c>
      <c r="H23" s="382" t="s">
        <v>867</v>
      </c>
      <c r="I23" s="64">
        <v>23830</v>
      </c>
      <c r="J23" s="45">
        <f t="shared" si="0"/>
        <v>610</v>
      </c>
      <c r="K23" s="76">
        <v>46</v>
      </c>
      <c r="L23" s="65"/>
      <c r="M23" s="65"/>
      <c r="N23" s="48">
        <f t="shared" si="1"/>
        <v>1096180</v>
      </c>
      <c r="O23" s="378" t="s">
        <v>61</v>
      </c>
      <c r="P23" s="379">
        <v>44845</v>
      </c>
      <c r="Q23" s="79">
        <v>26900</v>
      </c>
      <c r="R23" s="67">
        <v>44834</v>
      </c>
      <c r="S23" s="51">
        <v>28000</v>
      </c>
      <c r="T23" s="92" t="s">
        <v>809</v>
      </c>
      <c r="U23" s="53"/>
      <c r="V23" s="54"/>
      <c r="W23" s="53" t="s">
        <v>814</v>
      </c>
      <c r="X23" s="103">
        <v>4176</v>
      </c>
    </row>
    <row r="24" spans="1:24" ht="28.5" customHeight="1" thickTop="1" thickBot="1" x14ac:dyDescent="0.35">
      <c r="A24" s="83" t="s">
        <v>805</v>
      </c>
      <c r="B24" s="58" t="s">
        <v>32</v>
      </c>
      <c r="C24" s="59" t="s">
        <v>839</v>
      </c>
      <c r="D24" s="60">
        <v>64</v>
      </c>
      <c r="E24" s="40">
        <f t="shared" si="2"/>
        <v>0</v>
      </c>
      <c r="F24" s="61">
        <v>0</v>
      </c>
      <c r="G24" s="62">
        <v>44829</v>
      </c>
      <c r="H24" s="382" t="s">
        <v>858</v>
      </c>
      <c r="I24" s="64">
        <v>5485</v>
      </c>
      <c r="J24" s="45">
        <f t="shared" si="0"/>
        <v>5485</v>
      </c>
      <c r="K24" s="76">
        <v>46</v>
      </c>
      <c r="L24" s="65"/>
      <c r="M24" s="65"/>
      <c r="N24" s="48">
        <f t="shared" si="1"/>
        <v>252310</v>
      </c>
      <c r="O24" s="377" t="s">
        <v>59</v>
      </c>
      <c r="P24" s="379">
        <v>44845</v>
      </c>
      <c r="Q24" s="79">
        <v>0</v>
      </c>
      <c r="R24" s="67">
        <v>44834</v>
      </c>
      <c r="S24" s="91">
        <v>0</v>
      </c>
      <c r="T24" s="92" t="s">
        <v>809</v>
      </c>
      <c r="U24" s="53"/>
      <c r="V24" s="54"/>
      <c r="W24" s="53" t="s">
        <v>814</v>
      </c>
      <c r="X24" s="70">
        <v>0</v>
      </c>
    </row>
    <row r="25" spans="1:24" ht="22.5" customHeight="1" thickTop="1" thickBot="1" x14ac:dyDescent="0.35">
      <c r="A25" s="71" t="s">
        <v>804</v>
      </c>
      <c r="B25" s="58" t="s">
        <v>31</v>
      </c>
      <c r="C25" s="59" t="s">
        <v>841</v>
      </c>
      <c r="D25" s="60">
        <v>64</v>
      </c>
      <c r="E25" s="40">
        <f t="shared" si="2"/>
        <v>1371520</v>
      </c>
      <c r="F25" s="61">
        <v>21430</v>
      </c>
      <c r="G25" s="62">
        <v>44831</v>
      </c>
      <c r="H25" s="382" t="s">
        <v>859</v>
      </c>
      <c r="I25" s="64">
        <v>21360</v>
      </c>
      <c r="J25" s="45">
        <f t="shared" si="0"/>
        <v>-70</v>
      </c>
      <c r="K25" s="76">
        <v>46</v>
      </c>
      <c r="L25" s="65"/>
      <c r="M25" s="65"/>
      <c r="N25" s="48">
        <f t="shared" si="1"/>
        <v>982560</v>
      </c>
      <c r="O25" s="378" t="s">
        <v>59</v>
      </c>
      <c r="P25" s="379">
        <v>44846</v>
      </c>
      <c r="Q25" s="79">
        <v>26900</v>
      </c>
      <c r="R25" s="67">
        <v>44834</v>
      </c>
      <c r="S25" s="51">
        <v>28000</v>
      </c>
      <c r="T25" s="92" t="s">
        <v>811</v>
      </c>
      <c r="U25" s="53"/>
      <c r="V25" s="54"/>
      <c r="W25" s="53" t="s">
        <v>814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841</v>
      </c>
      <c r="D26" s="60">
        <v>64</v>
      </c>
      <c r="E26" s="40">
        <f t="shared" si="2"/>
        <v>0</v>
      </c>
      <c r="F26" s="61">
        <v>0</v>
      </c>
      <c r="G26" s="62">
        <v>44831</v>
      </c>
      <c r="H26" s="382" t="s">
        <v>868</v>
      </c>
      <c r="I26" s="64">
        <v>5305</v>
      </c>
      <c r="J26" s="45">
        <f t="shared" si="0"/>
        <v>5305</v>
      </c>
      <c r="K26" s="76">
        <v>46</v>
      </c>
      <c r="L26" s="65"/>
      <c r="M26" s="65"/>
      <c r="N26" s="48">
        <f t="shared" si="1"/>
        <v>244030</v>
      </c>
      <c r="O26" s="378" t="s">
        <v>61</v>
      </c>
      <c r="P26" s="379">
        <v>44846</v>
      </c>
      <c r="Q26" s="79">
        <v>0</v>
      </c>
      <c r="R26" s="67">
        <v>44834</v>
      </c>
      <c r="S26" s="51">
        <v>0</v>
      </c>
      <c r="T26" s="92" t="s">
        <v>811</v>
      </c>
      <c r="U26" s="53"/>
      <c r="V26" s="54"/>
      <c r="W26" s="53" t="s">
        <v>814</v>
      </c>
      <c r="X26" s="70">
        <v>0</v>
      </c>
    </row>
    <row r="27" spans="1:24" ht="22.5" customHeight="1" thickTop="1" thickBot="1" x14ac:dyDescent="0.35">
      <c r="A27" s="82" t="s">
        <v>806</v>
      </c>
      <c r="B27" s="58" t="s">
        <v>72</v>
      </c>
      <c r="C27" s="59" t="s">
        <v>842</v>
      </c>
      <c r="D27" s="60">
        <v>64</v>
      </c>
      <c r="E27" s="40">
        <f t="shared" si="2"/>
        <v>1438720</v>
      </c>
      <c r="F27" s="61">
        <v>22480</v>
      </c>
      <c r="G27" s="62">
        <v>44833</v>
      </c>
      <c r="H27" s="382" t="s">
        <v>876</v>
      </c>
      <c r="I27" s="64">
        <v>23280</v>
      </c>
      <c r="J27" s="45">
        <f t="shared" si="0"/>
        <v>800</v>
      </c>
      <c r="K27" s="76">
        <v>46</v>
      </c>
      <c r="L27" s="65"/>
      <c r="M27" s="65"/>
      <c r="N27" s="48">
        <f t="shared" si="1"/>
        <v>1070880</v>
      </c>
      <c r="O27" s="378" t="s">
        <v>59</v>
      </c>
      <c r="P27" s="379">
        <v>44851</v>
      </c>
      <c r="Q27" s="79">
        <v>26900</v>
      </c>
      <c r="R27" s="67">
        <v>44834</v>
      </c>
      <c r="S27" s="91">
        <v>28000</v>
      </c>
      <c r="T27" s="92" t="s">
        <v>812</v>
      </c>
      <c r="U27" s="53"/>
      <c r="V27" s="54"/>
      <c r="W27" s="53" t="s">
        <v>814</v>
      </c>
      <c r="X27" s="70">
        <v>4176</v>
      </c>
    </row>
    <row r="28" spans="1:24" ht="22.5" customHeight="1" thickTop="1" thickBot="1" x14ac:dyDescent="0.35">
      <c r="A28" s="82" t="s">
        <v>807</v>
      </c>
      <c r="B28" s="58" t="s">
        <v>32</v>
      </c>
      <c r="C28" s="59" t="s">
        <v>842</v>
      </c>
      <c r="D28" s="60">
        <v>64</v>
      </c>
      <c r="E28" s="40">
        <f t="shared" si="2"/>
        <v>0</v>
      </c>
      <c r="F28" s="61">
        <v>0</v>
      </c>
      <c r="G28" s="62">
        <v>44833</v>
      </c>
      <c r="H28" s="382" t="s">
        <v>880</v>
      </c>
      <c r="I28" s="64">
        <v>5270</v>
      </c>
      <c r="J28" s="45">
        <f t="shared" si="0"/>
        <v>5270</v>
      </c>
      <c r="K28" s="76">
        <v>46</v>
      </c>
      <c r="L28" s="65"/>
      <c r="M28" s="65"/>
      <c r="N28" s="48">
        <f t="shared" si="1"/>
        <v>242420</v>
      </c>
      <c r="O28" s="378" t="s">
        <v>61</v>
      </c>
      <c r="P28" s="379">
        <v>44848</v>
      </c>
      <c r="Q28" s="66">
        <v>0</v>
      </c>
      <c r="R28" s="67">
        <v>44834</v>
      </c>
      <c r="S28" s="91">
        <v>0</v>
      </c>
      <c r="T28" s="92" t="s">
        <v>812</v>
      </c>
      <c r="U28" s="53"/>
      <c r="V28" s="54"/>
      <c r="W28" s="53" t="s">
        <v>814</v>
      </c>
      <c r="X28" s="70">
        <v>0</v>
      </c>
    </row>
    <row r="29" spans="1:24" ht="22.5" customHeight="1" thickTop="1" thickBot="1" x14ac:dyDescent="0.35">
      <c r="A29" s="57" t="s">
        <v>808</v>
      </c>
      <c r="B29" s="93" t="s">
        <v>72</v>
      </c>
      <c r="C29" s="59" t="s">
        <v>843</v>
      </c>
      <c r="D29" s="60">
        <v>64</v>
      </c>
      <c r="E29" s="40">
        <f t="shared" si="2"/>
        <v>1335680</v>
      </c>
      <c r="F29" s="61">
        <v>20870</v>
      </c>
      <c r="G29" s="62">
        <v>44834</v>
      </c>
      <c r="H29" s="382" t="s">
        <v>877</v>
      </c>
      <c r="I29" s="64">
        <v>21200</v>
      </c>
      <c r="J29" s="45">
        <f t="shared" si="0"/>
        <v>330</v>
      </c>
      <c r="K29" s="76">
        <v>46</v>
      </c>
      <c r="L29" s="65"/>
      <c r="M29" s="65"/>
      <c r="N29" s="48">
        <f t="shared" si="1"/>
        <v>975200</v>
      </c>
      <c r="O29" s="378" t="s">
        <v>59</v>
      </c>
      <c r="P29" s="379">
        <v>44851</v>
      </c>
      <c r="Q29" s="410">
        <v>26900</v>
      </c>
      <c r="R29" s="95">
        <v>44834</v>
      </c>
      <c r="S29" s="91">
        <v>28000</v>
      </c>
      <c r="T29" s="92" t="s">
        <v>813</v>
      </c>
      <c r="U29" s="53"/>
      <c r="V29" s="54"/>
      <c r="W29" s="53" t="s">
        <v>814</v>
      </c>
      <c r="X29" s="70">
        <v>4176</v>
      </c>
    </row>
    <row r="30" spans="1:24" ht="20.25" thickTop="1" thickBot="1" x14ac:dyDescent="0.35">
      <c r="A30" s="461" t="s">
        <v>193</v>
      </c>
      <c r="B30" s="93" t="s">
        <v>32</v>
      </c>
      <c r="C30" s="59" t="s">
        <v>844</v>
      </c>
      <c r="D30" s="60">
        <v>64</v>
      </c>
      <c r="E30" s="40">
        <f t="shared" si="2"/>
        <v>0</v>
      </c>
      <c r="F30" s="61">
        <v>0</v>
      </c>
      <c r="G30" s="62">
        <v>44834</v>
      </c>
      <c r="H30" s="382" t="s">
        <v>878</v>
      </c>
      <c r="I30" s="64">
        <v>5300</v>
      </c>
      <c r="J30" s="45">
        <f t="shared" si="0"/>
        <v>5300</v>
      </c>
      <c r="K30" s="76">
        <v>46</v>
      </c>
      <c r="L30" s="65"/>
      <c r="M30" s="65"/>
      <c r="N30" s="48">
        <f t="shared" si="1"/>
        <v>243800</v>
      </c>
      <c r="O30" s="518" t="s">
        <v>59</v>
      </c>
      <c r="P30" s="427">
        <v>44851</v>
      </c>
      <c r="Q30" s="94">
        <v>0</v>
      </c>
      <c r="R30" s="95">
        <v>44834</v>
      </c>
      <c r="S30" s="91">
        <v>0</v>
      </c>
      <c r="T30" s="92" t="s">
        <v>813</v>
      </c>
      <c r="U30" s="53"/>
      <c r="V30" s="54"/>
      <c r="W30" s="53" t="s">
        <v>814</v>
      </c>
      <c r="X30" s="70">
        <v>0</v>
      </c>
    </row>
    <row r="31" spans="1:24" ht="30.7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>
        <v>0</v>
      </c>
    </row>
    <row r="32" spans="1:24" ht="25.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48">
        <f t="shared" si="1"/>
        <v>0</v>
      </c>
      <c r="O32" s="89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63"/>
      <c r="I33" s="64"/>
      <c r="J33" s="45">
        <f t="shared" si="0"/>
        <v>0</v>
      </c>
      <c r="K33" s="76"/>
      <c r="L33" s="65"/>
      <c r="M33" s="65"/>
      <c r="N33" s="48">
        <f t="shared" si="1"/>
        <v>0</v>
      </c>
      <c r="O33" s="89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4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63"/>
      <c r="I34" s="64"/>
      <c r="J34" s="45">
        <f t="shared" si="0"/>
        <v>0</v>
      </c>
      <c r="K34" s="76"/>
      <c r="L34" s="65"/>
      <c r="M34" s="65"/>
      <c r="N34" s="48">
        <f t="shared" si="1"/>
        <v>0</v>
      </c>
      <c r="O34" s="89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6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63"/>
      <c r="I35" s="64"/>
      <c r="J35" s="45">
        <f t="shared" si="0"/>
        <v>0</v>
      </c>
      <c r="K35" s="76"/>
      <c r="L35" s="65"/>
      <c r="M35" s="65"/>
      <c r="N35" s="48">
        <f t="shared" si="1"/>
        <v>0</v>
      </c>
      <c r="O35" s="89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63"/>
      <c r="I36" s="64"/>
      <c r="J36" s="45">
        <f t="shared" si="0"/>
        <v>0</v>
      </c>
      <c r="K36" s="76"/>
      <c r="L36" s="65"/>
      <c r="M36" s="65"/>
      <c r="N36" s="48">
        <f t="shared" si="1"/>
        <v>0</v>
      </c>
      <c r="O36" s="89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63"/>
      <c r="I37" s="64"/>
      <c r="J37" s="45">
        <f t="shared" si="0"/>
        <v>0</v>
      </c>
      <c r="K37" s="76"/>
      <c r="L37" s="65"/>
      <c r="M37" s="65"/>
      <c r="N37" s="48">
        <f t="shared" si="1"/>
        <v>0</v>
      </c>
      <c r="O37" s="89"/>
      <c r="P37" s="90"/>
      <c r="Q37" s="94"/>
      <c r="R37" s="95"/>
      <c r="S37" s="91"/>
      <c r="T37" s="92"/>
      <c r="U37" s="53"/>
      <c r="V37" s="54"/>
      <c r="W37" s="53"/>
      <c r="X37" s="103"/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63"/>
      <c r="I38" s="64"/>
      <c r="J38" s="45">
        <f t="shared" si="0"/>
        <v>0</v>
      </c>
      <c r="K38" s="76"/>
      <c r="L38" s="65"/>
      <c r="M38" s="65"/>
      <c r="N38" s="48">
        <f t="shared" si="1"/>
        <v>0</v>
      </c>
      <c r="O38" s="98"/>
      <c r="P38" s="99"/>
      <c r="Q38" s="94"/>
      <c r="R38" s="95"/>
      <c r="S38" s="91"/>
      <c r="T38" s="92"/>
      <c r="U38" s="53"/>
      <c r="V38" s="54"/>
      <c r="W38" s="53"/>
      <c r="X38" s="103"/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63"/>
      <c r="I39" s="64"/>
      <c r="J39" s="45">
        <f t="shared" si="0"/>
        <v>0</v>
      </c>
      <c r="K39" s="76"/>
      <c r="L39" s="65"/>
      <c r="M39" s="65"/>
      <c r="N39" s="48">
        <f t="shared" si="1"/>
        <v>0</v>
      </c>
      <c r="O39" s="100"/>
      <c r="P39" s="101"/>
      <c r="Q39" s="94"/>
      <c r="R39" s="95"/>
      <c r="S39" s="91"/>
      <c r="T39" s="92"/>
      <c r="U39" s="53"/>
      <c r="V39" s="54"/>
      <c r="W39" s="53"/>
      <c r="X39" s="103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63"/>
      <c r="I40" s="64"/>
      <c r="J40" s="45">
        <f t="shared" si="0"/>
        <v>0</v>
      </c>
      <c r="K40" s="76"/>
      <c r="L40" s="65"/>
      <c r="M40" s="65"/>
      <c r="N40" s="48">
        <f t="shared" si="1"/>
        <v>0</v>
      </c>
      <c r="O40" s="89"/>
      <c r="P40" s="90"/>
      <c r="Q40" s="96"/>
      <c r="R40" s="97"/>
      <c r="S40" s="91"/>
      <c r="T40" s="92"/>
      <c r="U40" s="53"/>
      <c r="V40" s="54"/>
      <c r="W40" s="53"/>
      <c r="X40" s="103"/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76"/>
      <c r="L41" s="65"/>
      <c r="M41" s="65"/>
      <c r="N41" s="48">
        <f t="shared" si="1"/>
        <v>0</v>
      </c>
      <c r="O41" s="89"/>
      <c r="P41" s="90"/>
      <c r="Q41" s="96"/>
      <c r="R41" s="97"/>
      <c r="S41" s="91"/>
      <c r="T41" s="92"/>
      <c r="U41" s="53"/>
      <c r="V41" s="54"/>
      <c r="W41" s="102"/>
      <c r="X41" s="103"/>
    </row>
    <row r="42" spans="1:24" ht="18.75" thickTop="1" thickBot="1" x14ac:dyDescent="0.35">
      <c r="A42" s="104"/>
      <c r="B42" s="93"/>
      <c r="C42" s="105"/>
      <c r="D42" s="106"/>
      <c r="E42" s="40">
        <f t="shared" ref="E42:E107" si="3">D42*F42</f>
        <v>0</v>
      </c>
      <c r="F42" s="61"/>
      <c r="G42" s="62"/>
      <c r="H42" s="63"/>
      <c r="I42" s="64"/>
      <c r="J42" s="45">
        <f t="shared" si="0"/>
        <v>0</v>
      </c>
      <c r="K42" s="76"/>
      <c r="L42" s="65"/>
      <c r="M42" s="65"/>
      <c r="N42" s="48">
        <f t="shared" si="1"/>
        <v>0</v>
      </c>
      <c r="O42" s="89"/>
      <c r="P42" s="90"/>
      <c r="Q42" s="94"/>
      <c r="R42" s="95"/>
      <c r="S42" s="91"/>
      <c r="T42" s="92"/>
      <c r="U42" s="53"/>
      <c r="V42" s="54"/>
      <c r="W42" s="102"/>
      <c r="X42" s="107"/>
    </row>
    <row r="43" spans="1:24" ht="18.75" thickTop="1" thickBot="1" x14ac:dyDescent="0.35">
      <c r="A43" s="57"/>
      <c r="B43" s="93"/>
      <c r="C43" s="59"/>
      <c r="D43" s="106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76"/>
      <c r="L43" s="65"/>
      <c r="M43" s="65"/>
      <c r="N43" s="48">
        <f t="shared" si="1"/>
        <v>0</v>
      </c>
      <c r="O43" s="89"/>
      <c r="P43" s="90"/>
      <c r="Q43" s="94"/>
      <c r="R43" s="95"/>
      <c r="S43" s="91"/>
      <c r="T43" s="92"/>
      <c r="U43" s="53"/>
      <c r="V43" s="54"/>
      <c r="W43" s="102"/>
      <c r="X43" s="107"/>
    </row>
    <row r="44" spans="1:24" ht="18.75" thickTop="1" thickBot="1" x14ac:dyDescent="0.35">
      <c r="A44" s="82"/>
      <c r="B44" s="93"/>
      <c r="C44" s="59"/>
      <c r="D44" s="106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76"/>
      <c r="L44" s="65"/>
      <c r="M44" s="65"/>
      <c r="N44" s="48">
        <f t="shared" si="1"/>
        <v>0</v>
      </c>
      <c r="O44" s="89"/>
      <c r="P44" s="90"/>
      <c r="Q44" s="94"/>
      <c r="R44" s="95"/>
      <c r="S44" s="91"/>
      <c r="T44" s="92"/>
      <c r="U44" s="53"/>
      <c r="V44" s="54"/>
      <c r="W44" s="102"/>
      <c r="X44" s="107"/>
    </row>
    <row r="45" spans="1:24" ht="18.75" thickTop="1" thickBot="1" x14ac:dyDescent="0.35">
      <c r="A45" s="57"/>
      <c r="B45" s="93"/>
      <c r="C45" s="59"/>
      <c r="D45" s="106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76"/>
      <c r="L45" s="65"/>
      <c r="M45" s="65"/>
      <c r="N45" s="48">
        <f t="shared" si="1"/>
        <v>0</v>
      </c>
      <c r="O45" s="89"/>
      <c r="P45" s="90"/>
      <c r="Q45" s="94"/>
      <c r="R45" s="95"/>
      <c r="S45" s="91"/>
      <c r="T45" s="92"/>
      <c r="U45" s="53"/>
      <c r="V45" s="54"/>
      <c r="W45" s="102"/>
      <c r="X45" s="107"/>
    </row>
    <row r="46" spans="1:24" ht="18.75" thickTop="1" thickBot="1" x14ac:dyDescent="0.35">
      <c r="A46" s="57"/>
      <c r="B46" s="93"/>
      <c r="C46" s="59"/>
      <c r="D46" s="106"/>
      <c r="E46" s="40">
        <f t="shared" si="3"/>
        <v>0</v>
      </c>
      <c r="F46" s="61"/>
      <c r="G46" s="62"/>
      <c r="H46" s="63"/>
      <c r="I46" s="64"/>
      <c r="J46" s="45">
        <f t="shared" si="0"/>
        <v>0</v>
      </c>
      <c r="K46" s="76"/>
      <c r="L46" s="65"/>
      <c r="M46" s="65"/>
      <c r="N46" s="48">
        <f t="shared" si="1"/>
        <v>0</v>
      </c>
      <c r="O46" s="89"/>
      <c r="P46" s="90"/>
      <c r="Q46" s="94"/>
      <c r="R46" s="95"/>
      <c r="S46" s="91"/>
      <c r="T46" s="92"/>
      <c r="U46" s="53"/>
      <c r="V46" s="54"/>
      <c r="W46" s="102"/>
      <c r="X46" s="107"/>
    </row>
    <row r="47" spans="1:24" ht="18.75" thickTop="1" thickBot="1" x14ac:dyDescent="0.35">
      <c r="A47" s="82"/>
      <c r="B47" s="57"/>
      <c r="C47" s="108"/>
      <c r="D47" s="106"/>
      <c r="E47" s="40">
        <f t="shared" si="3"/>
        <v>0</v>
      </c>
      <c r="F47" s="61"/>
      <c r="G47" s="62"/>
      <c r="H47" s="63"/>
      <c r="I47" s="64"/>
      <c r="J47" s="45">
        <f t="shared" si="0"/>
        <v>0</v>
      </c>
      <c r="K47" s="76"/>
      <c r="L47" s="65"/>
      <c r="M47" s="65"/>
      <c r="N47" s="48">
        <f t="shared" si="1"/>
        <v>0</v>
      </c>
      <c r="O47" s="89"/>
      <c r="P47" s="90"/>
      <c r="Q47" s="94"/>
      <c r="R47" s="95"/>
      <c r="S47" s="91"/>
      <c r="T47" s="92"/>
      <c r="U47" s="53"/>
      <c r="V47" s="54"/>
      <c r="W47" s="102"/>
      <c r="X47" s="107"/>
    </row>
    <row r="48" spans="1:24" ht="18.75" thickTop="1" thickBot="1" x14ac:dyDescent="0.35">
      <c r="A48" s="57"/>
      <c r="B48" s="57"/>
      <c r="C48" s="108"/>
      <c r="D48" s="106"/>
      <c r="E48" s="40">
        <f t="shared" si="3"/>
        <v>0</v>
      </c>
      <c r="F48" s="61"/>
      <c r="G48" s="62"/>
      <c r="H48" s="63"/>
      <c r="I48" s="64"/>
      <c r="J48" s="45">
        <f t="shared" si="0"/>
        <v>0</v>
      </c>
      <c r="K48" s="76"/>
      <c r="L48" s="65"/>
      <c r="M48" s="65"/>
      <c r="N48" s="48">
        <f t="shared" si="1"/>
        <v>0</v>
      </c>
      <c r="O48" s="89"/>
      <c r="P48" s="90"/>
      <c r="Q48" s="109"/>
      <c r="R48" s="110"/>
      <c r="S48" s="91"/>
      <c r="T48" s="92"/>
      <c r="U48" s="53"/>
      <c r="V48" s="54"/>
      <c r="X48" s="111"/>
    </row>
    <row r="49" spans="1:24" ht="18.75" thickTop="1" thickBot="1" x14ac:dyDescent="0.35">
      <c r="A49" s="57"/>
      <c r="B49" s="57"/>
      <c r="C49" s="108"/>
      <c r="D49" s="106"/>
      <c r="E49" s="40">
        <f t="shared" si="3"/>
        <v>0</v>
      </c>
      <c r="F49" s="61"/>
      <c r="G49" s="62"/>
      <c r="H49" s="63"/>
      <c r="I49" s="64"/>
      <c r="J49" s="45">
        <f t="shared" si="0"/>
        <v>0</v>
      </c>
      <c r="K49" s="76"/>
      <c r="L49" s="65"/>
      <c r="M49" s="65"/>
      <c r="N49" s="48">
        <f t="shared" si="1"/>
        <v>0</v>
      </c>
      <c r="O49" s="89"/>
      <c r="P49" s="112"/>
      <c r="Q49" s="113"/>
      <c r="R49" s="114"/>
      <c r="S49" s="92"/>
      <c r="T49" s="92"/>
      <c r="U49" s="53"/>
      <c r="V49" s="54"/>
      <c r="X49" s="115"/>
    </row>
    <row r="50" spans="1:24" ht="18.75" thickTop="1" thickBot="1" x14ac:dyDescent="0.35">
      <c r="A50" s="82"/>
      <c r="B50" s="83"/>
      <c r="C50" s="108"/>
      <c r="D50" s="106"/>
      <c r="E50" s="40">
        <f t="shared" si="3"/>
        <v>0</v>
      </c>
      <c r="F50" s="61"/>
      <c r="G50" s="62"/>
      <c r="H50" s="63"/>
      <c r="I50" s="64"/>
      <c r="J50" s="45">
        <f t="shared" si="0"/>
        <v>0</v>
      </c>
      <c r="K50" s="76"/>
      <c r="L50" s="65"/>
      <c r="M50" s="65"/>
      <c r="N50" s="48">
        <f t="shared" si="1"/>
        <v>0</v>
      </c>
      <c r="O50" s="89"/>
      <c r="P50" s="112"/>
      <c r="Q50" s="116"/>
      <c r="R50" s="117"/>
      <c r="S50" s="92"/>
      <c r="T50" s="92"/>
      <c r="U50" s="53"/>
      <c r="V50" s="54"/>
    </row>
    <row r="51" spans="1:24" ht="18.75" thickTop="1" thickBot="1" x14ac:dyDescent="0.35">
      <c r="A51" s="82"/>
      <c r="B51" s="83"/>
      <c r="C51" s="108"/>
      <c r="D51" s="108"/>
      <c r="E51" s="40">
        <f t="shared" si="3"/>
        <v>0</v>
      </c>
      <c r="F51" s="61"/>
      <c r="G51" s="62"/>
      <c r="H51" s="63"/>
      <c r="I51" s="64"/>
      <c r="J51" s="45">
        <f t="shared" si="0"/>
        <v>0</v>
      </c>
      <c r="K51" s="76"/>
      <c r="L51" s="65"/>
      <c r="M51" s="65"/>
      <c r="N51" s="48">
        <f t="shared" si="1"/>
        <v>0</v>
      </c>
      <c r="O51" s="89"/>
      <c r="P51" s="112"/>
      <c r="Q51" s="116"/>
      <c r="R51" s="117"/>
      <c r="S51" s="92"/>
      <c r="T51" s="92"/>
      <c r="U51" s="53"/>
      <c r="V51" s="54"/>
    </row>
    <row r="52" spans="1:24" ht="18.75" thickTop="1" thickBot="1" x14ac:dyDescent="0.35">
      <c r="A52" s="82"/>
      <c r="B52" s="83"/>
      <c r="C52" s="108"/>
      <c r="D52" s="108"/>
      <c r="E52" s="40">
        <f t="shared" si="3"/>
        <v>0</v>
      </c>
      <c r="F52" s="64"/>
      <c r="G52" s="62"/>
      <c r="H52" s="63"/>
      <c r="I52" s="64"/>
      <c r="J52" s="45">
        <f t="shared" si="0"/>
        <v>0</v>
      </c>
      <c r="K52" s="76"/>
      <c r="L52" s="65"/>
      <c r="M52" s="65"/>
      <c r="N52" s="48">
        <f t="shared" si="1"/>
        <v>0</v>
      </c>
      <c r="O52" s="89"/>
      <c r="P52" s="112"/>
      <c r="Q52" s="116"/>
      <c r="R52" s="117"/>
      <c r="S52" s="92"/>
      <c r="T52" s="92"/>
      <c r="U52" s="53"/>
      <c r="V52" s="54"/>
    </row>
    <row r="53" spans="1:24" ht="18.75" thickTop="1" thickBot="1" x14ac:dyDescent="0.35">
      <c r="A53" s="118"/>
      <c r="B53" s="119"/>
      <c r="C53" s="120"/>
      <c r="D53" s="120"/>
      <c r="E53" s="40">
        <f t="shared" si="3"/>
        <v>0</v>
      </c>
      <c r="F53" s="121"/>
      <c r="G53" s="122"/>
      <c r="H53" s="123"/>
      <c r="I53" s="124"/>
      <c r="J53" s="45">
        <f t="shared" si="0"/>
        <v>0</v>
      </c>
      <c r="K53" s="125"/>
      <c r="L53" s="126"/>
      <c r="M53" s="126"/>
      <c r="N53" s="48">
        <f t="shared" si="1"/>
        <v>0</v>
      </c>
      <c r="O53" s="128"/>
      <c r="P53" s="129"/>
      <c r="Q53" s="130"/>
      <c r="R53" s="131"/>
      <c r="S53" s="132"/>
      <c r="T53" s="132"/>
      <c r="U53" s="133"/>
      <c r="V53" s="134"/>
    </row>
    <row r="54" spans="1:24" ht="18" thickTop="1" x14ac:dyDescent="0.3">
      <c r="A54" s="135"/>
      <c r="B54" s="394"/>
      <c r="C54" s="137"/>
      <c r="D54" s="138"/>
      <c r="E54" s="40"/>
      <c r="F54" s="352"/>
      <c r="G54" s="163"/>
      <c r="H54" s="350"/>
      <c r="I54" s="352"/>
      <c r="J54" s="45">
        <f t="shared" si="0"/>
        <v>0</v>
      </c>
      <c r="K54" s="46"/>
      <c r="L54" s="65"/>
      <c r="M54" s="65"/>
      <c r="N54" s="48">
        <f t="shared" si="1"/>
        <v>0</v>
      </c>
      <c r="O54" s="142"/>
      <c r="P54" s="143"/>
      <c r="Q54" s="144"/>
      <c r="R54" s="117"/>
      <c r="S54" s="92"/>
      <c r="T54" s="92"/>
      <c r="U54" s="53"/>
      <c r="V54" s="54"/>
    </row>
    <row r="55" spans="1:24" ht="25.5" customHeight="1" x14ac:dyDescent="0.3">
      <c r="A55" s="80"/>
      <c r="B55" s="395" t="s">
        <v>23</v>
      </c>
      <c r="C55" s="178"/>
      <c r="D55" s="108"/>
      <c r="E55" s="60"/>
      <c r="F55" s="139"/>
      <c r="G55" s="140"/>
      <c r="H55" s="501"/>
      <c r="I55" s="139"/>
      <c r="J55" s="45">
        <f t="shared" si="0"/>
        <v>0</v>
      </c>
      <c r="K55" s="46"/>
      <c r="L55" s="65"/>
      <c r="M55" s="65"/>
      <c r="N55" s="48">
        <f t="shared" si="1"/>
        <v>0</v>
      </c>
      <c r="O55" s="146"/>
      <c r="P55" s="62"/>
      <c r="Q55" s="116"/>
      <c r="R55" s="117"/>
      <c r="S55" s="92"/>
      <c r="T55" s="92"/>
      <c r="U55" s="53"/>
      <c r="V55" s="54"/>
    </row>
    <row r="56" spans="1:24" ht="18.75" x14ac:dyDescent="0.3">
      <c r="A56" s="80"/>
      <c r="B56" s="395" t="s">
        <v>23</v>
      </c>
      <c r="C56" s="426"/>
      <c r="D56" s="148"/>
      <c r="E56" s="60"/>
      <c r="F56" s="139"/>
      <c r="G56" s="140"/>
      <c r="H56" s="501"/>
      <c r="I56" s="139"/>
      <c r="J56" s="45">
        <f t="shared" si="0"/>
        <v>0</v>
      </c>
      <c r="K56" s="46"/>
      <c r="L56" s="65"/>
      <c r="M56" s="65"/>
      <c r="N56" s="48">
        <f t="shared" si="1"/>
        <v>0</v>
      </c>
      <c r="O56" s="146"/>
      <c r="P56" s="62"/>
      <c r="Q56" s="146"/>
      <c r="R56" s="117"/>
      <c r="S56" s="92"/>
      <c r="T56" s="92"/>
      <c r="U56" s="53"/>
      <c r="V56" s="54"/>
    </row>
    <row r="57" spans="1:24" ht="17.25" x14ac:dyDescent="0.3">
      <c r="A57" s="78"/>
      <c r="B57" s="395" t="s">
        <v>23</v>
      </c>
      <c r="C57" s="492"/>
      <c r="D57" s="148"/>
      <c r="E57" s="60"/>
      <c r="F57" s="139"/>
      <c r="G57" s="140"/>
      <c r="H57" s="367"/>
      <c r="I57" s="139"/>
      <c r="J57" s="45">
        <f t="shared" si="0"/>
        <v>0</v>
      </c>
      <c r="K57" s="46"/>
      <c r="L57" s="65"/>
      <c r="M57" s="65"/>
      <c r="N57" s="48">
        <f t="shared" si="1"/>
        <v>0</v>
      </c>
      <c r="O57" s="146"/>
      <c r="P57" s="62"/>
      <c r="Q57" s="146"/>
      <c r="R57" s="117"/>
      <c r="S57" s="92"/>
      <c r="T57" s="92"/>
      <c r="U57" s="53"/>
      <c r="V57" s="54"/>
    </row>
    <row r="58" spans="1:24" ht="18.75" customHeight="1" x14ac:dyDescent="0.3">
      <c r="A58" s="78"/>
      <c r="B58" s="395" t="s">
        <v>23</v>
      </c>
      <c r="C58" s="396"/>
      <c r="D58" s="148"/>
      <c r="E58" s="60"/>
      <c r="F58" s="139"/>
      <c r="G58" s="140"/>
      <c r="H58" s="358"/>
      <c r="I58" s="139"/>
      <c r="J58" s="45">
        <f t="shared" si="0"/>
        <v>0</v>
      </c>
      <c r="K58" s="46"/>
      <c r="L58" s="65"/>
      <c r="M58" s="65"/>
      <c r="N58" s="48">
        <f t="shared" si="1"/>
        <v>0</v>
      </c>
      <c r="O58" s="146"/>
      <c r="P58" s="62"/>
      <c r="Q58" s="146"/>
      <c r="R58" s="117"/>
      <c r="S58" s="92"/>
      <c r="T58" s="92"/>
      <c r="U58" s="53"/>
      <c r="V58" s="54"/>
    </row>
    <row r="59" spans="1:24" ht="17.25" x14ac:dyDescent="0.3">
      <c r="A59" s="78"/>
      <c r="B59" s="395" t="s">
        <v>23</v>
      </c>
      <c r="C59" s="397"/>
      <c r="D59" s="148"/>
      <c r="E59" s="60"/>
      <c r="F59" s="139"/>
      <c r="G59" s="140"/>
      <c r="H59" s="358"/>
      <c r="I59" s="139"/>
      <c r="J59" s="45">
        <f t="shared" si="0"/>
        <v>0</v>
      </c>
      <c r="K59" s="46"/>
      <c r="L59" s="65"/>
      <c r="M59" s="65"/>
      <c r="N59" s="48">
        <f t="shared" si="1"/>
        <v>0</v>
      </c>
      <c r="O59" s="146"/>
      <c r="P59" s="62"/>
      <c r="Q59" s="146"/>
      <c r="R59" s="117"/>
      <c r="S59" s="92"/>
      <c r="T59" s="92"/>
      <c r="U59" s="53"/>
      <c r="V59" s="54"/>
    </row>
    <row r="60" spans="1:24" ht="21" customHeight="1" x14ac:dyDescent="0.3">
      <c r="A60" s="78"/>
      <c r="B60" s="395" t="s">
        <v>23</v>
      </c>
      <c r="C60" s="397"/>
      <c r="D60" s="148"/>
      <c r="E60" s="60"/>
      <c r="F60" s="139"/>
      <c r="G60" s="140"/>
      <c r="H60" s="358"/>
      <c r="I60" s="139"/>
      <c r="J60" s="45">
        <f t="shared" si="0"/>
        <v>0</v>
      </c>
      <c r="K60" s="46"/>
      <c r="L60" s="65"/>
      <c r="M60" s="65"/>
      <c r="N60" s="48">
        <f t="shared" si="1"/>
        <v>0</v>
      </c>
      <c r="O60" s="146"/>
      <c r="P60" s="62"/>
      <c r="Q60" s="147"/>
      <c r="R60" s="117"/>
      <c r="S60" s="92"/>
      <c r="T60" s="92"/>
      <c r="U60" s="53"/>
      <c r="V60" s="54"/>
    </row>
    <row r="61" spans="1:24" ht="18.75" customHeight="1" x14ac:dyDescent="0.3">
      <c r="A61" s="83" t="s">
        <v>106</v>
      </c>
      <c r="B61" s="156" t="s">
        <v>794</v>
      </c>
      <c r="C61" s="151" t="s">
        <v>795</v>
      </c>
      <c r="D61" s="148"/>
      <c r="E61" s="60"/>
      <c r="F61" s="139">
        <v>185.8</v>
      </c>
      <c r="G61" s="140">
        <v>44806</v>
      </c>
      <c r="H61" s="141">
        <v>39598</v>
      </c>
      <c r="I61" s="139">
        <v>185.8</v>
      </c>
      <c r="J61" s="45">
        <f t="shared" si="0"/>
        <v>0</v>
      </c>
      <c r="K61" s="46">
        <v>89</v>
      </c>
      <c r="L61" s="65"/>
      <c r="M61" s="65"/>
      <c r="N61" s="48">
        <f t="shared" si="1"/>
        <v>16536.2</v>
      </c>
      <c r="O61" s="75" t="s">
        <v>59</v>
      </c>
      <c r="P61" s="112">
        <v>44825</v>
      </c>
      <c r="Q61" s="147"/>
      <c r="R61" s="117"/>
      <c r="S61" s="92"/>
      <c r="T61" s="92"/>
      <c r="U61" s="53"/>
      <c r="V61" s="54"/>
    </row>
    <row r="62" spans="1:24" ht="17.25" x14ac:dyDescent="0.3">
      <c r="A62" s="135" t="s">
        <v>744</v>
      </c>
      <c r="B62" s="156" t="s">
        <v>745</v>
      </c>
      <c r="C62" s="160" t="s">
        <v>746</v>
      </c>
      <c r="D62" s="148"/>
      <c r="E62" s="60"/>
      <c r="F62" s="139">
        <v>168.2234</v>
      </c>
      <c r="G62" s="140">
        <v>44809</v>
      </c>
      <c r="H62" s="425" t="s">
        <v>747</v>
      </c>
      <c r="I62" s="139">
        <v>168.2234</v>
      </c>
      <c r="J62" s="45">
        <f t="shared" si="0"/>
        <v>0</v>
      </c>
      <c r="K62" s="46">
        <v>94</v>
      </c>
      <c r="L62" s="65"/>
      <c r="M62" s="65"/>
      <c r="N62" s="48">
        <f t="shared" si="1"/>
        <v>15812.999599999999</v>
      </c>
      <c r="O62" s="75" t="s">
        <v>59</v>
      </c>
      <c r="P62" s="62">
        <v>44810</v>
      </c>
      <c r="Q62" s="147"/>
      <c r="R62" s="117"/>
      <c r="S62" s="92"/>
      <c r="T62" s="92"/>
      <c r="U62" s="53"/>
      <c r="V62" s="54"/>
    </row>
    <row r="63" spans="1:24" ht="17.25" x14ac:dyDescent="0.3">
      <c r="A63" s="420" t="s">
        <v>106</v>
      </c>
      <c r="B63" s="156" t="s">
        <v>153</v>
      </c>
      <c r="C63" s="424" t="s">
        <v>796</v>
      </c>
      <c r="D63" s="151"/>
      <c r="E63" s="60"/>
      <c r="F63" s="139">
        <f>242.8+149.4</f>
        <v>392.20000000000005</v>
      </c>
      <c r="G63" s="140">
        <v>44811</v>
      </c>
      <c r="H63" s="222">
        <v>39589</v>
      </c>
      <c r="I63" s="139">
        <v>392.2</v>
      </c>
      <c r="J63" s="45">
        <f>I63-F63</f>
        <v>0</v>
      </c>
      <c r="K63" s="46">
        <v>73</v>
      </c>
      <c r="L63" s="65"/>
      <c r="M63" s="65"/>
      <c r="N63" s="48">
        <f>K63*I63</f>
        <v>28630.6</v>
      </c>
      <c r="O63" s="75" t="s">
        <v>59</v>
      </c>
      <c r="P63" s="62">
        <v>44825</v>
      </c>
      <c r="Q63" s="147"/>
      <c r="R63" s="117"/>
      <c r="S63" s="92"/>
      <c r="T63" s="92"/>
      <c r="U63" s="53"/>
      <c r="V63" s="54"/>
    </row>
    <row r="64" spans="1:24" ht="18" customHeight="1" x14ac:dyDescent="0.3">
      <c r="A64" s="80" t="s">
        <v>744</v>
      </c>
      <c r="B64" s="156" t="s">
        <v>745</v>
      </c>
      <c r="C64" s="160" t="s">
        <v>791</v>
      </c>
      <c r="D64" s="151"/>
      <c r="E64" s="60"/>
      <c r="F64" s="139">
        <v>1430.84</v>
      </c>
      <c r="G64" s="140">
        <v>44811</v>
      </c>
      <c r="H64" s="141" t="s">
        <v>792</v>
      </c>
      <c r="I64" s="139">
        <v>240.11250000000001</v>
      </c>
      <c r="J64" s="45">
        <f>I64-F64</f>
        <v>-1190.7275</v>
      </c>
      <c r="K64" s="46">
        <v>80</v>
      </c>
      <c r="L64" s="65"/>
      <c r="M64" s="65"/>
      <c r="N64" s="48">
        <f>K64*I64</f>
        <v>19209</v>
      </c>
      <c r="O64" s="75" t="s">
        <v>59</v>
      </c>
      <c r="P64" s="62">
        <v>44825</v>
      </c>
      <c r="Q64" s="147"/>
      <c r="R64" s="117"/>
      <c r="S64" s="158"/>
      <c r="T64" s="52"/>
      <c r="U64" s="53"/>
      <c r="V64" s="54"/>
    </row>
    <row r="65" spans="1:22" ht="17.25" x14ac:dyDescent="0.3">
      <c r="A65" s="82" t="s">
        <v>106</v>
      </c>
      <c r="B65" s="156" t="s">
        <v>153</v>
      </c>
      <c r="C65" s="160" t="s">
        <v>797</v>
      </c>
      <c r="D65" s="148"/>
      <c r="E65" s="60"/>
      <c r="F65" s="139">
        <v>308.60000000000002</v>
      </c>
      <c r="G65" s="140">
        <v>44811</v>
      </c>
      <c r="H65" s="63">
        <v>39668</v>
      </c>
      <c r="I65" s="139">
        <v>308.60000000000002</v>
      </c>
      <c r="J65" s="45">
        <f>I65-F65</f>
        <v>0</v>
      </c>
      <c r="K65" s="46">
        <v>73</v>
      </c>
      <c r="L65" s="65"/>
      <c r="M65" s="65"/>
      <c r="N65" s="48">
        <f>K65*I65</f>
        <v>22527.800000000003</v>
      </c>
      <c r="O65" s="75" t="s">
        <v>59</v>
      </c>
      <c r="P65" s="62">
        <v>44825</v>
      </c>
      <c r="Q65" s="147"/>
      <c r="R65" s="117"/>
      <c r="S65" s="158"/>
      <c r="T65" s="52"/>
      <c r="U65" s="53"/>
      <c r="V65" s="54"/>
    </row>
    <row r="66" spans="1:22" ht="17.25" x14ac:dyDescent="0.3">
      <c r="A66" s="135" t="s">
        <v>744</v>
      </c>
      <c r="B66" s="161" t="s">
        <v>745</v>
      </c>
      <c r="C66" s="157" t="s">
        <v>763</v>
      </c>
      <c r="D66" s="148"/>
      <c r="E66" s="60"/>
      <c r="F66" s="139">
        <v>570.72</v>
      </c>
      <c r="G66" s="140">
        <v>44816</v>
      </c>
      <c r="H66" s="466" t="s">
        <v>764</v>
      </c>
      <c r="I66" s="139">
        <v>114.28879999999999</v>
      </c>
      <c r="J66" s="45">
        <f t="shared" ref="J66:J69" si="4">I66-F66</f>
        <v>-456.43120000000005</v>
      </c>
      <c r="K66" s="46">
        <v>90</v>
      </c>
      <c r="L66" s="65"/>
      <c r="M66" s="65"/>
      <c r="N66" s="48">
        <f t="shared" ref="N66:N69" si="5">K66*I66</f>
        <v>10285.992</v>
      </c>
      <c r="O66" s="75" t="s">
        <v>59</v>
      </c>
      <c r="P66" s="62">
        <v>44817</v>
      </c>
      <c r="Q66" s="147"/>
      <c r="R66" s="117"/>
      <c r="S66" s="158"/>
      <c r="T66" s="52"/>
      <c r="U66" s="53"/>
      <c r="V66" s="54"/>
    </row>
    <row r="67" spans="1:22" ht="17.25" x14ac:dyDescent="0.3">
      <c r="A67" s="80" t="s">
        <v>744</v>
      </c>
      <c r="B67" s="156" t="s">
        <v>745</v>
      </c>
      <c r="C67" s="167" t="s">
        <v>765</v>
      </c>
      <c r="D67" s="151"/>
      <c r="E67" s="60"/>
      <c r="F67" s="139">
        <v>189.26</v>
      </c>
      <c r="G67" s="140">
        <v>44817</v>
      </c>
      <c r="H67" s="358" t="s">
        <v>766</v>
      </c>
      <c r="I67" s="139">
        <v>30.666599999999999</v>
      </c>
      <c r="J67" s="45">
        <f t="shared" si="4"/>
        <v>-158.5934</v>
      </c>
      <c r="K67" s="46">
        <v>90</v>
      </c>
      <c r="L67" s="65"/>
      <c r="M67" s="65"/>
      <c r="N67" s="48">
        <f t="shared" si="5"/>
        <v>2759.9939999999997</v>
      </c>
      <c r="O67" s="75" t="s">
        <v>59</v>
      </c>
      <c r="P67" s="62">
        <v>44817</v>
      </c>
      <c r="Q67" s="147"/>
      <c r="R67" s="117"/>
      <c r="S67" s="158"/>
      <c r="T67" s="52"/>
      <c r="U67" s="53"/>
      <c r="V67" s="54"/>
    </row>
    <row r="68" spans="1:22" ht="18.600000000000001" customHeight="1" x14ac:dyDescent="0.3">
      <c r="A68" s="80" t="s">
        <v>744</v>
      </c>
      <c r="B68" s="156" t="s">
        <v>580</v>
      </c>
      <c r="C68" s="167" t="s">
        <v>854</v>
      </c>
      <c r="D68" s="151"/>
      <c r="E68" s="60"/>
      <c r="F68" s="139">
        <v>9163.57</v>
      </c>
      <c r="G68" s="140">
        <v>44820</v>
      </c>
      <c r="H68" s="358" t="s">
        <v>855</v>
      </c>
      <c r="I68" s="139">
        <v>9163.57</v>
      </c>
      <c r="J68" s="45">
        <f t="shared" si="4"/>
        <v>0</v>
      </c>
      <c r="K68" s="46">
        <v>23.5</v>
      </c>
      <c r="L68" s="65"/>
      <c r="M68" s="65"/>
      <c r="N68" s="48">
        <f t="shared" si="5"/>
        <v>215343.89499999999</v>
      </c>
      <c r="O68" s="495" t="s">
        <v>856</v>
      </c>
      <c r="P68" s="407">
        <v>44839</v>
      </c>
      <c r="Q68" s="147"/>
      <c r="R68" s="117"/>
      <c r="S68" s="158"/>
      <c r="T68" s="52"/>
      <c r="U68" s="53"/>
      <c r="V68" s="54"/>
    </row>
    <row r="69" spans="1:22" ht="17.25" x14ac:dyDescent="0.3">
      <c r="A69" s="80"/>
      <c r="B69" s="156"/>
      <c r="C69" s="174"/>
      <c r="D69" s="151"/>
      <c r="E69" s="60"/>
      <c r="F69" s="139"/>
      <c r="G69" s="140"/>
      <c r="H69" s="358"/>
      <c r="I69" s="139"/>
      <c r="J69" s="45">
        <f t="shared" si="4"/>
        <v>0</v>
      </c>
      <c r="K69" s="46"/>
      <c r="L69" s="65"/>
      <c r="M69" s="65"/>
      <c r="N69" s="48">
        <f t="shared" si="5"/>
        <v>0</v>
      </c>
      <c r="O69" s="75"/>
      <c r="P69" s="62"/>
      <c r="Q69" s="147"/>
      <c r="R69" s="117"/>
      <c r="S69" s="158"/>
      <c r="T69" s="52"/>
      <c r="U69" s="53"/>
      <c r="V69" s="54"/>
    </row>
    <row r="70" spans="1:22" ht="17.25" customHeight="1" x14ac:dyDescent="0.3">
      <c r="A70" s="80"/>
      <c r="B70" s="156"/>
      <c r="C70" s="160"/>
      <c r="D70" s="151"/>
      <c r="E70" s="60"/>
      <c r="F70" s="139"/>
      <c r="G70" s="140"/>
      <c r="H70" s="141"/>
      <c r="I70" s="139"/>
      <c r="J70" s="45">
        <f t="shared" si="0"/>
        <v>0</v>
      </c>
      <c r="K70" s="46"/>
      <c r="L70" s="65"/>
      <c r="M70" s="65"/>
      <c r="N70" s="48">
        <f t="shared" si="1"/>
        <v>0</v>
      </c>
      <c r="O70" s="75"/>
      <c r="P70" s="170"/>
      <c r="Q70" s="147"/>
      <c r="R70" s="117"/>
      <c r="S70" s="158"/>
      <c r="T70" s="52"/>
      <c r="U70" s="53"/>
      <c r="V70" s="54"/>
    </row>
    <row r="71" spans="1:22" ht="17.25" customHeight="1" x14ac:dyDescent="0.3">
      <c r="A71" s="80"/>
      <c r="B71" s="161"/>
      <c r="C71" s="160"/>
      <c r="D71" s="160"/>
      <c r="E71" s="60"/>
      <c r="F71" s="139"/>
      <c r="G71" s="140"/>
      <c r="H71" s="141"/>
      <c r="I71" s="139"/>
      <c r="J71" s="45">
        <f t="shared" si="0"/>
        <v>0</v>
      </c>
      <c r="K71" s="46"/>
      <c r="L71" s="65"/>
      <c r="M71" s="65"/>
      <c r="N71" s="48">
        <f t="shared" si="1"/>
        <v>0</v>
      </c>
      <c r="O71" s="75"/>
      <c r="P71" s="170"/>
      <c r="Q71" s="147"/>
      <c r="R71" s="117"/>
      <c r="S71" s="158"/>
      <c r="T71" s="52"/>
      <c r="U71" s="53"/>
      <c r="V71" s="54"/>
    </row>
    <row r="72" spans="1:22" ht="18.75" customHeight="1" x14ac:dyDescent="0.25">
      <c r="A72" s="80"/>
      <c r="B72" s="162"/>
      <c r="C72" s="160"/>
      <c r="D72" s="151"/>
      <c r="E72" s="60"/>
      <c r="F72" s="139"/>
      <c r="G72" s="140"/>
      <c r="H72" s="141"/>
      <c r="I72" s="139"/>
      <c r="J72" s="45">
        <f t="shared" si="0"/>
        <v>0</v>
      </c>
      <c r="K72" s="46"/>
      <c r="L72" s="65"/>
      <c r="M72" s="65"/>
      <c r="N72" s="48">
        <f t="shared" si="1"/>
        <v>0</v>
      </c>
      <c r="O72" s="75"/>
      <c r="P72" s="170"/>
      <c r="Q72" s="146"/>
      <c r="R72" s="117"/>
      <c r="S72" s="158"/>
      <c r="T72" s="52"/>
      <c r="U72" s="53"/>
      <c r="V72" s="54"/>
    </row>
    <row r="73" spans="1:22" ht="18.75" customHeight="1" x14ac:dyDescent="0.3">
      <c r="A73" s="80"/>
      <c r="B73" s="156"/>
      <c r="C73" s="160"/>
      <c r="D73" s="160"/>
      <c r="E73" s="60"/>
      <c r="F73" s="139"/>
      <c r="G73" s="140"/>
      <c r="H73" s="141"/>
      <c r="I73" s="139"/>
      <c r="J73" s="45">
        <f>I73-F73</f>
        <v>0</v>
      </c>
      <c r="K73" s="46"/>
      <c r="L73" s="65"/>
      <c r="M73" s="65"/>
      <c r="N73" s="48">
        <f t="shared" si="1"/>
        <v>0</v>
      </c>
      <c r="O73" s="75"/>
      <c r="P73" s="170"/>
      <c r="Q73" s="146"/>
      <c r="R73" s="117"/>
      <c r="S73" s="158"/>
      <c r="T73" s="52"/>
      <c r="U73" s="53"/>
      <c r="V73" s="54"/>
    </row>
    <row r="74" spans="1:22" ht="17.25" customHeight="1" x14ac:dyDescent="0.3">
      <c r="A74" s="80"/>
      <c r="B74" s="161"/>
      <c r="C74" s="160"/>
      <c r="D74" s="160"/>
      <c r="E74" s="60"/>
      <c r="F74" s="139"/>
      <c r="G74" s="357"/>
      <c r="H74" s="358"/>
      <c r="I74" s="139"/>
      <c r="J74" s="45">
        <f>I74-F74</f>
        <v>0</v>
      </c>
      <c r="K74" s="46"/>
      <c r="L74" s="65"/>
      <c r="M74" s="65"/>
      <c r="N74" s="48">
        <f t="shared" si="1"/>
        <v>0</v>
      </c>
      <c r="O74" s="75"/>
      <c r="P74" s="521"/>
      <c r="Q74" s="146"/>
      <c r="R74" s="117"/>
      <c r="S74" s="158"/>
      <c r="T74" s="52"/>
      <c r="U74" s="53"/>
      <c r="V74" s="54"/>
    </row>
    <row r="75" spans="1:22" ht="17.25" customHeight="1" x14ac:dyDescent="0.3">
      <c r="A75" s="80"/>
      <c r="B75" s="161"/>
      <c r="C75" s="160"/>
      <c r="D75" s="160"/>
      <c r="E75" s="60"/>
      <c r="F75" s="139"/>
      <c r="G75" s="357"/>
      <c r="H75" s="358"/>
      <c r="I75" s="139"/>
      <c r="J75" s="45">
        <f>I75-F75</f>
        <v>0</v>
      </c>
      <c r="K75" s="46"/>
      <c r="L75" s="65"/>
      <c r="M75" s="65"/>
      <c r="N75" s="48">
        <f t="shared" si="1"/>
        <v>0</v>
      </c>
      <c r="O75" s="75"/>
      <c r="P75" s="521"/>
      <c r="Q75" s="146"/>
      <c r="R75" s="117"/>
      <c r="S75" s="158"/>
      <c r="T75" s="52"/>
      <c r="U75" s="53"/>
      <c r="V75" s="54"/>
    </row>
    <row r="76" spans="1:22" ht="17.25" customHeight="1" x14ac:dyDescent="0.3">
      <c r="A76" s="80"/>
      <c r="B76" s="161"/>
      <c r="C76" s="160"/>
      <c r="D76" s="160"/>
      <c r="E76" s="60"/>
      <c r="F76" s="139"/>
      <c r="G76" s="357"/>
      <c r="H76" s="358"/>
      <c r="I76" s="139"/>
      <c r="J76" s="45">
        <f>I76-F76</f>
        <v>0</v>
      </c>
      <c r="K76" s="46"/>
      <c r="L76" s="65"/>
      <c r="M76" s="65"/>
      <c r="N76" s="48">
        <f t="shared" si="1"/>
        <v>0</v>
      </c>
      <c r="O76" s="75"/>
      <c r="P76" s="521"/>
      <c r="Q76" s="146"/>
      <c r="R76" s="117"/>
      <c r="S76" s="158"/>
      <c r="T76" s="52"/>
      <c r="U76" s="53"/>
      <c r="V76" s="54"/>
    </row>
    <row r="77" spans="1:22" ht="17.25" customHeight="1" x14ac:dyDescent="0.3">
      <c r="A77" s="80"/>
      <c r="B77" s="161"/>
      <c r="C77" s="160"/>
      <c r="D77" s="160"/>
      <c r="E77" s="60"/>
      <c r="F77" s="139"/>
      <c r="G77" s="357"/>
      <c r="H77" s="358"/>
      <c r="I77" s="139"/>
      <c r="J77" s="45">
        <f>I77-F77</f>
        <v>0</v>
      </c>
      <c r="K77" s="46"/>
      <c r="L77" s="65"/>
      <c r="M77" s="65"/>
      <c r="N77" s="48">
        <f t="shared" si="1"/>
        <v>0</v>
      </c>
      <c r="O77" s="75"/>
      <c r="P77" s="521"/>
      <c r="Q77" s="146"/>
      <c r="R77" s="117"/>
      <c r="S77" s="158"/>
      <c r="T77" s="52"/>
      <c r="U77" s="53"/>
      <c r="V77" s="54"/>
    </row>
    <row r="78" spans="1:22" ht="18.75" customHeight="1" x14ac:dyDescent="0.3">
      <c r="A78" s="80"/>
      <c r="B78" s="156"/>
      <c r="C78" s="160"/>
      <c r="D78" s="151"/>
      <c r="E78" s="60"/>
      <c r="F78" s="139"/>
      <c r="G78" s="140"/>
      <c r="H78" s="141"/>
      <c r="I78" s="139"/>
      <c r="J78" s="45">
        <f t="shared" si="0"/>
        <v>0</v>
      </c>
      <c r="K78" s="46"/>
      <c r="L78" s="65"/>
      <c r="M78" s="65"/>
      <c r="N78" s="48">
        <f t="shared" si="1"/>
        <v>0</v>
      </c>
      <c r="O78" s="75"/>
      <c r="P78" s="170"/>
      <c r="Q78" s="146"/>
      <c r="R78" s="117"/>
      <c r="S78" s="158"/>
      <c r="T78" s="52"/>
      <c r="U78" s="53"/>
      <c r="V78" s="54"/>
    </row>
    <row r="79" spans="1:22" ht="16.5" customHeight="1" x14ac:dyDescent="0.3">
      <c r="A79" s="80"/>
      <c r="B79" s="156"/>
      <c r="C79" s="160"/>
      <c r="D79" s="166"/>
      <c r="E79" s="60"/>
      <c r="F79" s="139"/>
      <c r="G79" s="140"/>
      <c r="H79" s="141"/>
      <c r="I79" s="139"/>
      <c r="J79" s="45">
        <f t="shared" si="0"/>
        <v>0</v>
      </c>
      <c r="K79" s="76"/>
      <c r="L79" s="65"/>
      <c r="M79" s="65"/>
      <c r="N79" s="48">
        <f t="shared" si="1"/>
        <v>0</v>
      </c>
      <c r="O79" s="75"/>
      <c r="P79" s="170"/>
      <c r="Q79" s="146"/>
      <c r="R79" s="117"/>
      <c r="S79" s="158"/>
      <c r="T79" s="52"/>
      <c r="U79" s="53"/>
      <c r="V79" s="54"/>
    </row>
    <row r="80" spans="1:22" ht="16.5" customHeight="1" x14ac:dyDescent="0.3">
      <c r="A80" s="80"/>
      <c r="B80" s="156"/>
      <c r="C80" s="160"/>
      <c r="D80" s="166"/>
      <c r="E80" s="60"/>
      <c r="F80" s="139"/>
      <c r="G80" s="140"/>
      <c r="H80" s="358"/>
      <c r="I80" s="139"/>
      <c r="J80" s="45">
        <f t="shared" si="0"/>
        <v>0</v>
      </c>
      <c r="K80" s="76"/>
      <c r="L80" s="65"/>
      <c r="M80" s="65"/>
      <c r="N80" s="48">
        <f t="shared" si="1"/>
        <v>0</v>
      </c>
      <c r="O80" s="75"/>
      <c r="P80" s="521"/>
      <c r="Q80" s="146"/>
      <c r="R80" s="117"/>
      <c r="S80" s="158"/>
      <c r="T80" s="52"/>
      <c r="U80" s="53"/>
      <c r="V80" s="54"/>
    </row>
    <row r="81" spans="1:22" ht="16.5" customHeight="1" x14ac:dyDescent="0.3">
      <c r="A81" s="80"/>
      <c r="B81" s="156"/>
      <c r="C81" s="160"/>
      <c r="D81" s="166"/>
      <c r="E81" s="60"/>
      <c r="F81" s="139"/>
      <c r="G81" s="140"/>
      <c r="H81" s="358"/>
      <c r="I81" s="139"/>
      <c r="J81" s="45">
        <f t="shared" si="0"/>
        <v>0</v>
      </c>
      <c r="K81" s="76"/>
      <c r="L81" s="65"/>
      <c r="M81" s="65"/>
      <c r="N81" s="48">
        <f t="shared" si="1"/>
        <v>0</v>
      </c>
      <c r="O81" s="75"/>
      <c r="P81" s="521"/>
      <c r="Q81" s="146"/>
      <c r="R81" s="117"/>
      <c r="S81" s="158"/>
      <c r="T81" s="52"/>
      <c r="U81" s="53"/>
      <c r="V81" s="54"/>
    </row>
    <row r="82" spans="1:22" ht="16.5" customHeight="1" x14ac:dyDescent="0.3">
      <c r="A82" s="80"/>
      <c r="B82" s="156"/>
      <c r="C82" s="160"/>
      <c r="D82" s="167"/>
      <c r="E82" s="60"/>
      <c r="F82" s="139"/>
      <c r="G82" s="140"/>
      <c r="H82" s="358"/>
      <c r="I82" s="139"/>
      <c r="J82" s="45">
        <f t="shared" si="0"/>
        <v>0</v>
      </c>
      <c r="K82" s="76"/>
      <c r="L82" s="65"/>
      <c r="M82" s="65"/>
      <c r="N82" s="48">
        <f t="shared" si="1"/>
        <v>0</v>
      </c>
      <c r="O82" s="75"/>
      <c r="P82" s="521"/>
      <c r="Q82" s="146"/>
      <c r="R82" s="117"/>
      <c r="S82" s="158"/>
      <c r="T82" s="52"/>
      <c r="U82" s="53"/>
      <c r="V82" s="54"/>
    </row>
    <row r="83" spans="1:22" ht="16.5" customHeight="1" x14ac:dyDescent="0.3">
      <c r="A83" s="80"/>
      <c r="B83" s="156"/>
      <c r="C83" s="160"/>
      <c r="D83" s="167"/>
      <c r="E83" s="60">
        <f t="shared" si="3"/>
        <v>0</v>
      </c>
      <c r="F83" s="139"/>
      <c r="G83" s="140"/>
      <c r="H83" s="358"/>
      <c r="I83" s="139"/>
      <c r="J83" s="45">
        <f t="shared" si="0"/>
        <v>0</v>
      </c>
      <c r="K83" s="76"/>
      <c r="L83" s="65"/>
      <c r="M83" s="65"/>
      <c r="N83" s="48">
        <f t="shared" si="1"/>
        <v>0</v>
      </c>
      <c r="O83" s="75"/>
      <c r="P83" s="521"/>
      <c r="Q83" s="146"/>
      <c r="R83" s="117"/>
      <c r="S83" s="158"/>
      <c r="T83" s="52"/>
      <c r="U83" s="53"/>
      <c r="V83" s="54"/>
    </row>
    <row r="84" spans="1:22" ht="16.5" customHeight="1" x14ac:dyDescent="0.3">
      <c r="A84" s="71"/>
      <c r="B84" s="156"/>
      <c r="C84" s="168"/>
      <c r="D84" s="166"/>
      <c r="E84" s="60">
        <f t="shared" si="3"/>
        <v>0</v>
      </c>
      <c r="F84" s="139"/>
      <c r="G84" s="140"/>
      <c r="H84" s="141"/>
      <c r="I84" s="139"/>
      <c r="J84" s="45">
        <f t="shared" si="0"/>
        <v>0</v>
      </c>
      <c r="K84" s="76"/>
      <c r="L84" s="65"/>
      <c r="M84" s="65"/>
      <c r="N84" s="48">
        <f t="shared" si="1"/>
        <v>0</v>
      </c>
      <c r="O84" s="75"/>
      <c r="P84" s="170"/>
      <c r="Q84" s="146"/>
      <c r="R84" s="117"/>
      <c r="S84" s="158"/>
      <c r="T84" s="52"/>
      <c r="U84" s="53"/>
      <c r="V84" s="54"/>
    </row>
    <row r="85" spans="1:22" ht="16.5" customHeight="1" x14ac:dyDescent="0.3">
      <c r="A85" s="71"/>
      <c r="B85" s="156"/>
      <c r="C85" s="169"/>
      <c r="D85" s="166"/>
      <c r="E85" s="60">
        <f t="shared" si="3"/>
        <v>0</v>
      </c>
      <c r="F85" s="139"/>
      <c r="G85" s="140"/>
      <c r="H85" s="141"/>
      <c r="I85" s="139"/>
      <c r="J85" s="45">
        <f t="shared" si="0"/>
        <v>0</v>
      </c>
      <c r="K85" s="76"/>
      <c r="L85" s="65"/>
      <c r="M85" s="65"/>
      <c r="N85" s="48">
        <f t="shared" si="1"/>
        <v>0</v>
      </c>
      <c r="O85" s="75"/>
      <c r="P85" s="170"/>
      <c r="Q85" s="146"/>
      <c r="R85" s="117"/>
      <c r="S85" s="158"/>
      <c r="T85" s="52"/>
      <c r="U85" s="53"/>
      <c r="V85" s="54"/>
    </row>
    <row r="86" spans="1:22" ht="16.5" customHeight="1" x14ac:dyDescent="0.3">
      <c r="A86" s="71"/>
      <c r="B86" s="156"/>
      <c r="C86" s="166"/>
      <c r="D86" s="171"/>
      <c r="E86" s="60">
        <f t="shared" si="3"/>
        <v>0</v>
      </c>
      <c r="F86" s="139"/>
      <c r="G86" s="140"/>
      <c r="H86" s="141"/>
      <c r="I86" s="139"/>
      <c r="J86" s="45">
        <f t="shared" si="0"/>
        <v>0</v>
      </c>
      <c r="K86" s="76"/>
      <c r="L86" s="65"/>
      <c r="M86" s="65"/>
      <c r="N86" s="48">
        <f t="shared" si="1"/>
        <v>0</v>
      </c>
      <c r="O86" s="75"/>
      <c r="P86" s="170"/>
      <c r="Q86" s="146"/>
      <c r="R86" s="117"/>
      <c r="S86" s="158"/>
      <c r="T86" s="52"/>
      <c r="U86" s="53"/>
      <c r="V86" s="54"/>
    </row>
    <row r="87" spans="1:22" ht="16.5" customHeight="1" x14ac:dyDescent="0.3">
      <c r="A87" s="78"/>
      <c r="B87" s="83"/>
      <c r="C87" s="166"/>
      <c r="D87" s="171"/>
      <c r="E87" s="60">
        <f t="shared" si="3"/>
        <v>0</v>
      </c>
      <c r="F87" s="64"/>
      <c r="G87" s="62"/>
      <c r="H87" s="63"/>
      <c r="I87" s="64"/>
      <c r="J87" s="45">
        <f t="shared" si="0"/>
        <v>0</v>
      </c>
      <c r="K87" s="76"/>
      <c r="L87" s="65"/>
      <c r="M87" s="65"/>
      <c r="N87" s="48">
        <f t="shared" si="1"/>
        <v>0</v>
      </c>
      <c r="O87" s="75"/>
      <c r="P87" s="170"/>
      <c r="Q87" s="146"/>
      <c r="R87" s="117"/>
      <c r="S87" s="158"/>
      <c r="T87" s="52"/>
      <c r="U87" s="53"/>
      <c r="V87" s="54"/>
    </row>
    <row r="88" spans="1:22" ht="17.25" x14ac:dyDescent="0.3">
      <c r="A88" s="78"/>
      <c r="B88" s="83"/>
      <c r="C88" s="173"/>
      <c r="D88" s="171"/>
      <c r="E88" s="60">
        <f t="shared" si="3"/>
        <v>0</v>
      </c>
      <c r="F88" s="64"/>
      <c r="G88" s="62"/>
      <c r="H88" s="63"/>
      <c r="I88" s="64"/>
      <c r="J88" s="45">
        <f t="shared" si="0"/>
        <v>0</v>
      </c>
      <c r="K88" s="76"/>
      <c r="L88" s="545"/>
      <c r="M88" s="546"/>
      <c r="N88" s="48">
        <f t="shared" si="1"/>
        <v>0</v>
      </c>
      <c r="O88" s="75"/>
      <c r="P88" s="170"/>
      <c r="Q88" s="146"/>
      <c r="R88" s="117"/>
      <c r="S88" s="158"/>
      <c r="T88" s="52"/>
      <c r="U88" s="53"/>
      <c r="V88" s="54"/>
    </row>
    <row r="89" spans="1:22" ht="17.25" x14ac:dyDescent="0.3">
      <c r="A89" s="78"/>
      <c r="B89" s="83"/>
      <c r="C89" s="174"/>
      <c r="D89" s="171"/>
      <c r="E89" s="60">
        <f t="shared" si="3"/>
        <v>0</v>
      </c>
      <c r="F89" s="64"/>
      <c r="G89" s="62"/>
      <c r="H89" s="63"/>
      <c r="I89" s="64"/>
      <c r="J89" s="45">
        <f t="shared" si="0"/>
        <v>0</v>
      </c>
      <c r="K89" s="76"/>
      <c r="L89" s="545"/>
      <c r="M89" s="546"/>
      <c r="N89" s="48">
        <f t="shared" si="1"/>
        <v>0</v>
      </c>
      <c r="O89" s="75"/>
      <c r="P89" s="170"/>
      <c r="Q89" s="146"/>
      <c r="R89" s="117"/>
      <c r="S89" s="158"/>
      <c r="T89" s="52"/>
      <c r="U89" s="53"/>
      <c r="V89" s="54"/>
    </row>
    <row r="90" spans="1:22" ht="21" customHeight="1" x14ac:dyDescent="0.3">
      <c r="A90" s="175"/>
      <c r="B90" s="83"/>
      <c r="C90" s="176"/>
      <c r="D90" s="171"/>
      <c r="E90" s="60">
        <f t="shared" si="3"/>
        <v>0</v>
      </c>
      <c r="F90" s="64"/>
      <c r="G90" s="62"/>
      <c r="H90" s="63"/>
      <c r="I90" s="64"/>
      <c r="J90" s="45">
        <f t="shared" si="0"/>
        <v>0</v>
      </c>
      <c r="K90" s="76"/>
      <c r="L90" s="177"/>
      <c r="M90" s="177"/>
      <c r="N90" s="48">
        <f t="shared" si="1"/>
        <v>0</v>
      </c>
      <c r="O90" s="75"/>
      <c r="P90" s="170"/>
      <c r="Q90" s="146"/>
      <c r="R90" s="117"/>
      <c r="S90" s="158"/>
      <c r="T90" s="52"/>
      <c r="U90" s="53"/>
      <c r="V90" s="54"/>
    </row>
    <row r="91" spans="1:22" ht="26.25" customHeight="1" x14ac:dyDescent="0.3">
      <c r="A91" s="81"/>
      <c r="B91" s="83"/>
      <c r="C91" s="178"/>
      <c r="D91" s="171"/>
      <c r="E91" s="60">
        <f t="shared" si="3"/>
        <v>0</v>
      </c>
      <c r="F91" s="64"/>
      <c r="G91" s="62"/>
      <c r="H91" s="63"/>
      <c r="I91" s="64"/>
      <c r="J91" s="45">
        <f t="shared" si="0"/>
        <v>0</v>
      </c>
      <c r="K91" s="76"/>
      <c r="L91" s="177"/>
      <c r="M91" s="177"/>
      <c r="N91" s="48">
        <f t="shared" si="1"/>
        <v>0</v>
      </c>
      <c r="O91" s="75"/>
      <c r="P91" s="170"/>
      <c r="Q91" s="146"/>
      <c r="R91" s="117"/>
      <c r="S91" s="158"/>
      <c r="T91" s="52"/>
      <c r="U91" s="53"/>
      <c r="V91" s="54"/>
    </row>
    <row r="92" spans="1:22" ht="17.25" x14ac:dyDescent="0.3">
      <c r="A92" s="82"/>
      <c r="B92" s="83"/>
      <c r="C92" s="171"/>
      <c r="D92" s="171"/>
      <c r="E92" s="60">
        <f t="shared" si="3"/>
        <v>0</v>
      </c>
      <c r="F92" s="64"/>
      <c r="G92" s="62"/>
      <c r="H92" s="63"/>
      <c r="I92" s="64"/>
      <c r="J92" s="45">
        <f t="shared" si="0"/>
        <v>0</v>
      </c>
      <c r="K92" s="76"/>
      <c r="L92" s="65"/>
      <c r="M92" s="65"/>
      <c r="N92" s="48">
        <f t="shared" si="1"/>
        <v>0</v>
      </c>
      <c r="O92" s="146"/>
      <c r="P92" s="170"/>
      <c r="Q92" s="146"/>
      <c r="R92" s="117"/>
      <c r="S92" s="158"/>
      <c r="T92" s="52"/>
      <c r="U92" s="53"/>
      <c r="V92" s="54"/>
    </row>
    <row r="93" spans="1:22" ht="17.25" x14ac:dyDescent="0.3">
      <c r="A93" s="82"/>
      <c r="B93" s="83"/>
      <c r="C93" s="171"/>
      <c r="D93" s="171"/>
      <c r="E93" s="60">
        <f t="shared" si="3"/>
        <v>0</v>
      </c>
      <c r="F93" s="64"/>
      <c r="G93" s="62"/>
      <c r="H93" s="63"/>
      <c r="I93" s="64"/>
      <c r="J93" s="45">
        <f t="shared" si="0"/>
        <v>0</v>
      </c>
      <c r="K93" s="76"/>
      <c r="L93" s="65"/>
      <c r="M93" s="65"/>
      <c r="N93" s="48">
        <f t="shared" si="1"/>
        <v>0</v>
      </c>
      <c r="O93" s="146"/>
      <c r="P93" s="170"/>
      <c r="Q93" s="146"/>
      <c r="R93" s="117"/>
      <c r="S93" s="158"/>
      <c r="T93" s="52"/>
      <c r="U93" s="53"/>
      <c r="V93" s="54"/>
    </row>
    <row r="94" spans="1:22" ht="17.25" x14ac:dyDescent="0.3">
      <c r="A94" s="82"/>
      <c r="B94" s="83"/>
      <c r="C94" s="171"/>
      <c r="D94" s="171"/>
      <c r="E94" s="60">
        <f t="shared" si="3"/>
        <v>0</v>
      </c>
      <c r="F94" s="64"/>
      <c r="G94" s="62"/>
      <c r="H94" s="63"/>
      <c r="I94" s="64"/>
      <c r="J94" s="45">
        <f t="shared" si="0"/>
        <v>0</v>
      </c>
      <c r="K94" s="76"/>
      <c r="L94" s="65"/>
      <c r="M94" s="65"/>
      <c r="N94" s="48">
        <f t="shared" si="1"/>
        <v>0</v>
      </c>
      <c r="O94" s="146"/>
      <c r="P94" s="170"/>
      <c r="Q94" s="146"/>
      <c r="R94" s="117"/>
      <c r="S94" s="158"/>
      <c r="T94" s="52"/>
      <c r="U94" s="53"/>
      <c r="V94" s="54"/>
    </row>
    <row r="95" spans="1:22" ht="17.25" x14ac:dyDescent="0.3">
      <c r="A95" s="78"/>
      <c r="B95" s="83"/>
      <c r="C95" s="166"/>
      <c r="D95" s="171"/>
      <c r="E95" s="60">
        <f t="shared" si="3"/>
        <v>0</v>
      </c>
      <c r="F95" s="64"/>
      <c r="G95" s="62"/>
      <c r="H95" s="63"/>
      <c r="I95" s="64"/>
      <c r="J95" s="45">
        <f t="shared" si="0"/>
        <v>0</v>
      </c>
      <c r="K95" s="76"/>
      <c r="L95" s="65"/>
      <c r="M95" s="65"/>
      <c r="N95" s="48">
        <f t="shared" si="1"/>
        <v>0</v>
      </c>
      <c r="O95" s="529"/>
      <c r="P95" s="539"/>
      <c r="Q95" s="146"/>
      <c r="R95" s="117"/>
      <c r="S95" s="158"/>
      <c r="T95" s="52"/>
      <c r="U95" s="53"/>
      <c r="V95" s="54"/>
    </row>
    <row r="96" spans="1:22" ht="17.25" x14ac:dyDescent="0.3">
      <c r="A96" s="78"/>
      <c r="B96" s="83"/>
      <c r="C96" s="166"/>
      <c r="D96" s="171"/>
      <c r="E96" s="60">
        <f t="shared" si="3"/>
        <v>0</v>
      </c>
      <c r="F96" s="64"/>
      <c r="G96" s="62"/>
      <c r="H96" s="63"/>
      <c r="I96" s="64"/>
      <c r="J96" s="45">
        <f t="shared" si="0"/>
        <v>0</v>
      </c>
      <c r="K96" s="76"/>
      <c r="L96" s="65"/>
      <c r="M96" s="65"/>
      <c r="N96" s="48">
        <f t="shared" si="1"/>
        <v>0</v>
      </c>
      <c r="O96" s="530"/>
      <c r="P96" s="540"/>
      <c r="Q96" s="146"/>
      <c r="R96" s="117"/>
      <c r="S96" s="158"/>
      <c r="T96" s="52"/>
      <c r="U96" s="53"/>
      <c r="V96" s="54"/>
    </row>
    <row r="97" spans="1:22" ht="17.25" x14ac:dyDescent="0.3">
      <c r="A97" s="83"/>
      <c r="B97" s="83"/>
      <c r="C97" s="171"/>
      <c r="D97" s="171"/>
      <c r="E97" s="60">
        <f t="shared" si="3"/>
        <v>0</v>
      </c>
      <c r="F97" s="64"/>
      <c r="G97" s="62"/>
      <c r="H97" s="63"/>
      <c r="I97" s="64"/>
      <c r="J97" s="45">
        <f t="shared" si="0"/>
        <v>0</v>
      </c>
      <c r="K97" s="76"/>
      <c r="L97" s="65"/>
      <c r="M97" s="65"/>
      <c r="N97" s="48">
        <f t="shared" si="1"/>
        <v>0</v>
      </c>
      <c r="O97" s="146"/>
      <c r="P97" s="170"/>
      <c r="Q97" s="146"/>
      <c r="R97" s="117"/>
      <c r="S97" s="158"/>
      <c r="T97" s="52"/>
      <c r="U97" s="53"/>
      <c r="V97" s="54"/>
    </row>
    <row r="98" spans="1:22" ht="17.25" x14ac:dyDescent="0.3">
      <c r="A98" s="83"/>
      <c r="B98" s="83"/>
      <c r="C98" s="171"/>
      <c r="D98" s="171"/>
      <c r="E98" s="60">
        <f t="shared" si="3"/>
        <v>0</v>
      </c>
      <c r="F98" s="64"/>
      <c r="G98" s="62"/>
      <c r="H98" s="63"/>
      <c r="I98" s="64"/>
      <c r="J98" s="45">
        <f t="shared" si="0"/>
        <v>0</v>
      </c>
      <c r="K98" s="76"/>
      <c r="L98" s="65"/>
      <c r="M98" s="65"/>
      <c r="N98" s="48">
        <f t="shared" si="1"/>
        <v>0</v>
      </c>
      <c r="O98" s="146"/>
      <c r="P98" s="170"/>
      <c r="Q98" s="146"/>
      <c r="R98" s="117"/>
      <c r="S98" s="158"/>
      <c r="T98" s="52"/>
      <c r="U98" s="53"/>
      <c r="V98" s="54"/>
    </row>
    <row r="99" spans="1:22" ht="17.25" x14ac:dyDescent="0.3">
      <c r="A99" s="57"/>
      <c r="B99" s="83"/>
      <c r="C99" s="179"/>
      <c r="D99" s="179"/>
      <c r="E99" s="60">
        <f t="shared" si="3"/>
        <v>0</v>
      </c>
      <c r="F99" s="64"/>
      <c r="G99" s="62"/>
      <c r="H99" s="63"/>
      <c r="I99" s="64"/>
      <c r="J99" s="45">
        <f t="shared" si="0"/>
        <v>0</v>
      </c>
      <c r="K99" s="76"/>
      <c r="L99" s="65"/>
      <c r="M99" s="65"/>
      <c r="N99" s="48">
        <f t="shared" si="1"/>
        <v>0</v>
      </c>
      <c r="O99" s="146"/>
      <c r="P99" s="170"/>
      <c r="Q99" s="146"/>
      <c r="R99" s="117"/>
      <c r="S99" s="158"/>
      <c r="T99" s="52"/>
      <c r="U99" s="53"/>
      <c r="V99" s="54"/>
    </row>
    <row r="100" spans="1:22" ht="17.25" x14ac:dyDescent="0.25">
      <c r="A100" s="80"/>
      <c r="B100" s="78"/>
      <c r="C100" s="176"/>
      <c r="D100" s="176"/>
      <c r="E100" s="60">
        <f t="shared" si="3"/>
        <v>0</v>
      </c>
      <c r="F100" s="64"/>
      <c r="G100" s="62"/>
      <c r="H100" s="63"/>
      <c r="I100" s="64"/>
      <c r="J100" s="45">
        <f t="shared" si="0"/>
        <v>0</v>
      </c>
      <c r="K100" s="76"/>
      <c r="L100" s="65"/>
      <c r="M100" s="65"/>
      <c r="N100" s="48">
        <f t="shared" si="1"/>
        <v>0</v>
      </c>
      <c r="O100" s="146"/>
      <c r="P100" s="170"/>
      <c r="Q100" s="146"/>
      <c r="R100" s="117"/>
      <c r="S100" s="158"/>
      <c r="T100" s="52"/>
      <c r="U100" s="53"/>
      <c r="V100" s="54"/>
    </row>
    <row r="101" spans="1:22" ht="17.25" x14ac:dyDescent="0.25">
      <c r="A101" s="80"/>
      <c r="B101" s="78"/>
      <c r="C101" s="179"/>
      <c r="D101" s="179"/>
      <c r="E101" s="60">
        <f t="shared" si="3"/>
        <v>0</v>
      </c>
      <c r="F101" s="64"/>
      <c r="G101" s="62"/>
      <c r="H101" s="63"/>
      <c r="I101" s="64"/>
      <c r="J101" s="45">
        <f t="shared" si="0"/>
        <v>0</v>
      </c>
      <c r="K101" s="76"/>
      <c r="L101" s="65"/>
      <c r="M101" s="65"/>
      <c r="N101" s="48">
        <f t="shared" si="1"/>
        <v>0</v>
      </c>
      <c r="O101" s="146"/>
      <c r="P101" s="170"/>
      <c r="Q101" s="146"/>
      <c r="R101" s="117"/>
      <c r="S101" s="158"/>
      <c r="T101" s="52"/>
      <c r="U101" s="53"/>
      <c r="V101" s="54"/>
    </row>
    <row r="102" spans="1:22" ht="17.25" x14ac:dyDescent="0.25">
      <c r="A102" s="80"/>
      <c r="B102" s="78"/>
      <c r="C102" s="179"/>
      <c r="D102" s="179"/>
      <c r="E102" s="60">
        <f t="shared" si="3"/>
        <v>0</v>
      </c>
      <c r="F102" s="64"/>
      <c r="G102" s="62"/>
      <c r="H102" s="63"/>
      <c r="I102" s="64"/>
      <c r="J102" s="45">
        <f t="shared" si="0"/>
        <v>0</v>
      </c>
      <c r="K102" s="76"/>
      <c r="L102" s="65"/>
      <c r="M102" s="65"/>
      <c r="N102" s="48">
        <f t="shared" si="1"/>
        <v>0</v>
      </c>
      <c r="O102" s="146"/>
      <c r="P102" s="170"/>
      <c r="Q102" s="146"/>
      <c r="R102" s="117"/>
      <c r="S102" s="158"/>
      <c r="T102" s="52"/>
      <c r="U102" s="53"/>
      <c r="V102" s="54"/>
    </row>
    <row r="103" spans="1:22" ht="17.25" x14ac:dyDescent="0.3">
      <c r="A103" s="82"/>
      <c r="B103" s="83"/>
      <c r="C103" s="179"/>
      <c r="D103" s="179"/>
      <c r="E103" s="60">
        <f t="shared" si="3"/>
        <v>0</v>
      </c>
      <c r="F103" s="64"/>
      <c r="G103" s="62"/>
      <c r="H103" s="63"/>
      <c r="I103" s="64"/>
      <c r="J103" s="45">
        <f t="shared" si="0"/>
        <v>0</v>
      </c>
      <c r="K103" s="76"/>
      <c r="L103" s="65"/>
      <c r="M103" s="65"/>
      <c r="N103" s="48">
        <f t="shared" si="1"/>
        <v>0</v>
      </c>
      <c r="O103" s="146"/>
      <c r="P103" s="170"/>
      <c r="Q103" s="146"/>
      <c r="R103" s="117"/>
      <c r="S103" s="158"/>
      <c r="T103" s="158"/>
      <c r="U103" s="53"/>
      <c r="V103" s="54"/>
    </row>
    <row r="104" spans="1:22" ht="17.25" x14ac:dyDescent="0.3">
      <c r="A104" s="82"/>
      <c r="B104" s="83"/>
      <c r="C104" s="179"/>
      <c r="D104" s="179"/>
      <c r="E104" s="60">
        <f t="shared" si="3"/>
        <v>0</v>
      </c>
      <c r="F104" s="64"/>
      <c r="G104" s="62"/>
      <c r="H104" s="63"/>
      <c r="I104" s="64"/>
      <c r="J104" s="45">
        <f t="shared" si="0"/>
        <v>0</v>
      </c>
      <c r="K104" s="76"/>
      <c r="L104" s="65"/>
      <c r="M104" s="65"/>
      <c r="N104" s="48">
        <f t="shared" si="1"/>
        <v>0</v>
      </c>
      <c r="O104" s="146"/>
      <c r="P104" s="170"/>
      <c r="Q104" s="146"/>
      <c r="R104" s="117"/>
      <c r="S104" s="158"/>
      <c r="T104" s="158"/>
      <c r="U104" s="53"/>
      <c r="V104" s="54"/>
    </row>
    <row r="105" spans="1:22" ht="17.25" x14ac:dyDescent="0.3">
      <c r="A105" s="82"/>
      <c r="B105" s="83"/>
      <c r="C105" s="179"/>
      <c r="D105" s="179"/>
      <c r="E105" s="60">
        <f t="shared" si="3"/>
        <v>0</v>
      </c>
      <c r="F105" s="64"/>
      <c r="G105" s="62"/>
      <c r="H105" s="63"/>
      <c r="I105" s="64"/>
      <c r="J105" s="45">
        <f t="shared" si="0"/>
        <v>0</v>
      </c>
      <c r="K105" s="76"/>
      <c r="L105" s="65"/>
      <c r="M105" s="65"/>
      <c r="N105" s="48">
        <f t="shared" si="1"/>
        <v>0</v>
      </c>
      <c r="O105" s="146"/>
      <c r="P105" s="170"/>
      <c r="Q105" s="146"/>
      <c r="R105" s="117"/>
      <c r="S105" s="158"/>
      <c r="T105" s="158"/>
      <c r="U105" s="53"/>
      <c r="V105" s="54"/>
    </row>
    <row r="106" spans="1:22" ht="18.75" x14ac:dyDescent="0.3">
      <c r="A106" s="83"/>
      <c r="B106" s="180"/>
      <c r="C106" s="179"/>
      <c r="D106" s="179"/>
      <c r="E106" s="60">
        <f t="shared" si="3"/>
        <v>0</v>
      </c>
      <c r="F106" s="64"/>
      <c r="G106" s="62"/>
      <c r="H106" s="63"/>
      <c r="I106" s="64"/>
      <c r="J106" s="45">
        <f t="shared" si="0"/>
        <v>0</v>
      </c>
      <c r="K106" s="76"/>
      <c r="L106" s="65"/>
      <c r="M106" s="65"/>
      <c r="N106" s="48">
        <f t="shared" si="1"/>
        <v>0</v>
      </c>
      <c r="O106" s="146"/>
      <c r="P106" s="170"/>
      <c r="Q106" s="146"/>
      <c r="R106" s="117"/>
      <c r="S106" s="158"/>
      <c r="T106" s="52"/>
      <c r="U106" s="53"/>
      <c r="V106" s="54"/>
    </row>
    <row r="107" spans="1:22" ht="17.25" x14ac:dyDescent="0.3">
      <c r="A107" s="83"/>
      <c r="B107" s="83"/>
      <c r="C107" s="179"/>
      <c r="D107" s="179"/>
      <c r="E107" s="60">
        <f t="shared" si="3"/>
        <v>0</v>
      </c>
      <c r="F107" s="64"/>
      <c r="G107" s="62"/>
      <c r="H107" s="63"/>
      <c r="I107" s="64"/>
      <c r="J107" s="45">
        <f t="shared" si="0"/>
        <v>0</v>
      </c>
      <c r="K107" s="76"/>
      <c r="L107" s="65"/>
      <c r="M107" s="65"/>
      <c r="N107" s="48">
        <f t="shared" si="1"/>
        <v>0</v>
      </c>
      <c r="O107" s="146"/>
      <c r="P107" s="170"/>
      <c r="Q107" s="146"/>
      <c r="R107" s="117"/>
      <c r="S107" s="158"/>
      <c r="T107" s="52"/>
      <c r="U107" s="53"/>
      <c r="V107" s="54"/>
    </row>
    <row r="108" spans="1:22" ht="17.25" x14ac:dyDescent="0.3">
      <c r="A108" s="83"/>
      <c r="B108" s="83"/>
      <c r="C108" s="179"/>
      <c r="D108" s="179"/>
      <c r="E108" s="60">
        <f t="shared" ref="E108:E177" si="6">D108*F108</f>
        <v>0</v>
      </c>
      <c r="F108" s="64"/>
      <c r="G108" s="62"/>
      <c r="H108" s="63"/>
      <c r="I108" s="64"/>
      <c r="J108" s="45">
        <f t="shared" si="0"/>
        <v>0</v>
      </c>
      <c r="K108" s="76"/>
      <c r="L108" s="65"/>
      <c r="M108" s="65"/>
      <c r="N108" s="48">
        <f t="shared" si="1"/>
        <v>0</v>
      </c>
      <c r="O108" s="146"/>
      <c r="P108" s="170"/>
      <c r="Q108" s="146"/>
      <c r="R108" s="117"/>
      <c r="S108" s="158"/>
      <c r="T108" s="52"/>
      <c r="U108" s="53"/>
      <c r="V108" s="54"/>
    </row>
    <row r="109" spans="1:22" ht="17.25" x14ac:dyDescent="0.3">
      <c r="A109" s="80"/>
      <c r="B109" s="83"/>
      <c r="C109" s="179"/>
      <c r="D109" s="179"/>
      <c r="E109" s="60">
        <f t="shared" si="6"/>
        <v>0</v>
      </c>
      <c r="F109" s="64"/>
      <c r="G109" s="62"/>
      <c r="H109" s="63"/>
      <c r="I109" s="64"/>
      <c r="J109" s="45">
        <f t="shared" si="0"/>
        <v>0</v>
      </c>
      <c r="K109" s="76"/>
      <c r="L109" s="65"/>
      <c r="M109" s="65"/>
      <c r="N109" s="48">
        <f t="shared" si="1"/>
        <v>0</v>
      </c>
      <c r="O109" s="146"/>
      <c r="P109" s="170"/>
      <c r="Q109" s="146"/>
      <c r="R109" s="117"/>
      <c r="S109" s="158"/>
      <c r="T109" s="52"/>
      <c r="U109" s="53"/>
      <c r="V109" s="54"/>
    </row>
    <row r="110" spans="1:22" ht="18" thickBot="1" x14ac:dyDescent="0.35">
      <c r="A110" s="149"/>
      <c r="B110" s="149"/>
      <c r="C110" s="353"/>
      <c r="D110" s="353"/>
      <c r="E110" s="354">
        <f t="shared" si="6"/>
        <v>0</v>
      </c>
      <c r="F110" s="44"/>
      <c r="G110" s="42"/>
      <c r="H110" s="355"/>
      <c r="I110" s="64"/>
      <c r="J110" s="45">
        <f t="shared" si="0"/>
        <v>0</v>
      </c>
      <c r="K110" s="76"/>
      <c r="L110" s="65"/>
      <c r="M110" s="65"/>
      <c r="N110" s="48">
        <f t="shared" si="1"/>
        <v>0</v>
      </c>
      <c r="O110" s="146"/>
      <c r="P110" s="170"/>
      <c r="Q110" s="146"/>
      <c r="R110" s="117"/>
      <c r="S110" s="158"/>
      <c r="T110" s="52"/>
      <c r="U110" s="53"/>
      <c r="V110" s="54"/>
    </row>
    <row r="111" spans="1:22" ht="18.75" thickTop="1" thickBot="1" x14ac:dyDescent="0.35">
      <c r="A111" s="83"/>
      <c r="B111" s="83"/>
      <c r="C111" s="179"/>
      <c r="D111" s="179"/>
      <c r="E111" s="40">
        <f t="shared" si="6"/>
        <v>0</v>
      </c>
      <c r="F111" s="64"/>
      <c r="G111" s="62"/>
      <c r="H111" s="63"/>
      <c r="I111" s="64"/>
      <c r="J111" s="45">
        <f t="shared" si="0"/>
        <v>0</v>
      </c>
      <c r="K111" s="76"/>
      <c r="L111" s="65"/>
      <c r="M111" s="65"/>
      <c r="N111" s="48">
        <f t="shared" si="1"/>
        <v>0</v>
      </c>
      <c r="O111" s="146"/>
      <c r="P111" s="170"/>
      <c r="Q111" s="146"/>
      <c r="R111" s="117"/>
      <c r="S111" s="158"/>
      <c r="T111" s="52"/>
      <c r="U111" s="53"/>
      <c r="V111" s="54"/>
    </row>
    <row r="112" spans="1:22" ht="18.75" thickTop="1" thickBot="1" x14ac:dyDescent="0.35">
      <c r="A112" s="78"/>
      <c r="B112" s="83"/>
      <c r="C112" s="179"/>
      <c r="D112" s="179"/>
      <c r="E112" s="40">
        <f t="shared" si="6"/>
        <v>0</v>
      </c>
      <c r="F112" s="64"/>
      <c r="G112" s="62"/>
      <c r="H112" s="63"/>
      <c r="I112" s="64"/>
      <c r="J112" s="45">
        <f t="shared" si="0"/>
        <v>0</v>
      </c>
      <c r="K112" s="76"/>
      <c r="L112" s="65"/>
      <c r="M112" s="65"/>
      <c r="N112" s="48">
        <f t="shared" si="1"/>
        <v>0</v>
      </c>
      <c r="O112" s="146"/>
      <c r="P112" s="170"/>
      <c r="Q112" s="146"/>
      <c r="R112" s="117"/>
      <c r="S112" s="158"/>
      <c r="T112" s="52"/>
      <c r="U112" s="53"/>
      <c r="V112" s="54"/>
    </row>
    <row r="113" spans="1:22" ht="18.75" thickTop="1" thickBot="1" x14ac:dyDescent="0.35">
      <c r="A113" s="78"/>
      <c r="B113" s="83"/>
      <c r="C113" s="179"/>
      <c r="D113" s="179"/>
      <c r="E113" s="40">
        <f t="shared" si="6"/>
        <v>0</v>
      </c>
      <c r="F113" s="64"/>
      <c r="G113" s="62"/>
      <c r="H113" s="63"/>
      <c r="I113" s="64"/>
      <c r="J113" s="45">
        <f t="shared" si="0"/>
        <v>0</v>
      </c>
      <c r="K113" s="76"/>
      <c r="L113" s="65"/>
      <c r="M113" s="65"/>
      <c r="N113" s="48">
        <f t="shared" si="1"/>
        <v>0</v>
      </c>
      <c r="O113" s="146"/>
      <c r="P113" s="170"/>
      <c r="Q113" s="146"/>
      <c r="R113" s="117"/>
      <c r="S113" s="158"/>
      <c r="T113" s="52"/>
      <c r="U113" s="53"/>
      <c r="V113" s="54"/>
    </row>
    <row r="114" spans="1:22" ht="18.75" thickTop="1" thickBot="1" x14ac:dyDescent="0.35">
      <c r="A114" s="78"/>
      <c r="B114" s="83"/>
      <c r="C114" s="179"/>
      <c r="D114" s="179"/>
      <c r="E114" s="40">
        <f t="shared" si="6"/>
        <v>0</v>
      </c>
      <c r="F114" s="64"/>
      <c r="G114" s="62"/>
      <c r="H114" s="63"/>
      <c r="I114" s="64"/>
      <c r="J114" s="45">
        <f t="shared" si="0"/>
        <v>0</v>
      </c>
      <c r="K114" s="76"/>
      <c r="L114" s="65"/>
      <c r="M114" s="65"/>
      <c r="N114" s="48">
        <f t="shared" si="1"/>
        <v>0</v>
      </c>
      <c r="O114" s="146"/>
      <c r="P114" s="170"/>
      <c r="Q114" s="146"/>
      <c r="R114" s="117"/>
      <c r="S114" s="158"/>
      <c r="T114" s="52"/>
      <c r="U114" s="53"/>
      <c r="V114" s="54"/>
    </row>
    <row r="115" spans="1:22" ht="18.75" thickTop="1" thickBot="1" x14ac:dyDescent="0.35">
      <c r="A115" s="83"/>
      <c r="B115" s="83"/>
      <c r="C115" s="179"/>
      <c r="D115" s="179"/>
      <c r="E115" s="40">
        <f t="shared" si="6"/>
        <v>0</v>
      </c>
      <c r="F115" s="64"/>
      <c r="G115" s="62"/>
      <c r="H115" s="63"/>
      <c r="I115" s="64"/>
      <c r="J115" s="45">
        <f t="shared" si="0"/>
        <v>0</v>
      </c>
      <c r="K115" s="76"/>
      <c r="L115" s="65"/>
      <c r="M115" s="65"/>
      <c r="N115" s="48">
        <f t="shared" si="1"/>
        <v>0</v>
      </c>
      <c r="O115" s="146"/>
      <c r="P115" s="170"/>
      <c r="Q115" s="146"/>
      <c r="R115" s="117"/>
      <c r="S115" s="158"/>
      <c r="T115" s="52"/>
      <c r="U115" s="53"/>
      <c r="V115" s="54"/>
    </row>
    <row r="116" spans="1:22" ht="18.75" thickTop="1" thickBot="1" x14ac:dyDescent="0.35">
      <c r="A116" s="71"/>
      <c r="B116" s="83"/>
      <c r="C116" s="179"/>
      <c r="D116" s="179"/>
      <c r="E116" s="40">
        <f t="shared" si="6"/>
        <v>0</v>
      </c>
      <c r="F116" s="64"/>
      <c r="G116" s="62"/>
      <c r="H116" s="63"/>
      <c r="I116" s="64"/>
      <c r="J116" s="45">
        <f t="shared" si="0"/>
        <v>0</v>
      </c>
      <c r="K116" s="76"/>
      <c r="L116" s="65"/>
      <c r="M116" s="65"/>
      <c r="N116" s="48">
        <f t="shared" ref="N116:N179" si="7">K116*I116</f>
        <v>0</v>
      </c>
      <c r="O116" s="146"/>
      <c r="P116" s="170"/>
      <c r="Q116" s="146"/>
      <c r="R116" s="117"/>
      <c r="S116" s="158"/>
      <c r="T116" s="52"/>
      <c r="U116" s="53"/>
      <c r="V116" s="54"/>
    </row>
    <row r="117" spans="1:22" ht="18.75" thickTop="1" thickBot="1" x14ac:dyDescent="0.35">
      <c r="A117" s="82"/>
      <c r="B117" s="83"/>
      <c r="C117" s="179"/>
      <c r="D117" s="179"/>
      <c r="E117" s="40">
        <f t="shared" si="6"/>
        <v>0</v>
      </c>
      <c r="F117" s="64"/>
      <c r="G117" s="62"/>
      <c r="H117" s="63"/>
      <c r="I117" s="64"/>
      <c r="J117" s="45">
        <f t="shared" si="0"/>
        <v>0</v>
      </c>
      <c r="K117" s="76"/>
      <c r="L117" s="65"/>
      <c r="M117" s="65"/>
      <c r="N117" s="48">
        <f t="shared" si="7"/>
        <v>0</v>
      </c>
      <c r="O117" s="146"/>
      <c r="P117" s="170"/>
      <c r="Q117" s="146"/>
      <c r="R117" s="117"/>
      <c r="S117" s="158"/>
      <c r="T117" s="52"/>
      <c r="U117" s="53"/>
      <c r="V117" s="54"/>
    </row>
    <row r="118" spans="1:22" ht="18.75" thickTop="1" thickBot="1" x14ac:dyDescent="0.35">
      <c r="A118" s="82"/>
      <c r="B118" s="83"/>
      <c r="C118" s="179"/>
      <c r="D118" s="179"/>
      <c r="E118" s="40">
        <f t="shared" si="6"/>
        <v>0</v>
      </c>
      <c r="F118" s="64"/>
      <c r="G118" s="62"/>
      <c r="H118" s="63"/>
      <c r="I118" s="64"/>
      <c r="J118" s="45">
        <f t="shared" si="0"/>
        <v>0</v>
      </c>
      <c r="K118" s="76"/>
      <c r="L118" s="65"/>
      <c r="M118" s="65"/>
      <c r="N118" s="48">
        <f t="shared" si="7"/>
        <v>0</v>
      </c>
      <c r="O118" s="146"/>
      <c r="P118" s="170"/>
      <c r="Q118" s="146"/>
      <c r="R118" s="117"/>
      <c r="S118" s="158"/>
      <c r="T118" s="52"/>
      <c r="U118" s="53"/>
      <c r="V118" s="54"/>
    </row>
    <row r="119" spans="1:22" ht="18.75" thickTop="1" thickBot="1" x14ac:dyDescent="0.35">
      <c r="A119" s="181"/>
      <c r="B119" s="83"/>
      <c r="C119" s="179"/>
      <c r="D119" s="179"/>
      <c r="E119" s="40">
        <f t="shared" si="6"/>
        <v>0</v>
      </c>
      <c r="F119" s="64"/>
      <c r="G119" s="62"/>
      <c r="H119" s="63"/>
      <c r="I119" s="64"/>
      <c r="J119" s="45">
        <f t="shared" si="0"/>
        <v>0</v>
      </c>
      <c r="K119" s="76"/>
      <c r="L119" s="65"/>
      <c r="M119" s="65"/>
      <c r="N119" s="48">
        <f t="shared" si="7"/>
        <v>0</v>
      </c>
      <c r="O119" s="146"/>
      <c r="P119" s="170"/>
      <c r="Q119" s="146"/>
      <c r="R119" s="117"/>
      <c r="S119" s="158"/>
      <c r="T119" s="52"/>
      <c r="U119" s="53"/>
      <c r="V119" s="54"/>
    </row>
    <row r="120" spans="1:22" ht="18.75" thickTop="1" thickBot="1" x14ac:dyDescent="0.35">
      <c r="A120" s="182"/>
      <c r="B120" s="83"/>
      <c r="C120" s="179"/>
      <c r="D120" s="179"/>
      <c r="E120" s="40">
        <f t="shared" si="6"/>
        <v>0</v>
      </c>
      <c r="F120" s="64"/>
      <c r="G120" s="62"/>
      <c r="H120" s="63"/>
      <c r="I120" s="64"/>
      <c r="J120" s="45">
        <f t="shared" si="0"/>
        <v>0</v>
      </c>
      <c r="K120" s="76"/>
      <c r="L120" s="65"/>
      <c r="M120" s="65"/>
      <c r="N120" s="48">
        <f t="shared" si="7"/>
        <v>0</v>
      </c>
      <c r="O120" s="146"/>
      <c r="P120" s="170"/>
      <c r="Q120" s="146"/>
      <c r="R120" s="117"/>
      <c r="S120" s="158"/>
      <c r="T120" s="52"/>
      <c r="U120" s="53"/>
      <c r="V120" s="54"/>
    </row>
    <row r="121" spans="1:22" ht="18.75" thickTop="1" thickBot="1" x14ac:dyDescent="0.35">
      <c r="A121" s="183"/>
      <c r="B121" s="83"/>
      <c r="C121" s="179"/>
      <c r="D121" s="179"/>
      <c r="E121" s="40">
        <f t="shared" si="6"/>
        <v>0</v>
      </c>
      <c r="F121" s="64"/>
      <c r="G121" s="62"/>
      <c r="H121" s="63"/>
      <c r="I121" s="64"/>
      <c r="J121" s="45">
        <f t="shared" si="0"/>
        <v>0</v>
      </c>
      <c r="K121" s="76"/>
      <c r="L121" s="65"/>
      <c r="M121" s="65"/>
      <c r="N121" s="48">
        <f t="shared" si="7"/>
        <v>0</v>
      </c>
      <c r="O121" s="146"/>
      <c r="P121" s="170"/>
      <c r="Q121" s="146"/>
      <c r="R121" s="117"/>
      <c r="S121" s="158"/>
      <c r="T121" s="52"/>
      <c r="U121" s="53"/>
      <c r="V121" s="54"/>
    </row>
    <row r="122" spans="1:22" ht="18.75" thickTop="1" thickBot="1" x14ac:dyDescent="0.35">
      <c r="A122" s="183"/>
      <c r="B122" s="83"/>
      <c r="C122" s="178"/>
      <c r="D122" s="178"/>
      <c r="E122" s="40">
        <f t="shared" si="6"/>
        <v>0</v>
      </c>
      <c r="F122" s="64"/>
      <c r="G122" s="62"/>
      <c r="H122" s="63"/>
      <c r="I122" s="64"/>
      <c r="J122" s="45">
        <f t="shared" si="0"/>
        <v>0</v>
      </c>
      <c r="K122" s="76"/>
      <c r="L122" s="65"/>
      <c r="M122" s="65"/>
      <c r="N122" s="48">
        <f t="shared" si="7"/>
        <v>0</v>
      </c>
      <c r="O122" s="146"/>
      <c r="P122" s="170"/>
      <c r="Q122" s="146"/>
      <c r="R122" s="117"/>
      <c r="S122" s="158"/>
      <c r="T122" s="52"/>
      <c r="U122" s="53"/>
      <c r="V122" s="54"/>
    </row>
    <row r="123" spans="1:22" ht="18.75" thickTop="1" thickBot="1" x14ac:dyDescent="0.35">
      <c r="A123" s="182"/>
      <c r="B123" s="83"/>
      <c r="C123" s="179"/>
      <c r="D123" s="179"/>
      <c r="E123" s="40">
        <f t="shared" si="6"/>
        <v>0</v>
      </c>
      <c r="F123" s="64"/>
      <c r="G123" s="62"/>
      <c r="H123" s="184"/>
      <c r="I123" s="64"/>
      <c r="J123" s="45">
        <f t="shared" si="0"/>
        <v>0</v>
      </c>
      <c r="K123" s="76"/>
      <c r="L123" s="65"/>
      <c r="M123" s="65"/>
      <c r="N123" s="48">
        <f t="shared" si="7"/>
        <v>0</v>
      </c>
      <c r="O123" s="146"/>
      <c r="P123" s="170"/>
      <c r="Q123" s="146"/>
      <c r="R123" s="117"/>
      <c r="S123" s="158"/>
      <c r="T123" s="52"/>
      <c r="U123" s="53"/>
      <c r="V123" s="54"/>
    </row>
    <row r="124" spans="1:22" ht="18.75" thickTop="1" thickBot="1" x14ac:dyDescent="0.35">
      <c r="A124" s="182"/>
      <c r="B124" s="83"/>
      <c r="C124" s="178"/>
      <c r="D124" s="178"/>
      <c r="E124" s="40">
        <f t="shared" si="6"/>
        <v>0</v>
      </c>
      <c r="F124" s="64"/>
      <c r="G124" s="62"/>
      <c r="H124" s="184"/>
      <c r="I124" s="64"/>
      <c r="J124" s="45">
        <f t="shared" si="0"/>
        <v>0</v>
      </c>
      <c r="K124" s="76"/>
      <c r="L124" s="65"/>
      <c r="M124" s="65"/>
      <c r="N124" s="48">
        <f t="shared" si="7"/>
        <v>0</v>
      </c>
      <c r="O124" s="146"/>
      <c r="P124" s="170"/>
      <c r="Q124" s="146"/>
      <c r="R124" s="117"/>
      <c r="S124" s="158"/>
      <c r="T124" s="52"/>
      <c r="U124" s="53"/>
      <c r="V124" s="54"/>
    </row>
    <row r="125" spans="1:22" ht="18.75" thickTop="1" thickBot="1" x14ac:dyDescent="0.35">
      <c r="A125" s="182"/>
      <c r="B125" s="83"/>
      <c r="C125" s="179"/>
      <c r="D125" s="179"/>
      <c r="E125" s="40">
        <f t="shared" si="6"/>
        <v>0</v>
      </c>
      <c r="F125" s="64"/>
      <c r="G125" s="62"/>
      <c r="H125" s="184"/>
      <c r="I125" s="64"/>
      <c r="J125" s="45">
        <f t="shared" si="0"/>
        <v>0</v>
      </c>
      <c r="K125" s="76"/>
      <c r="L125" s="65"/>
      <c r="M125" s="65"/>
      <c r="N125" s="48">
        <f t="shared" si="7"/>
        <v>0</v>
      </c>
      <c r="O125" s="146"/>
      <c r="P125" s="170"/>
      <c r="Q125" s="146"/>
      <c r="R125" s="117"/>
      <c r="S125" s="158"/>
      <c r="T125" s="52"/>
      <c r="U125" s="53"/>
      <c r="V125" s="54"/>
    </row>
    <row r="126" spans="1:22" ht="18.75" thickTop="1" thickBot="1" x14ac:dyDescent="0.35">
      <c r="A126" s="182"/>
      <c r="B126" s="83"/>
      <c r="C126" s="176"/>
      <c r="D126" s="176"/>
      <c r="E126" s="40">
        <f t="shared" si="6"/>
        <v>0</v>
      </c>
      <c r="F126" s="64"/>
      <c r="G126" s="62"/>
      <c r="H126" s="184"/>
      <c r="I126" s="64"/>
      <c r="J126" s="45">
        <f t="shared" si="0"/>
        <v>0</v>
      </c>
      <c r="K126" s="76"/>
      <c r="L126" s="65"/>
      <c r="M126" s="65"/>
      <c r="N126" s="48">
        <f t="shared" si="7"/>
        <v>0</v>
      </c>
      <c r="O126" s="146"/>
      <c r="P126" s="159"/>
      <c r="Q126" s="146"/>
      <c r="R126" s="117"/>
      <c r="S126" s="158"/>
      <c r="T126" s="52"/>
      <c r="U126" s="53"/>
      <c r="V126" s="54"/>
    </row>
    <row r="127" spans="1:22" ht="20.25" thickTop="1" thickBot="1" x14ac:dyDescent="0.35">
      <c r="A127" s="83"/>
      <c r="B127" s="83"/>
      <c r="C127" s="179"/>
      <c r="D127" s="179"/>
      <c r="E127" s="40">
        <f t="shared" si="6"/>
        <v>0</v>
      </c>
      <c r="F127" s="64"/>
      <c r="G127" s="62"/>
      <c r="H127" s="193"/>
      <c r="I127" s="64"/>
      <c r="J127" s="45">
        <f t="shared" si="0"/>
        <v>0</v>
      </c>
      <c r="K127" s="76"/>
      <c r="L127" s="65"/>
      <c r="M127" s="65"/>
      <c r="N127" s="48">
        <f t="shared" si="7"/>
        <v>0</v>
      </c>
      <c r="O127" s="146"/>
      <c r="P127" s="186"/>
      <c r="Q127" s="146"/>
      <c r="R127" s="187"/>
      <c r="S127" s="158"/>
      <c r="T127" s="52"/>
      <c r="U127" s="53"/>
      <c r="V127" s="54"/>
    </row>
    <row r="128" spans="1:22" ht="20.25" thickTop="1" thickBot="1" x14ac:dyDescent="0.35">
      <c r="A128" s="83"/>
      <c r="B128" s="83"/>
      <c r="C128" s="179"/>
      <c r="D128" s="179"/>
      <c r="E128" s="40">
        <f t="shared" si="6"/>
        <v>0</v>
      </c>
      <c r="F128" s="64"/>
      <c r="G128" s="62"/>
      <c r="H128" s="193"/>
      <c r="I128" s="64"/>
      <c r="J128" s="45">
        <f t="shared" si="0"/>
        <v>0</v>
      </c>
      <c r="K128" s="76"/>
      <c r="L128" s="65"/>
      <c r="M128" s="65"/>
      <c r="N128" s="48">
        <f t="shared" si="7"/>
        <v>0</v>
      </c>
      <c r="O128" s="146"/>
      <c r="P128" s="186"/>
      <c r="Q128" s="146"/>
      <c r="R128" s="187"/>
      <c r="S128" s="158"/>
      <c r="T128" s="52"/>
      <c r="U128" s="53"/>
      <c r="V128" s="54"/>
    </row>
    <row r="129" spans="1:22" ht="20.25" thickTop="1" thickBot="1" x14ac:dyDescent="0.35">
      <c r="A129" s="83"/>
      <c r="B129" s="83"/>
      <c r="C129" s="179"/>
      <c r="D129" s="179"/>
      <c r="E129" s="40">
        <f t="shared" si="6"/>
        <v>0</v>
      </c>
      <c r="F129" s="64"/>
      <c r="G129" s="62"/>
      <c r="H129" s="193"/>
      <c r="I129" s="64"/>
      <c r="J129" s="45">
        <f t="shared" si="0"/>
        <v>0</v>
      </c>
      <c r="K129" s="76"/>
      <c r="L129" s="65"/>
      <c r="M129" s="65"/>
      <c r="N129" s="48">
        <f t="shared" si="7"/>
        <v>0</v>
      </c>
      <c r="O129" s="146"/>
      <c r="P129" s="186"/>
      <c r="Q129" s="146"/>
      <c r="R129" s="187"/>
      <c r="S129" s="158"/>
      <c r="T129" s="52"/>
      <c r="U129" s="53"/>
      <c r="V129" s="54"/>
    </row>
    <row r="130" spans="1:22" ht="20.25" thickTop="1" thickBot="1" x14ac:dyDescent="0.35">
      <c r="A130" s="83"/>
      <c r="B130" s="83"/>
      <c r="C130" s="179"/>
      <c r="D130" s="179"/>
      <c r="E130" s="40">
        <f t="shared" si="6"/>
        <v>0</v>
      </c>
      <c r="F130" s="64"/>
      <c r="G130" s="62"/>
      <c r="H130" s="193"/>
      <c r="I130" s="64"/>
      <c r="J130" s="45">
        <f t="shared" si="0"/>
        <v>0</v>
      </c>
      <c r="K130" s="76"/>
      <c r="L130" s="65"/>
      <c r="M130" s="65"/>
      <c r="N130" s="48">
        <f t="shared" si="7"/>
        <v>0</v>
      </c>
      <c r="O130" s="146"/>
      <c r="P130" s="186"/>
      <c r="Q130" s="146"/>
      <c r="R130" s="187"/>
      <c r="S130" s="158"/>
      <c r="T130" s="52"/>
      <c r="U130" s="53"/>
      <c r="V130" s="54"/>
    </row>
    <row r="131" spans="1:22" ht="18.75" thickTop="1" thickBot="1" x14ac:dyDescent="0.35">
      <c r="A131" s="57"/>
      <c r="B131" s="83"/>
      <c r="C131" s="179"/>
      <c r="D131" s="179"/>
      <c r="E131" s="40">
        <f t="shared" si="6"/>
        <v>0</v>
      </c>
      <c r="F131" s="64"/>
      <c r="G131" s="62"/>
      <c r="H131" s="184"/>
      <c r="I131" s="64"/>
      <c r="J131" s="45">
        <f t="shared" si="0"/>
        <v>0</v>
      </c>
      <c r="K131" s="76"/>
      <c r="L131" s="65"/>
      <c r="M131" s="65"/>
      <c r="N131" s="48">
        <f t="shared" si="7"/>
        <v>0</v>
      </c>
      <c r="O131" s="89"/>
      <c r="P131" s="189"/>
      <c r="Q131" s="190"/>
      <c r="R131" s="187"/>
      <c r="S131" s="158"/>
      <c r="T131" s="52"/>
      <c r="U131" s="53"/>
      <c r="V131" s="54"/>
    </row>
    <row r="132" spans="1:22" ht="18.75" thickTop="1" thickBot="1" x14ac:dyDescent="0.35">
      <c r="A132" s="83"/>
      <c r="B132" s="83"/>
      <c r="C132" s="179"/>
      <c r="D132" s="179"/>
      <c r="E132" s="40">
        <f t="shared" si="6"/>
        <v>0</v>
      </c>
      <c r="F132" s="64"/>
      <c r="G132" s="62"/>
      <c r="H132" s="184"/>
      <c r="I132" s="64"/>
      <c r="J132" s="45">
        <f t="shared" si="0"/>
        <v>0</v>
      </c>
      <c r="K132" s="76"/>
      <c r="L132" s="65"/>
      <c r="M132" s="65"/>
      <c r="N132" s="48">
        <f t="shared" si="7"/>
        <v>0</v>
      </c>
      <c r="O132" s="89"/>
      <c r="P132" s="189"/>
      <c r="Q132" s="190"/>
      <c r="R132" s="187"/>
      <c r="S132" s="158"/>
      <c r="T132" s="52"/>
      <c r="U132" s="53"/>
      <c r="V132" s="54"/>
    </row>
    <row r="133" spans="1:22" ht="18.75" thickTop="1" thickBot="1" x14ac:dyDescent="0.35">
      <c r="A133" s="82"/>
      <c r="B133" s="83"/>
      <c r="C133" s="167"/>
      <c r="D133" s="167"/>
      <c r="E133" s="40">
        <f t="shared" si="6"/>
        <v>0</v>
      </c>
      <c r="F133" s="64"/>
      <c r="G133" s="62"/>
      <c r="H133" s="184"/>
      <c r="I133" s="64"/>
      <c r="J133" s="45">
        <f t="shared" si="0"/>
        <v>0</v>
      </c>
      <c r="K133" s="76"/>
      <c r="L133" s="65"/>
      <c r="M133" s="65"/>
      <c r="N133" s="48">
        <f t="shared" si="7"/>
        <v>0</v>
      </c>
      <c r="O133" s="89"/>
      <c r="P133" s="189"/>
      <c r="Q133" s="190"/>
      <c r="R133" s="187"/>
      <c r="S133" s="158"/>
      <c r="T133" s="52"/>
      <c r="U133" s="53"/>
      <c r="V133" s="54"/>
    </row>
    <row r="134" spans="1:22" ht="18.75" thickTop="1" thickBot="1" x14ac:dyDescent="0.35">
      <c r="A134" s="82"/>
      <c r="B134" s="83"/>
      <c r="C134" s="167"/>
      <c r="D134" s="167"/>
      <c r="E134" s="40">
        <f t="shared" si="6"/>
        <v>0</v>
      </c>
      <c r="F134" s="64"/>
      <c r="G134" s="62"/>
      <c r="H134" s="184"/>
      <c r="I134" s="64"/>
      <c r="J134" s="45">
        <f t="shared" si="0"/>
        <v>0</v>
      </c>
      <c r="K134" s="76"/>
      <c r="L134" s="65"/>
      <c r="M134" s="65"/>
      <c r="N134" s="48">
        <f t="shared" si="7"/>
        <v>0</v>
      </c>
      <c r="O134" s="89"/>
      <c r="P134" s="189"/>
      <c r="Q134" s="190"/>
      <c r="R134" s="187"/>
      <c r="S134" s="158"/>
      <c r="T134" s="52"/>
      <c r="U134" s="53"/>
      <c r="V134" s="54"/>
    </row>
    <row r="135" spans="1:22" ht="18.75" thickTop="1" thickBot="1" x14ac:dyDescent="0.35">
      <c r="A135" s="82"/>
      <c r="B135" s="83"/>
      <c r="C135" s="167"/>
      <c r="D135" s="167"/>
      <c r="E135" s="40">
        <f t="shared" si="6"/>
        <v>0</v>
      </c>
      <c r="F135" s="64"/>
      <c r="G135" s="62"/>
      <c r="H135" s="184"/>
      <c r="I135" s="64"/>
      <c r="J135" s="45">
        <f t="shared" si="0"/>
        <v>0</v>
      </c>
      <c r="K135" s="76"/>
      <c r="L135" s="65"/>
      <c r="M135" s="65"/>
      <c r="N135" s="48">
        <f t="shared" si="7"/>
        <v>0</v>
      </c>
      <c r="O135" s="89"/>
      <c r="P135" s="189"/>
      <c r="Q135" s="190"/>
      <c r="R135" s="187"/>
      <c r="S135" s="158"/>
      <c r="T135" s="52"/>
      <c r="U135" s="53"/>
      <c r="V135" s="54"/>
    </row>
    <row r="136" spans="1:22" ht="18.75" thickTop="1" thickBot="1" x14ac:dyDescent="0.35">
      <c r="A136" s="82"/>
      <c r="B136" s="83"/>
      <c r="C136" s="167"/>
      <c r="D136" s="167"/>
      <c r="E136" s="40">
        <f t="shared" si="6"/>
        <v>0</v>
      </c>
      <c r="F136" s="64"/>
      <c r="G136" s="62"/>
      <c r="H136" s="184"/>
      <c r="I136" s="64"/>
      <c r="J136" s="45">
        <f t="shared" si="0"/>
        <v>0</v>
      </c>
      <c r="K136" s="76"/>
      <c r="L136" s="65"/>
      <c r="M136" s="65"/>
      <c r="N136" s="48">
        <f t="shared" si="7"/>
        <v>0</v>
      </c>
      <c r="O136" s="89"/>
      <c r="P136" s="189"/>
      <c r="Q136" s="190"/>
      <c r="R136" s="187"/>
      <c r="S136" s="158"/>
      <c r="T136" s="52"/>
      <c r="U136" s="53"/>
      <c r="V136" s="54"/>
    </row>
    <row r="137" spans="1:22" ht="18.75" thickTop="1" thickBot="1" x14ac:dyDescent="0.35">
      <c r="A137" s="82"/>
      <c r="B137" s="83"/>
      <c r="C137" s="167"/>
      <c r="D137" s="167"/>
      <c r="E137" s="40">
        <f t="shared" si="6"/>
        <v>0</v>
      </c>
      <c r="F137" s="64"/>
      <c r="G137" s="62"/>
      <c r="H137" s="184"/>
      <c r="I137" s="64"/>
      <c r="J137" s="45">
        <f t="shared" si="0"/>
        <v>0</v>
      </c>
      <c r="K137" s="76"/>
      <c r="L137" s="65"/>
      <c r="M137" s="65"/>
      <c r="N137" s="48">
        <f t="shared" si="7"/>
        <v>0</v>
      </c>
      <c r="O137" s="89"/>
      <c r="P137" s="189"/>
      <c r="Q137" s="190"/>
      <c r="R137" s="187"/>
      <c r="S137" s="158"/>
      <c r="T137" s="52"/>
      <c r="U137" s="53"/>
      <c r="V137" s="54"/>
    </row>
    <row r="138" spans="1:22" ht="18.75" thickTop="1" thickBot="1" x14ac:dyDescent="0.35">
      <c r="A138" s="182"/>
      <c r="B138" s="83"/>
      <c r="C138" s="179"/>
      <c r="D138" s="179"/>
      <c r="E138" s="40">
        <f t="shared" si="6"/>
        <v>0</v>
      </c>
      <c r="F138" s="64"/>
      <c r="G138" s="62"/>
      <c r="H138" s="184"/>
      <c r="I138" s="64"/>
      <c r="J138" s="45">
        <f t="shared" si="0"/>
        <v>0</v>
      </c>
      <c r="K138" s="76"/>
      <c r="L138" s="65"/>
      <c r="M138" s="65"/>
      <c r="N138" s="48">
        <f t="shared" si="7"/>
        <v>0</v>
      </c>
      <c r="O138" s="89"/>
      <c r="P138" s="189"/>
      <c r="Q138" s="190"/>
      <c r="R138" s="187"/>
      <c r="S138" s="158"/>
      <c r="T138" s="52"/>
      <c r="U138" s="53"/>
      <c r="V138" s="54"/>
    </row>
    <row r="139" spans="1:22" ht="18.75" thickTop="1" thickBot="1" x14ac:dyDescent="0.35">
      <c r="A139" s="75"/>
      <c r="B139" s="83"/>
      <c r="C139" s="174"/>
      <c r="D139" s="174"/>
      <c r="E139" s="40">
        <f t="shared" si="6"/>
        <v>0</v>
      </c>
      <c r="F139" s="64"/>
      <c r="G139" s="62"/>
      <c r="H139" s="184"/>
      <c r="I139" s="64"/>
      <c r="J139" s="45">
        <f t="shared" si="0"/>
        <v>0</v>
      </c>
      <c r="K139" s="76"/>
      <c r="L139" s="65"/>
      <c r="M139" s="65"/>
      <c r="N139" s="48">
        <f t="shared" si="7"/>
        <v>0</v>
      </c>
      <c r="O139" s="89"/>
      <c r="P139" s="189"/>
      <c r="Q139" s="190"/>
      <c r="R139" s="187"/>
      <c r="S139" s="158"/>
      <c r="T139" s="52"/>
      <c r="U139" s="53"/>
      <c r="V139" s="54"/>
    </row>
    <row r="140" spans="1:22" ht="18.75" thickTop="1" thickBot="1" x14ac:dyDescent="0.35">
      <c r="A140" s="75"/>
      <c r="B140" s="83"/>
      <c r="C140" s="174"/>
      <c r="D140" s="174"/>
      <c r="E140" s="40">
        <f t="shared" si="6"/>
        <v>0</v>
      </c>
      <c r="F140" s="64"/>
      <c r="G140" s="62"/>
      <c r="H140" s="184"/>
      <c r="I140" s="64"/>
      <c r="J140" s="45">
        <f t="shared" si="0"/>
        <v>0</v>
      </c>
      <c r="K140" s="76"/>
      <c r="L140" s="65"/>
      <c r="M140" s="65"/>
      <c r="N140" s="48">
        <f t="shared" si="7"/>
        <v>0</v>
      </c>
      <c r="O140" s="89"/>
      <c r="P140" s="189"/>
      <c r="Q140" s="191"/>
      <c r="R140" s="187"/>
      <c r="S140" s="158"/>
      <c r="T140" s="52"/>
      <c r="U140" s="53"/>
      <c r="V140" s="54"/>
    </row>
    <row r="141" spans="1:22" ht="18.75" thickTop="1" thickBot="1" x14ac:dyDescent="0.35">
      <c r="A141" s="75"/>
      <c r="B141" s="83"/>
      <c r="C141" s="174"/>
      <c r="D141" s="174"/>
      <c r="E141" s="40">
        <f t="shared" si="6"/>
        <v>0</v>
      </c>
      <c r="F141" s="64"/>
      <c r="G141" s="62"/>
      <c r="H141" s="184"/>
      <c r="I141" s="64"/>
      <c r="J141" s="45">
        <f t="shared" si="0"/>
        <v>0</v>
      </c>
      <c r="K141" s="76"/>
      <c r="L141" s="65"/>
      <c r="M141" s="65"/>
      <c r="N141" s="48">
        <f t="shared" si="7"/>
        <v>0</v>
      </c>
      <c r="O141" s="89"/>
      <c r="P141" s="189"/>
      <c r="Q141" s="190"/>
      <c r="R141" s="187"/>
      <c r="S141" s="158"/>
      <c r="T141" s="52"/>
      <c r="U141" s="53"/>
      <c r="V141" s="54"/>
    </row>
    <row r="142" spans="1:22" ht="18.75" thickTop="1" thickBot="1" x14ac:dyDescent="0.35">
      <c r="A142" s="182"/>
      <c r="B142" s="83"/>
      <c r="C142" s="179"/>
      <c r="D142" s="179"/>
      <c r="E142" s="40">
        <f t="shared" si="6"/>
        <v>0</v>
      </c>
      <c r="F142" s="64"/>
      <c r="G142" s="62"/>
      <c r="H142" s="184"/>
      <c r="I142" s="64"/>
      <c r="J142" s="45">
        <f t="shared" si="0"/>
        <v>0</v>
      </c>
      <c r="K142" s="76"/>
      <c r="L142" s="65"/>
      <c r="M142" s="65"/>
      <c r="N142" s="48">
        <f t="shared" si="7"/>
        <v>0</v>
      </c>
      <c r="O142" s="89"/>
      <c r="P142" s="192"/>
      <c r="Q142" s="190"/>
      <c r="R142" s="187"/>
      <c r="S142" s="158"/>
      <c r="T142" s="52"/>
      <c r="U142" s="53"/>
      <c r="V142" s="54"/>
    </row>
    <row r="143" spans="1:22" ht="20.25" thickTop="1" thickBot="1" x14ac:dyDescent="0.35">
      <c r="A143" s="182"/>
      <c r="B143" s="83"/>
      <c r="C143" s="179"/>
      <c r="D143" s="179"/>
      <c r="E143" s="40">
        <f t="shared" si="6"/>
        <v>0</v>
      </c>
      <c r="F143" s="64"/>
      <c r="G143" s="62"/>
      <c r="H143" s="193"/>
      <c r="I143" s="64"/>
      <c r="J143" s="45">
        <f t="shared" si="0"/>
        <v>0</v>
      </c>
      <c r="K143" s="76"/>
      <c r="L143" s="65"/>
      <c r="M143" s="65"/>
      <c r="N143" s="48">
        <f t="shared" si="7"/>
        <v>0</v>
      </c>
      <c r="O143" s="89"/>
      <c r="P143" s="192"/>
      <c r="Q143" s="190"/>
      <c r="R143" s="187"/>
      <c r="S143" s="158"/>
      <c r="T143" s="52"/>
      <c r="U143" s="53"/>
      <c r="V143" s="54"/>
    </row>
    <row r="144" spans="1:22" ht="18.75" thickTop="1" thickBot="1" x14ac:dyDescent="0.35">
      <c r="A144" s="182"/>
      <c r="B144" s="83"/>
      <c r="C144" s="179"/>
      <c r="D144" s="179"/>
      <c r="E144" s="40">
        <f t="shared" si="6"/>
        <v>0</v>
      </c>
      <c r="F144" s="64"/>
      <c r="G144" s="62"/>
      <c r="H144" s="194"/>
      <c r="I144" s="64"/>
      <c r="J144" s="45">
        <f t="shared" si="0"/>
        <v>0</v>
      </c>
      <c r="K144" s="76"/>
      <c r="L144" s="65"/>
      <c r="M144" s="65"/>
      <c r="N144" s="48">
        <f t="shared" si="7"/>
        <v>0</v>
      </c>
      <c r="O144" s="89"/>
      <c r="P144" s="192"/>
      <c r="Q144" s="190"/>
      <c r="R144" s="187"/>
      <c r="S144" s="158"/>
      <c r="T144" s="52"/>
      <c r="U144" s="53"/>
      <c r="V144" s="54"/>
    </row>
    <row r="145" spans="1:22" ht="18.75" thickTop="1" thickBot="1" x14ac:dyDescent="0.35">
      <c r="A145" s="182"/>
      <c r="B145" s="83"/>
      <c r="C145" s="179"/>
      <c r="D145" s="179"/>
      <c r="E145" s="40">
        <f t="shared" si="6"/>
        <v>0</v>
      </c>
      <c r="F145" s="64"/>
      <c r="G145" s="62"/>
      <c r="H145" s="184"/>
      <c r="I145" s="64"/>
      <c r="J145" s="45">
        <f t="shared" si="0"/>
        <v>0</v>
      </c>
      <c r="K145" s="76"/>
      <c r="L145" s="65"/>
      <c r="M145" s="65"/>
      <c r="N145" s="48">
        <f t="shared" si="7"/>
        <v>0</v>
      </c>
      <c r="O145" s="89"/>
      <c r="P145" s="192"/>
      <c r="Q145" s="190"/>
      <c r="R145" s="187"/>
      <c r="S145" s="158"/>
      <c r="T145" s="52"/>
      <c r="U145" s="53"/>
      <c r="V145" s="54"/>
    </row>
    <row r="146" spans="1:22" ht="18.75" thickTop="1" thickBot="1" x14ac:dyDescent="0.35">
      <c r="A146" s="195"/>
      <c r="B146" s="83"/>
      <c r="C146" s="179"/>
      <c r="D146" s="179"/>
      <c r="E146" s="40">
        <f t="shared" si="6"/>
        <v>0</v>
      </c>
      <c r="F146" s="64"/>
      <c r="G146" s="62"/>
      <c r="H146" s="196"/>
      <c r="I146" s="64"/>
      <c r="J146" s="45">
        <f t="shared" si="0"/>
        <v>0</v>
      </c>
      <c r="K146" s="76"/>
      <c r="L146" s="65"/>
      <c r="M146" s="65"/>
      <c r="N146" s="48">
        <f t="shared" si="7"/>
        <v>0</v>
      </c>
      <c r="O146" s="197"/>
      <c r="P146" s="198"/>
      <c r="Q146" s="199"/>
      <c r="R146" s="200"/>
      <c r="S146" s="158"/>
      <c r="T146" s="52"/>
      <c r="U146" s="53"/>
      <c r="V146" s="54"/>
    </row>
    <row r="147" spans="1:22" ht="18.75" thickTop="1" thickBot="1" x14ac:dyDescent="0.35">
      <c r="A147" s="201"/>
      <c r="B147" s="83"/>
      <c r="C147" s="179"/>
      <c r="D147" s="179"/>
      <c r="E147" s="40">
        <f t="shared" si="6"/>
        <v>0</v>
      </c>
      <c r="F147" s="64"/>
      <c r="G147" s="202"/>
      <c r="H147" s="203"/>
      <c r="I147" s="64"/>
      <c r="J147" s="45">
        <f t="shared" si="0"/>
        <v>0</v>
      </c>
      <c r="K147" s="76"/>
      <c r="L147" s="65"/>
      <c r="M147" s="65"/>
      <c r="N147" s="48">
        <f t="shared" si="7"/>
        <v>0</v>
      </c>
      <c r="O147" s="204"/>
      <c r="P147" s="205"/>
      <c r="Q147" s="190"/>
      <c r="R147" s="187"/>
      <c r="S147" s="158"/>
      <c r="T147" s="52"/>
      <c r="U147" s="53"/>
      <c r="V147" s="54"/>
    </row>
    <row r="148" spans="1:22" ht="18.75" thickTop="1" thickBot="1" x14ac:dyDescent="0.35">
      <c r="A148" s="183"/>
      <c r="B148" s="83"/>
      <c r="C148" s="179"/>
      <c r="D148" s="179"/>
      <c r="E148" s="40">
        <f t="shared" si="6"/>
        <v>0</v>
      </c>
      <c r="F148" s="64"/>
      <c r="G148" s="205"/>
      <c r="H148" s="196"/>
      <c r="I148" s="64"/>
      <c r="J148" s="45">
        <f t="shared" si="0"/>
        <v>0</v>
      </c>
      <c r="K148" s="76"/>
      <c r="L148" s="65"/>
      <c r="M148" s="65"/>
      <c r="N148" s="48">
        <f t="shared" si="7"/>
        <v>0</v>
      </c>
      <c r="O148" s="204"/>
      <c r="P148" s="205"/>
      <c r="Q148" s="190"/>
      <c r="R148" s="187"/>
      <c r="S148" s="158"/>
      <c r="T148" s="52"/>
      <c r="U148" s="53"/>
      <c r="V148" s="54"/>
    </row>
    <row r="149" spans="1:22" ht="18.75" thickTop="1" thickBot="1" x14ac:dyDescent="0.35">
      <c r="A149" s="183"/>
      <c r="B149" s="83"/>
      <c r="C149" s="179"/>
      <c r="D149" s="179"/>
      <c r="E149" s="40">
        <f t="shared" si="6"/>
        <v>0</v>
      </c>
      <c r="F149" s="64"/>
      <c r="G149" s="205"/>
      <c r="H149" s="203"/>
      <c r="I149" s="64"/>
      <c r="J149" s="45">
        <f t="shared" si="0"/>
        <v>0</v>
      </c>
      <c r="K149" s="206"/>
      <c r="L149" s="65"/>
      <c r="M149" s="65" t="s">
        <v>25</v>
      </c>
      <c r="N149" s="48">
        <f t="shared" si="7"/>
        <v>0</v>
      </c>
      <c r="O149" s="197"/>
      <c r="P149" s="198"/>
      <c r="Q149" s="199"/>
      <c r="R149" s="200"/>
      <c r="S149" s="158"/>
      <c r="T149" s="52"/>
      <c r="U149" s="53"/>
      <c r="V149" s="54"/>
    </row>
    <row r="150" spans="1:22" ht="18.75" thickTop="1" thickBot="1" x14ac:dyDescent="0.35">
      <c r="A150" s="182"/>
      <c r="B150" s="83"/>
      <c r="C150" s="179"/>
      <c r="D150" s="179"/>
      <c r="E150" s="40">
        <f t="shared" si="6"/>
        <v>0</v>
      </c>
      <c r="F150" s="64"/>
      <c r="G150" s="205"/>
      <c r="H150" s="203"/>
      <c r="I150" s="64"/>
      <c r="J150" s="45">
        <f t="shared" si="0"/>
        <v>0</v>
      </c>
      <c r="K150" s="206"/>
      <c r="L150" s="65"/>
      <c r="M150" s="65"/>
      <c r="N150" s="48">
        <f t="shared" si="7"/>
        <v>0</v>
      </c>
      <c r="O150" s="204"/>
      <c r="P150" s="205"/>
      <c r="Q150" s="190"/>
      <c r="R150" s="187"/>
      <c r="S150" s="158"/>
      <c r="T150" s="52"/>
      <c r="U150" s="53"/>
      <c r="V150" s="54"/>
    </row>
    <row r="151" spans="1:22" ht="18.75" thickTop="1" thickBot="1" x14ac:dyDescent="0.35">
      <c r="A151" s="75"/>
      <c r="B151" s="83"/>
      <c r="C151" s="207"/>
      <c r="D151" s="207"/>
      <c r="E151" s="40">
        <f t="shared" si="6"/>
        <v>0</v>
      </c>
      <c r="F151" s="64"/>
      <c r="G151" s="205"/>
      <c r="H151" s="208"/>
      <c r="I151" s="64"/>
      <c r="J151" s="45">
        <f t="shared" si="0"/>
        <v>0</v>
      </c>
      <c r="K151" s="76"/>
      <c r="L151" s="65"/>
      <c r="M151" s="65"/>
      <c r="N151" s="48">
        <f t="shared" si="7"/>
        <v>0</v>
      </c>
      <c r="O151" s="209"/>
      <c r="P151" s="210"/>
      <c r="Q151" s="116"/>
      <c r="R151" s="117"/>
      <c r="S151" s="158"/>
      <c r="T151" s="52"/>
      <c r="U151" s="53"/>
      <c r="V151" s="54"/>
    </row>
    <row r="152" spans="1:22" ht="18.75" thickTop="1" thickBot="1" x14ac:dyDescent="0.35">
      <c r="A152" s="211"/>
      <c r="B152" s="83"/>
      <c r="C152" s="179"/>
      <c r="D152" s="179"/>
      <c r="E152" s="40">
        <f t="shared" si="6"/>
        <v>0</v>
      </c>
      <c r="F152" s="64"/>
      <c r="G152" s="205"/>
      <c r="H152" s="184"/>
      <c r="I152" s="64"/>
      <c r="J152" s="45">
        <f t="shared" ref="J152:J215" si="8">I152-F152</f>
        <v>0</v>
      </c>
      <c r="K152" s="206"/>
      <c r="L152" s="212"/>
      <c r="M152" s="212"/>
      <c r="N152" s="48">
        <f t="shared" si="7"/>
        <v>0</v>
      </c>
      <c r="O152" s="209"/>
      <c r="P152" s="210"/>
      <c r="Q152" s="199"/>
      <c r="R152" s="200"/>
      <c r="S152" s="158"/>
      <c r="T152" s="52"/>
      <c r="U152" s="53"/>
      <c r="V152" s="54"/>
    </row>
    <row r="153" spans="1:22" ht="18.75" thickTop="1" thickBot="1" x14ac:dyDescent="0.35">
      <c r="A153" s="182"/>
      <c r="B153" s="83"/>
      <c r="C153" s="179"/>
      <c r="D153" s="179"/>
      <c r="E153" s="40">
        <f t="shared" si="6"/>
        <v>0</v>
      </c>
      <c r="F153" s="64"/>
      <c r="G153" s="205"/>
      <c r="H153" s="184"/>
      <c r="I153" s="64"/>
      <c r="J153" s="45">
        <f t="shared" si="8"/>
        <v>0</v>
      </c>
      <c r="K153" s="206"/>
      <c r="L153" s="212"/>
      <c r="M153" s="212"/>
      <c r="N153" s="48">
        <f t="shared" si="7"/>
        <v>0</v>
      </c>
      <c r="O153" s="89"/>
      <c r="P153" s="189"/>
      <c r="Q153" s="199"/>
      <c r="R153" s="200"/>
      <c r="S153" s="158"/>
      <c r="T153" s="52"/>
      <c r="U153" s="53"/>
      <c r="V153" s="54"/>
    </row>
    <row r="154" spans="1:22" ht="18.75" thickTop="1" thickBot="1" x14ac:dyDescent="0.35">
      <c r="A154" s="183"/>
      <c r="B154" s="83"/>
      <c r="C154" s="179"/>
      <c r="D154" s="179"/>
      <c r="E154" s="40">
        <f t="shared" si="6"/>
        <v>0</v>
      </c>
      <c r="F154" s="64"/>
      <c r="G154" s="205"/>
      <c r="H154" s="213"/>
      <c r="I154" s="64"/>
      <c r="J154" s="45">
        <f t="shared" si="8"/>
        <v>0</v>
      </c>
      <c r="K154" s="214"/>
      <c r="L154" s="212"/>
      <c r="M154" s="212"/>
      <c r="N154" s="48">
        <f t="shared" si="7"/>
        <v>0</v>
      </c>
      <c r="O154" s="204"/>
      <c r="P154" s="205"/>
      <c r="Q154" s="199"/>
      <c r="R154" s="200"/>
      <c r="S154" s="158"/>
      <c r="T154" s="52"/>
      <c r="U154" s="53"/>
      <c r="V154" s="54"/>
    </row>
    <row r="155" spans="1:22" ht="20.25" thickTop="1" thickBot="1" x14ac:dyDescent="0.35">
      <c r="A155" s="183"/>
      <c r="B155" s="83"/>
      <c r="C155" s="179"/>
      <c r="D155" s="179"/>
      <c r="E155" s="40">
        <f t="shared" si="6"/>
        <v>0</v>
      </c>
      <c r="F155" s="64"/>
      <c r="G155" s="205"/>
      <c r="H155" s="184"/>
      <c r="I155" s="64"/>
      <c r="J155" s="45">
        <f t="shared" si="8"/>
        <v>0</v>
      </c>
      <c r="K155" s="216"/>
      <c r="L155" s="217"/>
      <c r="M155" s="217"/>
      <c r="N155" s="48">
        <f t="shared" si="7"/>
        <v>0</v>
      </c>
      <c r="O155" s="197"/>
      <c r="P155" s="198"/>
      <c r="Q155" s="199"/>
      <c r="R155" s="200"/>
      <c r="S155" s="158"/>
      <c r="T155" s="52"/>
      <c r="U155" s="53"/>
      <c r="V155" s="54"/>
    </row>
    <row r="156" spans="1:22" ht="18.75" thickTop="1" thickBot="1" x14ac:dyDescent="0.35">
      <c r="A156" s="218"/>
      <c r="B156" s="83"/>
      <c r="C156" s="179"/>
      <c r="D156" s="179"/>
      <c r="E156" s="40">
        <f t="shared" si="6"/>
        <v>0</v>
      </c>
      <c r="F156" s="219"/>
      <c r="G156" s="205"/>
      <c r="H156" s="194"/>
      <c r="I156" s="64"/>
      <c r="J156" s="45">
        <f t="shared" si="8"/>
        <v>0</v>
      </c>
      <c r="K156" s="216"/>
      <c r="L156" s="220"/>
      <c r="M156" s="220"/>
      <c r="N156" s="48">
        <f t="shared" si="7"/>
        <v>0</v>
      </c>
      <c r="O156" s="204"/>
      <c r="P156" s="205"/>
      <c r="Q156" s="199"/>
      <c r="R156" s="200"/>
      <c r="S156" s="158"/>
      <c r="T156" s="52"/>
      <c r="U156" s="53"/>
      <c r="V156" s="54"/>
    </row>
    <row r="157" spans="1:22" ht="18.75" thickTop="1" thickBot="1" x14ac:dyDescent="0.35">
      <c r="A157" s="195"/>
      <c r="B157" s="83"/>
      <c r="C157" s="179"/>
      <c r="D157" s="179"/>
      <c r="E157" s="40">
        <f t="shared" si="6"/>
        <v>0</v>
      </c>
      <c r="F157" s="64"/>
      <c r="G157" s="205"/>
      <c r="H157" s="184"/>
      <c r="I157" s="64"/>
      <c r="J157" s="45">
        <f t="shared" si="8"/>
        <v>0</v>
      </c>
      <c r="K157" s="216"/>
      <c r="L157" s="212"/>
      <c r="M157" s="212"/>
      <c r="N157" s="48">
        <f t="shared" si="7"/>
        <v>0</v>
      </c>
      <c r="O157" s="197"/>
      <c r="P157" s="198"/>
      <c r="Q157" s="199"/>
      <c r="R157" s="200"/>
      <c r="S157" s="158"/>
      <c r="T157" s="52"/>
      <c r="U157" s="53"/>
      <c r="V157" s="54"/>
    </row>
    <row r="158" spans="1:22" ht="20.25" thickTop="1" thickBot="1" x14ac:dyDescent="0.35">
      <c r="A158" s="183"/>
      <c r="B158" s="83"/>
      <c r="C158" s="179"/>
      <c r="D158" s="179"/>
      <c r="E158" s="40">
        <f t="shared" si="6"/>
        <v>0</v>
      </c>
      <c r="F158" s="64"/>
      <c r="G158" s="205"/>
      <c r="H158" s="221"/>
      <c r="I158" s="64"/>
      <c r="J158" s="45">
        <f t="shared" si="8"/>
        <v>0</v>
      </c>
      <c r="K158" s="76"/>
      <c r="L158" s="212"/>
      <c r="M158" s="212"/>
      <c r="N158" s="48">
        <f t="shared" si="7"/>
        <v>0</v>
      </c>
      <c r="O158" s="197"/>
      <c r="P158" s="198"/>
      <c r="Q158" s="199"/>
      <c r="R158" s="200"/>
      <c r="S158" s="158"/>
      <c r="T158" s="52"/>
      <c r="U158" s="53"/>
      <c r="V158" s="54"/>
    </row>
    <row r="159" spans="1:22" ht="18.75" thickTop="1" thickBot="1" x14ac:dyDescent="0.35">
      <c r="A159" s="183"/>
      <c r="B159" s="83"/>
      <c r="C159" s="179"/>
      <c r="D159" s="179"/>
      <c r="E159" s="40">
        <f t="shared" si="6"/>
        <v>0</v>
      </c>
      <c r="F159" s="64"/>
      <c r="G159" s="205"/>
      <c r="H159" s="196"/>
      <c r="I159" s="64"/>
      <c r="J159" s="45">
        <f t="shared" si="8"/>
        <v>0</v>
      </c>
      <c r="K159" s="216"/>
      <c r="L159" s="212"/>
      <c r="M159" s="212"/>
      <c r="N159" s="48">
        <f t="shared" si="7"/>
        <v>0</v>
      </c>
      <c r="O159" s="197"/>
      <c r="P159" s="198"/>
      <c r="Q159" s="199"/>
      <c r="R159" s="200"/>
      <c r="S159" s="158"/>
      <c r="T159" s="52"/>
      <c r="U159" s="53"/>
      <c r="V159" s="54"/>
    </row>
    <row r="160" spans="1:22" ht="18.75" thickTop="1" thickBot="1" x14ac:dyDescent="0.35">
      <c r="A160" s="183"/>
      <c r="B160" s="83"/>
      <c r="C160" s="179"/>
      <c r="D160" s="179"/>
      <c r="E160" s="40">
        <f t="shared" si="6"/>
        <v>0</v>
      </c>
      <c r="F160" s="64"/>
      <c r="G160" s="205"/>
      <c r="H160" s="222"/>
      <c r="I160" s="64"/>
      <c r="J160" s="45">
        <f t="shared" si="8"/>
        <v>0</v>
      </c>
      <c r="K160" s="216"/>
      <c r="L160" s="212"/>
      <c r="M160" s="212"/>
      <c r="N160" s="48">
        <f t="shared" si="7"/>
        <v>0</v>
      </c>
      <c r="O160" s="197"/>
      <c r="P160" s="198"/>
      <c r="Q160" s="199"/>
      <c r="R160" s="200"/>
      <c r="S160" s="158"/>
      <c r="T160" s="52"/>
      <c r="U160" s="53"/>
      <c r="V160" s="54"/>
    </row>
    <row r="161" spans="1:22" ht="18.75" thickTop="1" thickBot="1" x14ac:dyDescent="0.35">
      <c r="A161" s="183"/>
      <c r="B161" s="83"/>
      <c r="C161" s="179"/>
      <c r="D161" s="179"/>
      <c r="E161" s="40">
        <f t="shared" si="6"/>
        <v>0</v>
      </c>
      <c r="F161" s="64"/>
      <c r="G161" s="205"/>
      <c r="H161" s="223"/>
      <c r="I161" s="64"/>
      <c r="J161" s="45">
        <f t="shared" si="8"/>
        <v>0</v>
      </c>
      <c r="K161" s="216"/>
      <c r="L161" s="224"/>
      <c r="M161" s="224"/>
      <c r="N161" s="48">
        <f t="shared" si="7"/>
        <v>0</v>
      </c>
      <c r="O161" s="197"/>
      <c r="P161" s="198"/>
      <c r="Q161" s="199"/>
      <c r="R161" s="200"/>
      <c r="S161" s="158"/>
      <c r="T161" s="52"/>
      <c r="U161" s="53"/>
      <c r="V161" s="54"/>
    </row>
    <row r="162" spans="1:22" ht="18.75" thickTop="1" thickBot="1" x14ac:dyDescent="0.35">
      <c r="A162" s="183"/>
      <c r="B162" s="83"/>
      <c r="C162" s="179"/>
      <c r="D162" s="179"/>
      <c r="E162" s="40">
        <f t="shared" si="6"/>
        <v>0</v>
      </c>
      <c r="F162" s="64"/>
      <c r="G162" s="205"/>
      <c r="H162" s="222"/>
      <c r="I162" s="64"/>
      <c r="J162" s="45">
        <f t="shared" si="8"/>
        <v>0</v>
      </c>
      <c r="K162" s="216"/>
      <c r="L162" s="224"/>
      <c r="M162" s="224"/>
      <c r="N162" s="48">
        <f t="shared" si="7"/>
        <v>0</v>
      </c>
      <c r="O162" s="197"/>
      <c r="P162" s="198"/>
      <c r="Q162" s="199"/>
      <c r="R162" s="200"/>
      <c r="S162" s="158"/>
      <c r="T162" s="52"/>
      <c r="U162" s="53"/>
      <c r="V162" s="54"/>
    </row>
    <row r="163" spans="1:22" ht="18.75" thickTop="1" thickBot="1" x14ac:dyDescent="0.35">
      <c r="A163" s="183"/>
      <c r="B163" s="83"/>
      <c r="C163" s="179"/>
      <c r="D163" s="179"/>
      <c r="E163" s="40">
        <f t="shared" si="6"/>
        <v>0</v>
      </c>
      <c r="F163" s="64"/>
      <c r="G163" s="205"/>
      <c r="H163" s="222"/>
      <c r="I163" s="64"/>
      <c r="J163" s="45">
        <f t="shared" si="8"/>
        <v>0</v>
      </c>
      <c r="K163" s="216"/>
      <c r="L163" s="224"/>
      <c r="M163" s="224"/>
      <c r="N163" s="48">
        <f t="shared" si="7"/>
        <v>0</v>
      </c>
      <c r="O163" s="197"/>
      <c r="P163" s="198"/>
      <c r="Q163" s="199"/>
      <c r="R163" s="200"/>
      <c r="S163" s="158"/>
      <c r="T163" s="52"/>
      <c r="U163" s="53"/>
      <c r="V163" s="54"/>
    </row>
    <row r="164" spans="1:22" ht="18.75" thickTop="1" thickBot="1" x14ac:dyDescent="0.35">
      <c r="A164" s="183"/>
      <c r="B164" s="83"/>
      <c r="C164" s="179"/>
      <c r="D164" s="179"/>
      <c r="E164" s="40">
        <f t="shared" si="6"/>
        <v>0</v>
      </c>
      <c r="F164" s="64"/>
      <c r="G164" s="205"/>
      <c r="H164" s="222"/>
      <c r="I164" s="64"/>
      <c r="J164" s="45">
        <f t="shared" si="8"/>
        <v>0</v>
      </c>
      <c r="K164" s="76"/>
      <c r="L164" s="65"/>
      <c r="M164" s="65"/>
      <c r="N164" s="48">
        <f t="shared" si="7"/>
        <v>0</v>
      </c>
      <c r="O164" s="197"/>
      <c r="P164" s="198"/>
      <c r="Q164" s="199"/>
      <c r="R164" s="200"/>
      <c r="S164" s="158"/>
      <c r="T164" s="52"/>
      <c r="U164" s="53"/>
      <c r="V164" s="54"/>
    </row>
    <row r="165" spans="1:22" ht="18.75" thickTop="1" thickBot="1" x14ac:dyDescent="0.35">
      <c r="A165" s="183"/>
      <c r="B165" s="83"/>
      <c r="C165" s="225"/>
      <c r="D165" s="225"/>
      <c r="E165" s="40">
        <f t="shared" si="6"/>
        <v>0</v>
      </c>
      <c r="F165" s="64"/>
      <c r="G165" s="205"/>
      <c r="H165" s="222"/>
      <c r="I165" s="64"/>
      <c r="J165" s="45">
        <f t="shared" si="8"/>
        <v>0</v>
      </c>
      <c r="K165" s="76"/>
      <c r="L165" s="65"/>
      <c r="M165" s="65"/>
      <c r="N165" s="48">
        <f t="shared" si="7"/>
        <v>0</v>
      </c>
      <c r="O165" s="204"/>
      <c r="P165" s="226"/>
      <c r="Q165" s="116"/>
      <c r="R165" s="117"/>
      <c r="S165" s="158"/>
      <c r="T165" s="52"/>
      <c r="U165" s="53"/>
      <c r="V165" s="54"/>
    </row>
    <row r="166" spans="1:22" ht="18.75" thickTop="1" thickBot="1" x14ac:dyDescent="0.35">
      <c r="A166" s="183"/>
      <c r="B166" s="83"/>
      <c r="C166" s="225"/>
      <c r="D166" s="225"/>
      <c r="E166" s="40">
        <f t="shared" si="6"/>
        <v>0</v>
      </c>
      <c r="F166" s="64"/>
      <c r="G166" s="205"/>
      <c r="H166" s="222"/>
      <c r="I166" s="64"/>
      <c r="J166" s="45">
        <f t="shared" si="8"/>
        <v>0</v>
      </c>
      <c r="K166" s="76"/>
      <c r="L166" s="65"/>
      <c r="M166" s="65"/>
      <c r="N166" s="48">
        <f t="shared" si="7"/>
        <v>0</v>
      </c>
      <c r="O166" s="204"/>
      <c r="P166" s="226"/>
      <c r="Q166" s="116"/>
      <c r="R166" s="117"/>
      <c r="S166" s="158"/>
      <c r="T166" s="52"/>
      <c r="U166" s="53"/>
      <c r="V166" s="54"/>
    </row>
    <row r="167" spans="1:22" ht="18.75" thickTop="1" thickBot="1" x14ac:dyDescent="0.35">
      <c r="A167" s="82"/>
      <c r="B167" s="83"/>
      <c r="C167" s="207"/>
      <c r="D167" s="207"/>
      <c r="E167" s="40">
        <f t="shared" si="6"/>
        <v>0</v>
      </c>
      <c r="F167" s="64"/>
      <c r="G167" s="205"/>
      <c r="H167" s="208"/>
      <c r="I167" s="64"/>
      <c r="J167" s="45">
        <f t="shared" si="8"/>
        <v>0</v>
      </c>
      <c r="K167" s="76"/>
      <c r="L167" s="65"/>
      <c r="M167" s="65"/>
      <c r="N167" s="48">
        <f t="shared" si="7"/>
        <v>0</v>
      </c>
      <c r="O167" s="89"/>
      <c r="P167" s="189"/>
      <c r="Q167" s="116"/>
      <c r="R167" s="117"/>
      <c r="S167" s="158"/>
      <c r="T167" s="52"/>
      <c r="U167" s="53"/>
      <c r="V167" s="54"/>
    </row>
    <row r="168" spans="1:22" ht="18.75" thickTop="1" thickBot="1" x14ac:dyDescent="0.35">
      <c r="A168" s="183"/>
      <c r="B168" s="83"/>
      <c r="C168" s="227"/>
      <c r="D168" s="227"/>
      <c r="E168" s="40">
        <f t="shared" si="6"/>
        <v>0</v>
      </c>
      <c r="F168" s="64"/>
      <c r="G168" s="205"/>
      <c r="H168" s="63"/>
      <c r="I168" s="64"/>
      <c r="J168" s="45">
        <f t="shared" si="8"/>
        <v>0</v>
      </c>
      <c r="K168" s="76"/>
      <c r="L168" s="65"/>
      <c r="M168" s="65"/>
      <c r="N168" s="48">
        <f t="shared" si="7"/>
        <v>0</v>
      </c>
      <c r="O168" s="89"/>
      <c r="P168" s="189"/>
      <c r="Q168" s="116"/>
      <c r="R168" s="117"/>
      <c r="S168" s="158"/>
      <c r="T168" s="52"/>
      <c r="U168" s="53"/>
      <c r="V168" s="54"/>
    </row>
    <row r="169" spans="1:22" ht="18.75" thickTop="1" thickBot="1" x14ac:dyDescent="0.35">
      <c r="A169" s="75"/>
      <c r="B169" s="83"/>
      <c r="C169" s="207"/>
      <c r="D169" s="207"/>
      <c r="E169" s="40">
        <f t="shared" si="6"/>
        <v>0</v>
      </c>
      <c r="F169" s="64"/>
      <c r="G169" s="205"/>
      <c r="H169" s="208"/>
      <c r="I169" s="64"/>
      <c r="J169" s="45">
        <f t="shared" si="8"/>
        <v>0</v>
      </c>
      <c r="K169" s="76"/>
      <c r="L169" s="65"/>
      <c r="M169" s="65"/>
      <c r="N169" s="48">
        <f t="shared" si="7"/>
        <v>0</v>
      </c>
      <c r="O169" s="89"/>
      <c r="P169" s="189"/>
      <c r="Q169" s="116"/>
      <c r="R169" s="117"/>
      <c r="S169" s="158"/>
      <c r="T169" s="52"/>
      <c r="U169" s="53"/>
      <c r="V169" s="54"/>
    </row>
    <row r="170" spans="1:22" ht="20.25" thickTop="1" thickBot="1" x14ac:dyDescent="0.35">
      <c r="A170" s="228"/>
      <c r="B170" s="229"/>
      <c r="C170" s="167"/>
      <c r="D170" s="167"/>
      <c r="E170" s="40">
        <f t="shared" si="6"/>
        <v>0</v>
      </c>
      <c r="F170" s="64"/>
      <c r="G170" s="205"/>
      <c r="H170" s="208"/>
      <c r="I170" s="64"/>
      <c r="J170" s="45">
        <f t="shared" si="8"/>
        <v>0</v>
      </c>
      <c r="K170" s="76"/>
      <c r="L170" s="65"/>
      <c r="M170" s="65"/>
      <c r="N170" s="48">
        <f t="shared" si="7"/>
        <v>0</v>
      </c>
      <c r="O170" s="209"/>
      <c r="P170" s="210"/>
      <c r="Q170" s="116"/>
      <c r="R170" s="117"/>
      <c r="S170" s="158"/>
      <c r="T170" s="52"/>
      <c r="U170" s="53"/>
      <c r="V170" s="54"/>
    </row>
    <row r="171" spans="1:22" ht="18.75" thickTop="1" thickBot="1" x14ac:dyDescent="0.35">
      <c r="A171" s="75"/>
      <c r="B171" s="83"/>
      <c r="C171" s="230"/>
      <c r="D171" s="230"/>
      <c r="E171" s="40">
        <f t="shared" si="6"/>
        <v>0</v>
      </c>
      <c r="F171" s="64"/>
      <c r="G171" s="205"/>
      <c r="H171" s="208"/>
      <c r="I171" s="64"/>
      <c r="J171" s="45">
        <f t="shared" si="8"/>
        <v>0</v>
      </c>
      <c r="K171" s="76"/>
      <c r="L171" s="65"/>
      <c r="M171" s="65"/>
      <c r="N171" s="48">
        <f t="shared" si="7"/>
        <v>0</v>
      </c>
      <c r="O171" s="89"/>
      <c r="P171" s="189"/>
      <c r="Q171" s="116"/>
      <c r="R171" s="117"/>
      <c r="S171" s="158"/>
      <c r="T171" s="52"/>
      <c r="U171" s="53"/>
      <c r="V171" s="54"/>
    </row>
    <row r="172" spans="1:22" ht="18.75" thickTop="1" thickBot="1" x14ac:dyDescent="0.35">
      <c r="A172" s="75"/>
      <c r="B172" s="83"/>
      <c r="C172" s="230"/>
      <c r="D172" s="230"/>
      <c r="E172" s="40">
        <f t="shared" si="6"/>
        <v>0</v>
      </c>
      <c r="F172" s="64"/>
      <c r="G172" s="205"/>
      <c r="H172" s="208"/>
      <c r="I172" s="64"/>
      <c r="J172" s="45">
        <f t="shared" si="8"/>
        <v>0</v>
      </c>
      <c r="K172" s="76"/>
      <c r="L172" s="65"/>
      <c r="M172" s="65"/>
      <c r="N172" s="48">
        <f t="shared" si="7"/>
        <v>0</v>
      </c>
      <c r="O172" s="89"/>
      <c r="P172" s="189"/>
      <c r="Q172" s="116"/>
      <c r="R172" s="117"/>
      <c r="S172" s="158"/>
      <c r="T172" s="52"/>
      <c r="U172" s="53"/>
      <c r="V172" s="54"/>
    </row>
    <row r="173" spans="1:22" ht="18.75" thickTop="1" thickBot="1" x14ac:dyDescent="0.35">
      <c r="A173" s="231"/>
      <c r="B173" s="83"/>
      <c r="C173" s="232"/>
      <c r="D173" s="232"/>
      <c r="E173" s="40">
        <f t="shared" si="6"/>
        <v>0</v>
      </c>
      <c r="F173" s="64"/>
      <c r="G173" s="205"/>
      <c r="H173" s="208"/>
      <c r="I173" s="64"/>
      <c r="J173" s="45">
        <f t="shared" si="8"/>
        <v>0</v>
      </c>
      <c r="K173" s="76"/>
      <c r="L173" s="65"/>
      <c r="M173" s="65"/>
      <c r="N173" s="48">
        <f t="shared" si="7"/>
        <v>0</v>
      </c>
      <c r="O173" s="89"/>
      <c r="P173" s="189"/>
      <c r="Q173" s="116"/>
      <c r="R173" s="117"/>
      <c r="S173" s="158"/>
      <c r="T173" s="52"/>
      <c r="U173" s="53"/>
      <c r="V173" s="54"/>
    </row>
    <row r="174" spans="1:22" ht="18.75" thickTop="1" thickBot="1" x14ac:dyDescent="0.35">
      <c r="A174" s="75"/>
      <c r="B174" s="83"/>
      <c r="C174" s="233"/>
      <c r="D174" s="233"/>
      <c r="E174" s="40">
        <f t="shared" si="6"/>
        <v>0</v>
      </c>
      <c r="F174" s="64"/>
      <c r="G174" s="234"/>
      <c r="H174" s="208"/>
      <c r="I174" s="64"/>
      <c r="J174" s="45">
        <f t="shared" si="8"/>
        <v>0</v>
      </c>
      <c r="K174" s="76"/>
      <c r="L174" s="65"/>
      <c r="M174" s="65"/>
      <c r="N174" s="48">
        <f t="shared" si="7"/>
        <v>0</v>
      </c>
      <c r="O174" s="235"/>
      <c r="P174" s="236"/>
      <c r="Q174" s="116"/>
      <c r="R174" s="117"/>
      <c r="S174" s="158"/>
      <c r="T174" s="52"/>
      <c r="U174" s="53"/>
      <c r="V174" s="54"/>
    </row>
    <row r="175" spans="1:22" ht="18.75" thickTop="1" thickBot="1" x14ac:dyDescent="0.35">
      <c r="A175" s="75"/>
      <c r="B175" s="83"/>
      <c r="C175" s="233"/>
      <c r="D175" s="233"/>
      <c r="E175" s="40">
        <f t="shared" si="6"/>
        <v>0</v>
      </c>
      <c r="F175" s="64"/>
      <c r="G175" s="62"/>
      <c r="H175" s="208"/>
      <c r="I175" s="64"/>
      <c r="J175" s="45">
        <f t="shared" si="8"/>
        <v>0</v>
      </c>
      <c r="K175" s="76"/>
      <c r="L175" s="65"/>
      <c r="M175" s="65"/>
      <c r="N175" s="48">
        <f t="shared" si="7"/>
        <v>0</v>
      </c>
      <c r="O175" s="235"/>
      <c r="P175" s="236"/>
      <c r="Q175" s="116"/>
      <c r="R175" s="117"/>
      <c r="S175" s="158"/>
      <c r="T175" s="52"/>
      <c r="U175" s="53"/>
      <c r="V175" s="54"/>
    </row>
    <row r="176" spans="1:22" ht="17.25" thickTop="1" thickBot="1" x14ac:dyDescent="0.3">
      <c r="A176" s="75"/>
      <c r="B176" s="182"/>
      <c r="C176" s="237"/>
      <c r="D176" s="237"/>
      <c r="E176" s="40">
        <f t="shared" si="6"/>
        <v>0</v>
      </c>
      <c r="F176" s="238"/>
      <c r="G176" s="205"/>
      <c r="H176" s="239"/>
      <c r="I176" s="238"/>
      <c r="J176" s="45">
        <f t="shared" si="8"/>
        <v>0</v>
      </c>
      <c r="N176" s="48">
        <f t="shared" si="7"/>
        <v>0</v>
      </c>
      <c r="O176" s="240"/>
      <c r="P176" s="226"/>
      <c r="Q176" s="241"/>
      <c r="R176" s="242"/>
      <c r="S176" s="243"/>
      <c r="T176" s="244"/>
      <c r="U176" s="245"/>
      <c r="V176" s="246"/>
    </row>
    <row r="177" spans="1:22" ht="18.75" thickTop="1" thickBot="1" x14ac:dyDescent="0.35">
      <c r="A177" s="75"/>
      <c r="B177" s="83"/>
      <c r="C177" s="232"/>
      <c r="D177" s="232"/>
      <c r="E177" s="40">
        <f t="shared" si="6"/>
        <v>0</v>
      </c>
      <c r="F177" s="238"/>
      <c r="G177" s="205"/>
      <c r="H177" s="239"/>
      <c r="I177" s="238"/>
      <c r="J177" s="45">
        <f t="shared" si="8"/>
        <v>0</v>
      </c>
      <c r="N177" s="48">
        <f t="shared" si="7"/>
        <v>0</v>
      </c>
      <c r="O177" s="240"/>
      <c r="P177" s="226"/>
      <c r="Q177" s="241"/>
      <c r="R177" s="242"/>
      <c r="S177" s="243"/>
      <c r="T177" s="244"/>
      <c r="U177" s="245"/>
      <c r="V177" s="246"/>
    </row>
    <row r="178" spans="1:22" ht="18.75" thickTop="1" thickBot="1" x14ac:dyDescent="0.35">
      <c r="A178" s="75"/>
      <c r="B178" s="83"/>
      <c r="C178" s="232"/>
      <c r="D178" s="232"/>
      <c r="E178" s="40">
        <f t="shared" ref="E178:E241" si="9">D178*F178</f>
        <v>0</v>
      </c>
      <c r="F178" s="64"/>
      <c r="G178" s="205"/>
      <c r="H178" s="208"/>
      <c r="I178" s="64"/>
      <c r="J178" s="45">
        <f t="shared" si="8"/>
        <v>0</v>
      </c>
      <c r="K178" s="76"/>
      <c r="L178" s="65"/>
      <c r="M178" s="65"/>
      <c r="N178" s="48">
        <f t="shared" si="7"/>
        <v>0</v>
      </c>
      <c r="O178" s="89"/>
      <c r="P178" s="189"/>
      <c r="Q178" s="116"/>
      <c r="R178" s="117"/>
      <c r="S178" s="158"/>
      <c r="T178" s="52"/>
      <c r="U178" s="53"/>
      <c r="V178" s="54"/>
    </row>
    <row r="179" spans="1:22" ht="18.75" thickTop="1" thickBot="1" x14ac:dyDescent="0.35">
      <c r="A179" s="75"/>
      <c r="B179" s="83"/>
      <c r="C179" s="232"/>
      <c r="D179" s="232"/>
      <c r="E179" s="40">
        <f t="shared" si="9"/>
        <v>0</v>
      </c>
      <c r="F179" s="64"/>
      <c r="G179" s="205"/>
      <c r="H179" s="208"/>
      <c r="I179" s="64"/>
      <c r="J179" s="45">
        <f t="shared" si="8"/>
        <v>0</v>
      </c>
      <c r="K179" s="76"/>
      <c r="L179" s="65"/>
      <c r="M179" s="65"/>
      <c r="N179" s="48">
        <f t="shared" si="7"/>
        <v>0</v>
      </c>
      <c r="O179" s="89"/>
      <c r="P179" s="189"/>
      <c r="Q179" s="116"/>
      <c r="R179" s="117"/>
      <c r="S179" s="158"/>
      <c r="T179" s="52"/>
      <c r="U179" s="53"/>
      <c r="V179" s="54"/>
    </row>
    <row r="180" spans="1:22" ht="18.75" thickTop="1" thickBot="1" x14ac:dyDescent="0.35">
      <c r="A180" s="75"/>
      <c r="B180" s="83"/>
      <c r="C180" s="247"/>
      <c r="D180" s="247"/>
      <c r="E180" s="40">
        <f t="shared" si="9"/>
        <v>0</v>
      </c>
      <c r="F180" s="64"/>
      <c r="G180" s="234"/>
      <c r="H180" s="208"/>
      <c r="I180" s="64"/>
      <c r="J180" s="45">
        <f t="shared" si="8"/>
        <v>0</v>
      </c>
      <c r="K180" s="76"/>
      <c r="L180" s="65"/>
      <c r="M180" s="65"/>
      <c r="N180" s="48">
        <f t="shared" ref="N180:N243" si="10">K180*I180</f>
        <v>0</v>
      </c>
      <c r="O180" s="89"/>
      <c r="P180" s="189"/>
      <c r="Q180" s="116"/>
      <c r="R180" s="117"/>
      <c r="S180" s="158"/>
      <c r="T180" s="52"/>
      <c r="U180" s="53"/>
      <c r="V180" s="54"/>
    </row>
    <row r="181" spans="1:22" ht="18.75" thickTop="1" thickBot="1" x14ac:dyDescent="0.35">
      <c r="A181" s="75"/>
      <c r="B181" s="83"/>
      <c r="C181" s="247"/>
      <c r="D181" s="247"/>
      <c r="E181" s="40">
        <f t="shared" si="9"/>
        <v>0</v>
      </c>
      <c r="F181" s="64"/>
      <c r="G181" s="234"/>
      <c r="H181" s="208"/>
      <c r="I181" s="64"/>
      <c r="J181" s="45">
        <f t="shared" si="8"/>
        <v>0</v>
      </c>
      <c r="K181" s="76"/>
      <c r="L181" s="65"/>
      <c r="M181" s="65"/>
      <c r="N181" s="48">
        <f t="shared" si="10"/>
        <v>0</v>
      </c>
      <c r="O181" s="89"/>
      <c r="P181" s="189"/>
      <c r="Q181" s="116"/>
      <c r="R181" s="117"/>
      <c r="S181" s="158"/>
      <c r="T181" s="52"/>
      <c r="U181" s="53"/>
      <c r="V181" s="54"/>
    </row>
    <row r="182" spans="1:22" ht="18.75" thickTop="1" thickBot="1" x14ac:dyDescent="0.35">
      <c r="A182" s="75"/>
      <c r="B182" s="83"/>
      <c r="C182" s="247"/>
      <c r="D182" s="247"/>
      <c r="E182" s="40">
        <f t="shared" si="9"/>
        <v>0</v>
      </c>
      <c r="F182" s="64"/>
      <c r="G182" s="234"/>
      <c r="H182" s="208"/>
      <c r="I182" s="64"/>
      <c r="J182" s="45">
        <f t="shared" si="8"/>
        <v>0</v>
      </c>
      <c r="K182" s="76"/>
      <c r="L182" s="65"/>
      <c r="M182" s="65"/>
      <c r="N182" s="48">
        <f t="shared" si="10"/>
        <v>0</v>
      </c>
      <c r="O182" s="89"/>
      <c r="P182" s="189"/>
      <c r="Q182" s="116"/>
      <c r="R182" s="117"/>
      <c r="S182" s="158"/>
      <c r="T182" s="52"/>
      <c r="U182" s="53"/>
      <c r="V182" s="54"/>
    </row>
    <row r="183" spans="1:22" ht="18.75" thickTop="1" thickBot="1" x14ac:dyDescent="0.3">
      <c r="A183" s="75"/>
      <c r="B183" s="182"/>
      <c r="C183" s="248"/>
      <c r="D183" s="248"/>
      <c r="E183" s="40">
        <f t="shared" si="9"/>
        <v>0</v>
      </c>
      <c r="F183" s="64"/>
      <c r="G183" s="234"/>
      <c r="H183" s="208"/>
      <c r="I183" s="64"/>
      <c r="J183" s="45">
        <f t="shared" si="8"/>
        <v>0</v>
      </c>
      <c r="K183" s="76"/>
      <c r="L183" s="65"/>
      <c r="M183" s="65"/>
      <c r="N183" s="48">
        <f t="shared" si="10"/>
        <v>0</v>
      </c>
      <c r="O183" s="89"/>
      <c r="P183" s="189"/>
      <c r="Q183" s="116"/>
      <c r="R183" s="117"/>
      <c r="S183" s="158"/>
      <c r="T183" s="52"/>
      <c r="U183" s="53"/>
      <c r="V183" s="54"/>
    </row>
    <row r="184" spans="1:22" ht="18.75" thickTop="1" thickBot="1" x14ac:dyDescent="0.35">
      <c r="A184" s="75"/>
      <c r="B184" s="83"/>
      <c r="C184" s="247"/>
      <c r="D184" s="247"/>
      <c r="E184" s="40">
        <f t="shared" si="9"/>
        <v>0</v>
      </c>
      <c r="F184" s="64"/>
      <c r="G184" s="234"/>
      <c r="H184" s="208"/>
      <c r="I184" s="64"/>
      <c r="J184" s="45">
        <f t="shared" si="8"/>
        <v>0</v>
      </c>
      <c r="K184" s="76"/>
      <c r="L184" s="65"/>
      <c r="M184" s="65"/>
      <c r="N184" s="48">
        <f t="shared" si="10"/>
        <v>0</v>
      </c>
      <c r="O184" s="89"/>
      <c r="P184" s="189"/>
      <c r="Q184" s="116"/>
      <c r="R184" s="117"/>
      <c r="S184" s="158"/>
      <c r="T184" s="52"/>
      <c r="U184" s="53"/>
      <c r="V184" s="54"/>
    </row>
    <row r="185" spans="1:22" ht="18.75" thickTop="1" thickBot="1" x14ac:dyDescent="0.35">
      <c r="A185" s="75"/>
      <c r="B185" s="83"/>
      <c r="C185" s="227"/>
      <c r="D185" s="227"/>
      <c r="E185" s="40">
        <f t="shared" si="9"/>
        <v>0</v>
      </c>
      <c r="F185" s="64"/>
      <c r="G185" s="205"/>
      <c r="H185" s="208"/>
      <c r="I185" s="64"/>
      <c r="J185" s="45">
        <f t="shared" si="8"/>
        <v>0</v>
      </c>
      <c r="K185" s="76"/>
      <c r="L185" s="65"/>
      <c r="M185" s="65"/>
      <c r="N185" s="48">
        <f t="shared" si="10"/>
        <v>0</v>
      </c>
      <c r="O185" s="89"/>
      <c r="P185" s="189"/>
      <c r="Q185" s="116"/>
      <c r="R185" s="117"/>
      <c r="S185" s="158"/>
      <c r="T185" s="52"/>
      <c r="U185" s="53"/>
      <c r="V185" s="54"/>
    </row>
    <row r="186" spans="1:22" ht="18.75" thickTop="1" thickBot="1" x14ac:dyDescent="0.35">
      <c r="A186" s="75"/>
      <c r="B186" s="83"/>
      <c r="C186" s="227"/>
      <c r="D186" s="227"/>
      <c r="E186" s="40">
        <f t="shared" si="9"/>
        <v>0</v>
      </c>
      <c r="F186" s="64"/>
      <c r="G186" s="205"/>
      <c r="H186" s="208"/>
      <c r="I186" s="64"/>
      <c r="J186" s="45">
        <f t="shared" si="8"/>
        <v>0</v>
      </c>
      <c r="K186" s="76"/>
      <c r="L186" s="65"/>
      <c r="M186" s="65"/>
      <c r="N186" s="48">
        <f t="shared" si="10"/>
        <v>0</v>
      </c>
      <c r="O186" s="89"/>
      <c r="P186" s="189"/>
      <c r="Q186" s="116"/>
      <c r="R186" s="117"/>
      <c r="S186" s="158"/>
      <c r="T186" s="52"/>
      <c r="U186" s="53"/>
      <c r="V186" s="54"/>
    </row>
    <row r="187" spans="1:22" ht="18.75" thickTop="1" thickBot="1" x14ac:dyDescent="0.35">
      <c r="A187" s="75"/>
      <c r="B187" s="83"/>
      <c r="C187" s="227"/>
      <c r="D187" s="227"/>
      <c r="E187" s="40">
        <f t="shared" si="9"/>
        <v>0</v>
      </c>
      <c r="F187" s="64"/>
      <c r="G187" s="205"/>
      <c r="H187" s="208"/>
      <c r="I187" s="64"/>
      <c r="J187" s="45">
        <f t="shared" si="8"/>
        <v>0</v>
      </c>
      <c r="K187" s="76"/>
      <c r="L187" s="65"/>
      <c r="M187" s="65"/>
      <c r="N187" s="48">
        <f t="shared" si="10"/>
        <v>0</v>
      </c>
      <c r="O187" s="89"/>
      <c r="P187" s="189"/>
      <c r="Q187" s="116"/>
      <c r="R187" s="117"/>
      <c r="S187" s="158"/>
      <c r="T187" s="52"/>
      <c r="U187" s="53"/>
      <c r="V187" s="54"/>
    </row>
    <row r="188" spans="1:22" ht="18.75" thickTop="1" thickBot="1" x14ac:dyDescent="0.35">
      <c r="A188" s="75"/>
      <c r="B188" s="83"/>
      <c r="C188" s="227"/>
      <c r="D188" s="227"/>
      <c r="E188" s="40">
        <f t="shared" si="9"/>
        <v>0</v>
      </c>
      <c r="F188" s="64"/>
      <c r="G188" s="205"/>
      <c r="H188" s="208"/>
      <c r="I188" s="64"/>
      <c r="J188" s="45">
        <f t="shared" si="8"/>
        <v>0</v>
      </c>
      <c r="K188" s="76"/>
      <c r="L188" s="65"/>
      <c r="M188" s="65"/>
      <c r="N188" s="48">
        <f t="shared" si="10"/>
        <v>0</v>
      </c>
      <c r="O188" s="89"/>
      <c r="P188" s="189"/>
      <c r="Q188" s="116"/>
      <c r="R188" s="117"/>
      <c r="S188" s="158"/>
      <c r="T188" s="52"/>
      <c r="U188" s="53"/>
      <c r="V188" s="54"/>
    </row>
    <row r="189" spans="1:22" ht="18.75" thickTop="1" thickBot="1" x14ac:dyDescent="0.3">
      <c r="A189" s="231"/>
      <c r="B189" s="182"/>
      <c r="C189" s="232"/>
      <c r="D189" s="232"/>
      <c r="E189" s="40">
        <f t="shared" si="9"/>
        <v>0</v>
      </c>
      <c r="F189" s="64"/>
      <c r="G189" s="205"/>
      <c r="H189" s="208"/>
      <c r="I189" s="64"/>
      <c r="J189" s="45">
        <f t="shared" si="8"/>
        <v>0</v>
      </c>
      <c r="K189" s="76"/>
      <c r="L189" s="65"/>
      <c r="M189" s="65"/>
      <c r="N189" s="48">
        <f t="shared" si="10"/>
        <v>0</v>
      </c>
      <c r="O189" s="89"/>
      <c r="P189" s="189"/>
      <c r="Q189" s="116"/>
      <c r="R189" s="117"/>
      <c r="S189" s="158"/>
      <c r="T189" s="52"/>
      <c r="U189" s="53"/>
      <c r="V189" s="54"/>
    </row>
    <row r="190" spans="1:22" ht="18.75" thickTop="1" thickBot="1" x14ac:dyDescent="0.35">
      <c r="A190" s="249"/>
      <c r="B190" s="83"/>
      <c r="C190" s="233"/>
      <c r="D190" s="233"/>
      <c r="E190" s="40">
        <f t="shared" si="9"/>
        <v>0</v>
      </c>
      <c r="F190" s="64"/>
      <c r="G190" s="62"/>
      <c r="H190" s="208"/>
      <c r="I190" s="64"/>
      <c r="J190" s="45">
        <f t="shared" si="8"/>
        <v>0</v>
      </c>
      <c r="K190" s="76"/>
      <c r="L190" s="65"/>
      <c r="M190" s="65"/>
      <c r="N190" s="48">
        <f t="shared" si="10"/>
        <v>0</v>
      </c>
      <c r="O190" s="235"/>
      <c r="P190" s="236"/>
      <c r="Q190" s="116"/>
      <c r="R190" s="117"/>
      <c r="S190" s="158"/>
      <c r="T190" s="52"/>
      <c r="U190" s="53"/>
      <c r="V190" s="54"/>
    </row>
    <row r="191" spans="1:22" ht="18.75" thickTop="1" thickBot="1" x14ac:dyDescent="0.3">
      <c r="A191" s="75"/>
      <c r="B191" s="182"/>
      <c r="C191" s="250"/>
      <c r="D191" s="250"/>
      <c r="E191" s="40">
        <f t="shared" si="9"/>
        <v>0</v>
      </c>
      <c r="F191" s="64"/>
      <c r="G191" s="205"/>
      <c r="H191" s="208"/>
      <c r="I191" s="64"/>
      <c r="J191" s="45">
        <f t="shared" si="8"/>
        <v>0</v>
      </c>
      <c r="K191" s="76"/>
      <c r="L191" s="65"/>
      <c r="M191" s="65"/>
      <c r="N191" s="48">
        <f t="shared" si="10"/>
        <v>0</v>
      </c>
      <c r="O191" s="89"/>
      <c r="P191" s="189"/>
      <c r="Q191" s="116"/>
      <c r="R191" s="117"/>
      <c r="S191" s="158"/>
      <c r="T191" s="52"/>
      <c r="U191" s="53"/>
      <c r="V191" s="54"/>
    </row>
    <row r="192" spans="1:22" ht="18.75" thickTop="1" thickBot="1" x14ac:dyDescent="0.3">
      <c r="A192" s="75"/>
      <c r="B192" s="182"/>
      <c r="C192" s="250"/>
      <c r="D192" s="250"/>
      <c r="E192" s="40">
        <f t="shared" si="9"/>
        <v>0</v>
      </c>
      <c r="F192" s="64"/>
      <c r="G192" s="205"/>
      <c r="H192" s="208"/>
      <c r="I192" s="64"/>
      <c r="J192" s="45">
        <f t="shared" si="8"/>
        <v>0</v>
      </c>
      <c r="K192" s="76"/>
      <c r="L192" s="65"/>
      <c r="M192" s="65"/>
      <c r="N192" s="48">
        <f t="shared" si="10"/>
        <v>0</v>
      </c>
      <c r="O192" s="89"/>
      <c r="P192" s="189"/>
      <c r="Q192" s="116"/>
      <c r="R192" s="117"/>
      <c r="S192" s="158"/>
      <c r="T192" s="52"/>
      <c r="U192" s="53"/>
      <c r="V192" s="54"/>
    </row>
    <row r="193" spans="1:22" ht="18.75" thickTop="1" thickBot="1" x14ac:dyDescent="0.3">
      <c r="A193" s="75"/>
      <c r="B193" s="182"/>
      <c r="C193" s="250"/>
      <c r="D193" s="250"/>
      <c r="E193" s="40">
        <f t="shared" si="9"/>
        <v>0</v>
      </c>
      <c r="F193" s="64"/>
      <c r="G193" s="205"/>
      <c r="H193" s="208"/>
      <c r="I193" s="64"/>
      <c r="J193" s="45">
        <f t="shared" si="8"/>
        <v>0</v>
      </c>
      <c r="K193" s="76"/>
      <c r="L193" s="65"/>
      <c r="M193" s="65"/>
      <c r="N193" s="48">
        <f t="shared" si="10"/>
        <v>0</v>
      </c>
      <c r="O193" s="89"/>
      <c r="P193" s="189"/>
      <c r="Q193" s="116"/>
      <c r="R193" s="117"/>
      <c r="S193" s="158"/>
      <c r="T193" s="52"/>
      <c r="U193" s="53"/>
      <c r="V193" s="54"/>
    </row>
    <row r="194" spans="1:22" ht="18.75" thickTop="1" thickBot="1" x14ac:dyDescent="0.3">
      <c r="A194" s="75"/>
      <c r="B194" s="182"/>
      <c r="C194" s="250"/>
      <c r="D194" s="250"/>
      <c r="E194" s="40">
        <f t="shared" si="9"/>
        <v>0</v>
      </c>
      <c r="F194" s="251"/>
      <c r="G194" s="234"/>
      <c r="H194" s="208"/>
      <c r="I194" s="64"/>
      <c r="J194" s="45">
        <f t="shared" si="8"/>
        <v>0</v>
      </c>
      <c r="K194" s="76"/>
      <c r="L194" s="65"/>
      <c r="M194" s="65"/>
      <c r="N194" s="48">
        <f t="shared" si="10"/>
        <v>0</v>
      </c>
      <c r="O194" s="89"/>
      <c r="P194" s="189"/>
      <c r="Q194" s="116"/>
      <c r="R194" s="117"/>
      <c r="S194" s="158"/>
      <c r="T194" s="52"/>
      <c r="U194" s="53"/>
      <c r="V194" s="54"/>
    </row>
    <row r="195" spans="1:22" ht="18.75" thickTop="1" thickBot="1" x14ac:dyDescent="0.3">
      <c r="A195" s="75"/>
      <c r="B195" s="182"/>
      <c r="C195" s="250"/>
      <c r="D195" s="250"/>
      <c r="E195" s="40">
        <f t="shared" si="9"/>
        <v>0</v>
      </c>
      <c r="F195" s="251"/>
      <c r="G195" s="234"/>
      <c r="H195" s="208"/>
      <c r="I195" s="64"/>
      <c r="J195" s="45">
        <f t="shared" si="8"/>
        <v>0</v>
      </c>
      <c r="K195" s="76"/>
      <c r="L195" s="65"/>
      <c r="M195" s="65"/>
      <c r="N195" s="48">
        <f t="shared" si="10"/>
        <v>0</v>
      </c>
      <c r="O195" s="89"/>
      <c r="P195" s="189"/>
      <c r="Q195" s="116"/>
      <c r="R195" s="117"/>
      <c r="S195" s="158"/>
      <c r="T195" s="52"/>
      <c r="U195" s="53"/>
      <c r="V195" s="54"/>
    </row>
    <row r="196" spans="1:22" ht="18.75" thickTop="1" thickBot="1" x14ac:dyDescent="0.3">
      <c r="A196" s="75"/>
      <c r="B196" s="182"/>
      <c r="C196" s="250"/>
      <c r="D196" s="250"/>
      <c r="E196" s="40">
        <f t="shared" si="9"/>
        <v>0</v>
      </c>
      <c r="F196" s="251"/>
      <c r="G196" s="234"/>
      <c r="H196" s="208"/>
      <c r="I196" s="64"/>
      <c r="J196" s="45">
        <f t="shared" si="8"/>
        <v>0</v>
      </c>
      <c r="K196" s="76"/>
      <c r="L196" s="65"/>
      <c r="M196" s="65"/>
      <c r="N196" s="48">
        <f t="shared" si="10"/>
        <v>0</v>
      </c>
      <c r="O196" s="89"/>
      <c r="P196" s="189"/>
      <c r="Q196" s="116"/>
      <c r="R196" s="117"/>
      <c r="S196" s="158"/>
      <c r="T196" s="52"/>
      <c r="U196" s="53"/>
      <c r="V196" s="54"/>
    </row>
    <row r="197" spans="1:22" ht="18.75" thickTop="1" thickBot="1" x14ac:dyDescent="0.3">
      <c r="A197" s="75"/>
      <c r="B197" s="182"/>
      <c r="C197" s="250"/>
      <c r="D197" s="250"/>
      <c r="E197" s="40">
        <f t="shared" si="9"/>
        <v>0</v>
      </c>
      <c r="F197" s="251"/>
      <c r="G197" s="234"/>
      <c r="H197" s="208"/>
      <c r="I197" s="64"/>
      <c r="J197" s="45">
        <f t="shared" si="8"/>
        <v>0</v>
      </c>
      <c r="K197" s="76"/>
      <c r="L197" s="65"/>
      <c r="M197" s="65"/>
      <c r="N197" s="48">
        <f t="shared" si="10"/>
        <v>0</v>
      </c>
      <c r="O197" s="89"/>
      <c r="P197" s="189"/>
      <c r="Q197" s="116"/>
      <c r="R197" s="117"/>
      <c r="S197" s="158"/>
      <c r="T197" s="52"/>
      <c r="U197" s="53"/>
      <c r="V197" s="54"/>
    </row>
    <row r="198" spans="1:22" ht="18.75" thickTop="1" thickBot="1" x14ac:dyDescent="0.3">
      <c r="A198" s="75"/>
      <c r="B198" s="182"/>
      <c r="C198" s="250"/>
      <c r="D198" s="250"/>
      <c r="E198" s="40">
        <f t="shared" si="9"/>
        <v>0</v>
      </c>
      <c r="F198" s="251"/>
      <c r="G198" s="234"/>
      <c r="H198" s="208"/>
      <c r="I198" s="64"/>
      <c r="J198" s="45">
        <f t="shared" si="8"/>
        <v>0</v>
      </c>
      <c r="K198" s="76"/>
      <c r="L198" s="65"/>
      <c r="M198" s="65"/>
      <c r="N198" s="48">
        <f t="shared" si="10"/>
        <v>0</v>
      </c>
      <c r="O198" s="89"/>
      <c r="P198" s="189"/>
      <c r="Q198" s="116"/>
      <c r="R198" s="117"/>
      <c r="S198" s="158"/>
      <c r="T198" s="52"/>
      <c r="U198" s="53"/>
      <c r="V198" s="54"/>
    </row>
    <row r="199" spans="1:22" ht="18.75" thickTop="1" thickBot="1" x14ac:dyDescent="0.3">
      <c r="A199" s="75"/>
      <c r="B199" s="182"/>
      <c r="C199" s="250"/>
      <c r="D199" s="250"/>
      <c r="E199" s="40">
        <f t="shared" si="9"/>
        <v>0</v>
      </c>
      <c r="F199" s="251"/>
      <c r="G199" s="234"/>
      <c r="H199" s="208"/>
      <c r="I199" s="64"/>
      <c r="J199" s="45">
        <f t="shared" si="8"/>
        <v>0</v>
      </c>
      <c r="K199" s="76"/>
      <c r="L199" s="65"/>
      <c r="M199" s="65"/>
      <c r="N199" s="48">
        <f t="shared" si="10"/>
        <v>0</v>
      </c>
      <c r="O199" s="89"/>
      <c r="P199" s="189"/>
      <c r="Q199" s="116"/>
      <c r="R199" s="117"/>
      <c r="S199" s="158"/>
      <c r="T199" s="52"/>
      <c r="U199" s="53"/>
      <c r="V199" s="54"/>
    </row>
    <row r="200" spans="1:22" ht="18.75" thickTop="1" thickBot="1" x14ac:dyDescent="0.3">
      <c r="A200" s="75"/>
      <c r="B200" s="182"/>
      <c r="C200" s="250"/>
      <c r="D200" s="250"/>
      <c r="E200" s="40">
        <f t="shared" si="9"/>
        <v>0</v>
      </c>
      <c r="F200" s="251"/>
      <c r="G200" s="234"/>
      <c r="H200" s="208"/>
      <c r="I200" s="64"/>
      <c r="J200" s="45">
        <f t="shared" si="8"/>
        <v>0</v>
      </c>
      <c r="K200" s="76"/>
      <c r="L200" s="65"/>
      <c r="M200" s="65"/>
      <c r="N200" s="48">
        <f t="shared" si="10"/>
        <v>0</v>
      </c>
      <c r="O200" s="89"/>
      <c r="P200" s="189"/>
      <c r="Q200" s="116"/>
      <c r="R200" s="117"/>
      <c r="S200" s="158"/>
      <c r="T200" s="52"/>
      <c r="U200" s="53"/>
      <c r="V200" s="54"/>
    </row>
    <row r="201" spans="1:22" ht="18.75" thickTop="1" thickBot="1" x14ac:dyDescent="0.3">
      <c r="A201" s="75"/>
      <c r="B201" s="182"/>
      <c r="C201" s="250"/>
      <c r="D201" s="250"/>
      <c r="E201" s="40">
        <f t="shared" si="9"/>
        <v>0</v>
      </c>
      <c r="F201" s="64"/>
      <c r="G201" s="234"/>
      <c r="H201" s="208"/>
      <c r="I201" s="64"/>
      <c r="J201" s="45">
        <f t="shared" si="8"/>
        <v>0</v>
      </c>
      <c r="K201" s="76"/>
      <c r="L201" s="65"/>
      <c r="M201" s="65"/>
      <c r="N201" s="48">
        <f t="shared" si="10"/>
        <v>0</v>
      </c>
      <c r="O201" s="89"/>
      <c r="P201" s="189"/>
      <c r="Q201" s="116"/>
      <c r="R201" s="117"/>
      <c r="S201" s="158"/>
      <c r="T201" s="52"/>
      <c r="U201" s="53"/>
      <c r="V201" s="54"/>
    </row>
    <row r="202" spans="1:22" ht="18.75" thickTop="1" thickBot="1" x14ac:dyDescent="0.3">
      <c r="A202" s="75"/>
      <c r="B202" s="182"/>
      <c r="C202" s="227"/>
      <c r="D202" s="227"/>
      <c r="E202" s="40">
        <f t="shared" si="9"/>
        <v>0</v>
      </c>
      <c r="F202" s="64"/>
      <c r="G202" s="205"/>
      <c r="H202" s="208"/>
      <c r="I202" s="64"/>
      <c r="J202" s="45">
        <f t="shared" si="8"/>
        <v>0</v>
      </c>
      <c r="K202" s="76"/>
      <c r="L202" s="65"/>
      <c r="M202" s="65"/>
      <c r="N202" s="48">
        <f t="shared" si="10"/>
        <v>0</v>
      </c>
      <c r="O202" s="89"/>
      <c r="P202" s="189"/>
      <c r="Q202" s="116"/>
      <c r="R202" s="117"/>
      <c r="S202" s="158"/>
      <c r="T202" s="52"/>
      <c r="U202" s="53"/>
      <c r="V202" s="54"/>
    </row>
    <row r="203" spans="1:22" ht="18.75" thickTop="1" thickBot="1" x14ac:dyDescent="0.3">
      <c r="A203" s="75"/>
      <c r="B203" s="182"/>
      <c r="C203" s="227"/>
      <c r="D203" s="227"/>
      <c r="E203" s="40">
        <f t="shared" si="9"/>
        <v>0</v>
      </c>
      <c r="F203" s="64"/>
      <c r="G203" s="205"/>
      <c r="H203" s="208"/>
      <c r="I203" s="64"/>
      <c r="J203" s="45">
        <f t="shared" si="8"/>
        <v>0</v>
      </c>
      <c r="K203" s="76"/>
      <c r="L203" s="65"/>
      <c r="M203" s="65"/>
      <c r="N203" s="48">
        <f t="shared" si="10"/>
        <v>0</v>
      </c>
      <c r="O203" s="89"/>
      <c r="P203" s="189"/>
      <c r="Q203" s="116"/>
      <c r="R203" s="117"/>
      <c r="S203" s="158"/>
      <c r="T203" s="52"/>
      <c r="U203" s="53"/>
      <c r="V203" s="54"/>
    </row>
    <row r="204" spans="1:22" ht="18.75" thickTop="1" thickBot="1" x14ac:dyDescent="0.3">
      <c r="A204" s="75"/>
      <c r="B204" s="182"/>
      <c r="C204" s="227"/>
      <c r="D204" s="227"/>
      <c r="E204" s="40">
        <f t="shared" si="9"/>
        <v>0</v>
      </c>
      <c r="F204" s="64"/>
      <c r="G204" s="205"/>
      <c r="H204" s="208"/>
      <c r="I204" s="64"/>
      <c r="J204" s="45">
        <f t="shared" si="8"/>
        <v>0</v>
      </c>
      <c r="K204" s="76"/>
      <c r="L204" s="65"/>
      <c r="M204" s="65"/>
      <c r="N204" s="48">
        <f t="shared" si="10"/>
        <v>0</v>
      </c>
      <c r="O204" s="89"/>
      <c r="P204" s="189"/>
      <c r="Q204" s="116"/>
      <c r="R204" s="117"/>
      <c r="S204" s="158"/>
      <c r="T204" s="52"/>
      <c r="U204" s="53"/>
      <c r="V204" s="54"/>
    </row>
    <row r="205" spans="1:22" ht="18.75" thickTop="1" thickBot="1" x14ac:dyDescent="0.3">
      <c r="A205" s="75"/>
      <c r="B205" s="182"/>
      <c r="C205" s="227"/>
      <c r="D205" s="227"/>
      <c r="E205" s="40">
        <f t="shared" si="9"/>
        <v>0</v>
      </c>
      <c r="F205" s="64"/>
      <c r="G205" s="205"/>
      <c r="H205" s="208"/>
      <c r="I205" s="64"/>
      <c r="J205" s="45">
        <f t="shared" si="8"/>
        <v>0</v>
      </c>
      <c r="K205" s="76"/>
      <c r="L205" s="65"/>
      <c r="M205" s="65"/>
      <c r="N205" s="48">
        <f t="shared" si="10"/>
        <v>0</v>
      </c>
      <c r="O205" s="89"/>
      <c r="P205" s="189"/>
      <c r="Q205" s="116"/>
      <c r="R205" s="117"/>
      <c r="S205" s="158"/>
      <c r="T205" s="52"/>
      <c r="U205" s="53"/>
      <c r="V205" s="54"/>
    </row>
    <row r="206" spans="1:22" ht="18.75" thickTop="1" thickBot="1" x14ac:dyDescent="0.3">
      <c r="A206" s="75"/>
      <c r="B206" s="182"/>
      <c r="C206" s="227"/>
      <c r="D206" s="227"/>
      <c r="E206" s="40">
        <f t="shared" si="9"/>
        <v>0</v>
      </c>
      <c r="F206" s="64"/>
      <c r="G206" s="205"/>
      <c r="H206" s="208"/>
      <c r="I206" s="64"/>
      <c r="J206" s="45">
        <f t="shared" si="8"/>
        <v>0</v>
      </c>
      <c r="K206" s="76"/>
      <c r="L206" s="65"/>
      <c r="M206" s="65"/>
      <c r="N206" s="48">
        <f t="shared" si="10"/>
        <v>0</v>
      </c>
      <c r="O206" s="89"/>
      <c r="P206" s="189"/>
      <c r="Q206" s="116"/>
      <c r="R206" s="117"/>
      <c r="S206" s="158"/>
      <c r="T206" s="52"/>
      <c r="U206" s="53"/>
      <c r="V206" s="54"/>
    </row>
    <row r="207" spans="1:22" ht="18.75" thickTop="1" thickBot="1" x14ac:dyDescent="0.3">
      <c r="A207" s="75"/>
      <c r="B207" s="182"/>
      <c r="C207" s="227"/>
      <c r="D207" s="227"/>
      <c r="E207" s="40">
        <f t="shared" si="9"/>
        <v>0</v>
      </c>
      <c r="F207" s="64"/>
      <c r="G207" s="205"/>
      <c r="H207" s="208"/>
      <c r="I207" s="64"/>
      <c r="J207" s="45">
        <f t="shared" si="8"/>
        <v>0</v>
      </c>
      <c r="K207" s="76"/>
      <c r="L207" s="65"/>
      <c r="M207" s="65"/>
      <c r="N207" s="48">
        <f t="shared" si="10"/>
        <v>0</v>
      </c>
      <c r="O207" s="89"/>
      <c r="P207" s="189"/>
      <c r="Q207" s="116"/>
      <c r="R207" s="117"/>
      <c r="S207" s="158"/>
      <c r="T207" s="52"/>
      <c r="U207" s="53"/>
      <c r="V207" s="54"/>
    </row>
    <row r="208" spans="1:22" ht="18.75" thickTop="1" thickBot="1" x14ac:dyDescent="0.3">
      <c r="A208" s="75"/>
      <c r="B208" s="182"/>
      <c r="C208" s="227"/>
      <c r="D208" s="227"/>
      <c r="E208" s="40">
        <f t="shared" si="9"/>
        <v>0</v>
      </c>
      <c r="F208" s="64"/>
      <c r="G208" s="205"/>
      <c r="H208" s="208"/>
      <c r="I208" s="64"/>
      <c r="J208" s="45">
        <f t="shared" si="8"/>
        <v>0</v>
      </c>
      <c r="K208" s="76"/>
      <c r="L208" s="65"/>
      <c r="M208" s="65"/>
      <c r="N208" s="48">
        <f t="shared" si="10"/>
        <v>0</v>
      </c>
      <c r="O208" s="89"/>
      <c r="P208" s="189"/>
      <c r="Q208" s="116"/>
      <c r="R208" s="117"/>
      <c r="S208" s="158"/>
      <c r="T208" s="52"/>
      <c r="U208" s="53"/>
      <c r="V208" s="54"/>
    </row>
    <row r="209" spans="1:22" ht="18.75" thickTop="1" thickBot="1" x14ac:dyDescent="0.3">
      <c r="A209" s="75"/>
      <c r="B209" s="182"/>
      <c r="C209" s="227"/>
      <c r="D209" s="227"/>
      <c r="E209" s="40">
        <f t="shared" si="9"/>
        <v>0</v>
      </c>
      <c r="F209" s="64"/>
      <c r="G209" s="205"/>
      <c r="H209" s="208"/>
      <c r="I209" s="64"/>
      <c r="J209" s="45">
        <f t="shared" si="8"/>
        <v>0</v>
      </c>
      <c r="K209" s="76"/>
      <c r="L209" s="65"/>
      <c r="M209" s="65"/>
      <c r="N209" s="48">
        <f t="shared" si="10"/>
        <v>0</v>
      </c>
      <c r="O209" s="89"/>
      <c r="P209" s="189"/>
      <c r="Q209" s="116"/>
      <c r="R209" s="117"/>
      <c r="S209" s="158"/>
      <c r="T209" s="52"/>
      <c r="U209" s="53"/>
      <c r="V209" s="54"/>
    </row>
    <row r="210" spans="1:22" ht="17.25" thickTop="1" thickBot="1" x14ac:dyDescent="0.3">
      <c r="A210" s="182"/>
      <c r="B210" s="237"/>
      <c r="C210" s="227"/>
      <c r="D210" s="227"/>
      <c r="E210" s="40">
        <f t="shared" si="9"/>
        <v>0</v>
      </c>
      <c r="F210" s="64"/>
      <c r="G210" s="62"/>
      <c r="H210" s="63"/>
      <c r="I210" s="64"/>
      <c r="J210" s="45">
        <f t="shared" si="8"/>
        <v>0</v>
      </c>
      <c r="K210" s="76"/>
      <c r="L210" s="65"/>
      <c r="M210" s="65"/>
      <c r="N210" s="48">
        <f t="shared" si="10"/>
        <v>0</v>
      </c>
      <c r="O210" s="89"/>
      <c r="P210" s="189"/>
      <c r="Q210" s="116"/>
      <c r="R210" s="117"/>
      <c r="S210" s="158"/>
      <c r="T210" s="52"/>
      <c r="U210" s="53"/>
      <c r="V210" s="54"/>
    </row>
    <row r="211" spans="1:22" ht="18.75" thickTop="1" thickBot="1" x14ac:dyDescent="0.3">
      <c r="A211" s="249"/>
      <c r="B211" s="182"/>
      <c r="C211" s="227"/>
      <c r="D211" s="227"/>
      <c r="E211" s="40">
        <f t="shared" si="9"/>
        <v>0</v>
      </c>
      <c r="F211" s="64"/>
      <c r="G211" s="205"/>
      <c r="H211" s="208"/>
      <c r="I211" s="64"/>
      <c r="J211" s="45">
        <f t="shared" si="8"/>
        <v>0</v>
      </c>
      <c r="K211" s="76"/>
      <c r="L211" s="65"/>
      <c r="M211" s="65"/>
      <c r="N211" s="48">
        <f t="shared" si="10"/>
        <v>0</v>
      </c>
      <c r="O211" s="89"/>
      <c r="P211" s="189"/>
      <c r="Q211" s="116"/>
      <c r="R211" s="117"/>
      <c r="S211" s="158"/>
      <c r="T211" s="52"/>
      <c r="U211" s="53"/>
      <c r="V211" s="54"/>
    </row>
    <row r="212" spans="1:22" ht="18.75" thickTop="1" thickBot="1" x14ac:dyDescent="0.3">
      <c r="A212" s="249"/>
      <c r="B212" s="182"/>
      <c r="C212" s="227"/>
      <c r="D212" s="227"/>
      <c r="E212" s="40">
        <f t="shared" si="9"/>
        <v>0</v>
      </c>
      <c r="F212" s="64"/>
      <c r="G212" s="205"/>
      <c r="H212" s="208"/>
      <c r="I212" s="64"/>
      <c r="J212" s="45">
        <f t="shared" si="8"/>
        <v>0</v>
      </c>
      <c r="K212" s="76"/>
      <c r="L212" s="65"/>
      <c r="M212" s="65"/>
      <c r="N212" s="48">
        <f t="shared" si="10"/>
        <v>0</v>
      </c>
      <c r="O212" s="89"/>
      <c r="P212" s="189"/>
      <c r="Q212" s="116"/>
      <c r="R212" s="117"/>
      <c r="S212" s="158"/>
      <c r="T212" s="52"/>
      <c r="U212" s="53"/>
      <c r="V212" s="54"/>
    </row>
    <row r="213" spans="1:22" ht="18.75" thickTop="1" thickBot="1" x14ac:dyDescent="0.3">
      <c r="A213" s="249"/>
      <c r="B213" s="182"/>
      <c r="C213" s="227"/>
      <c r="D213" s="227"/>
      <c r="E213" s="40">
        <f t="shared" si="9"/>
        <v>0</v>
      </c>
      <c r="F213" s="64"/>
      <c r="G213" s="205"/>
      <c r="H213" s="208"/>
      <c r="I213" s="64"/>
      <c r="J213" s="45">
        <f t="shared" si="8"/>
        <v>0</v>
      </c>
      <c r="K213" s="76"/>
      <c r="L213" s="65"/>
      <c r="M213" s="65"/>
      <c r="N213" s="48">
        <f t="shared" si="10"/>
        <v>0</v>
      </c>
      <c r="O213" s="89"/>
      <c r="P213" s="189"/>
      <c r="Q213" s="116"/>
      <c r="R213" s="117"/>
      <c r="S213" s="158"/>
      <c r="T213" s="52"/>
      <c r="U213" s="53"/>
      <c r="V213" s="54"/>
    </row>
    <row r="214" spans="1:22" ht="18.75" thickTop="1" thickBot="1" x14ac:dyDescent="0.3">
      <c r="A214" s="249"/>
      <c r="B214" s="182"/>
      <c r="C214" s="227"/>
      <c r="D214" s="227"/>
      <c r="E214" s="40">
        <f t="shared" si="9"/>
        <v>0</v>
      </c>
      <c r="F214" s="64"/>
      <c r="G214" s="205"/>
      <c r="H214" s="208"/>
      <c r="I214" s="64"/>
      <c r="J214" s="45">
        <f t="shared" si="8"/>
        <v>0</v>
      </c>
      <c r="K214" s="76"/>
      <c r="L214" s="65"/>
      <c r="M214" s="65"/>
      <c r="N214" s="48">
        <f t="shared" si="10"/>
        <v>0</v>
      </c>
      <c r="O214" s="89"/>
      <c r="P214" s="189"/>
      <c r="Q214" s="116"/>
      <c r="R214" s="117"/>
      <c r="S214" s="158"/>
      <c r="T214" s="52"/>
      <c r="U214" s="53"/>
      <c r="V214" s="54"/>
    </row>
    <row r="215" spans="1:22" ht="18.75" thickTop="1" thickBot="1" x14ac:dyDescent="0.3">
      <c r="A215" s="252"/>
      <c r="B215" s="182"/>
      <c r="C215" s="227"/>
      <c r="D215" s="227"/>
      <c r="E215" s="40">
        <f t="shared" si="9"/>
        <v>0</v>
      </c>
      <c r="F215" s="64"/>
      <c r="G215" s="205"/>
      <c r="H215" s="208"/>
      <c r="I215" s="64"/>
      <c r="J215" s="45">
        <f t="shared" si="8"/>
        <v>0</v>
      </c>
      <c r="K215" s="76"/>
      <c r="L215" s="65"/>
      <c r="M215" s="65"/>
      <c r="N215" s="48">
        <f t="shared" si="10"/>
        <v>0</v>
      </c>
      <c r="O215" s="89"/>
      <c r="P215" s="189"/>
      <c r="Q215" s="116"/>
      <c r="R215" s="117"/>
      <c r="S215" s="158"/>
      <c r="T215" s="52"/>
      <c r="U215" s="53"/>
      <c r="V215" s="54"/>
    </row>
    <row r="216" spans="1:22" ht="18.75" thickTop="1" thickBot="1" x14ac:dyDescent="0.3">
      <c r="A216" s="75"/>
      <c r="B216" s="182"/>
      <c r="C216" s="227"/>
      <c r="D216" s="227"/>
      <c r="E216" s="40">
        <f t="shared" si="9"/>
        <v>0</v>
      </c>
      <c r="F216" s="64"/>
      <c r="G216" s="205"/>
      <c r="H216" s="208"/>
      <c r="I216" s="64"/>
      <c r="J216" s="45">
        <f t="shared" ref="J216:J259" si="11">I216-F216</f>
        <v>0</v>
      </c>
      <c r="K216" s="76"/>
      <c r="L216" s="65"/>
      <c r="M216" s="65"/>
      <c r="N216" s="48">
        <f t="shared" si="10"/>
        <v>0</v>
      </c>
      <c r="O216" s="89"/>
      <c r="P216" s="189"/>
      <c r="Q216" s="116"/>
      <c r="R216" s="117"/>
      <c r="S216" s="158"/>
      <c r="T216" s="52"/>
      <c r="U216" s="53"/>
      <c r="V216" s="54"/>
    </row>
    <row r="217" spans="1:22" ht="18.75" thickTop="1" thickBot="1" x14ac:dyDescent="0.3">
      <c r="A217" s="75"/>
      <c r="B217" s="182"/>
      <c r="C217" s="227"/>
      <c r="D217" s="227"/>
      <c r="E217" s="40">
        <f t="shared" si="9"/>
        <v>0</v>
      </c>
      <c r="F217" s="64"/>
      <c r="G217" s="205"/>
      <c r="H217" s="208"/>
      <c r="I217" s="64"/>
      <c r="J217" s="45">
        <f t="shared" si="11"/>
        <v>0</v>
      </c>
      <c r="K217" s="76"/>
      <c r="L217" s="65"/>
      <c r="M217" s="65"/>
      <c r="N217" s="48">
        <f t="shared" si="10"/>
        <v>0</v>
      </c>
      <c r="O217" s="89"/>
      <c r="P217" s="189"/>
      <c r="Q217" s="116"/>
      <c r="R217" s="117"/>
      <c r="S217" s="158"/>
      <c r="T217" s="52"/>
      <c r="U217" s="53"/>
      <c r="V217" s="54"/>
    </row>
    <row r="218" spans="1:22" ht="18.75" thickTop="1" thickBot="1" x14ac:dyDescent="0.3">
      <c r="A218" s="75"/>
      <c r="B218" s="182"/>
      <c r="C218" s="227"/>
      <c r="D218" s="227"/>
      <c r="E218" s="40">
        <f t="shared" si="9"/>
        <v>0</v>
      </c>
      <c r="F218" s="64"/>
      <c r="G218" s="205"/>
      <c r="H218" s="208"/>
      <c r="I218" s="64"/>
      <c r="J218" s="45">
        <f t="shared" si="11"/>
        <v>0</v>
      </c>
      <c r="K218" s="76"/>
      <c r="L218" s="65"/>
      <c r="M218" s="65"/>
      <c r="N218" s="48">
        <f t="shared" si="10"/>
        <v>0</v>
      </c>
      <c r="O218" s="89"/>
      <c r="P218" s="189"/>
      <c r="Q218" s="116"/>
      <c r="R218" s="117"/>
      <c r="S218" s="158"/>
      <c r="T218" s="52"/>
      <c r="U218" s="53"/>
      <c r="V218" s="54"/>
    </row>
    <row r="219" spans="1:22" ht="18.75" thickTop="1" thickBot="1" x14ac:dyDescent="0.3">
      <c r="A219" s="75"/>
      <c r="B219" s="182"/>
      <c r="C219" s="227"/>
      <c r="D219" s="227"/>
      <c r="E219" s="40">
        <f t="shared" si="9"/>
        <v>0</v>
      </c>
      <c r="F219" s="64"/>
      <c r="G219" s="205"/>
      <c r="H219" s="208"/>
      <c r="I219" s="64"/>
      <c r="J219" s="45">
        <f t="shared" si="11"/>
        <v>0</v>
      </c>
      <c r="K219" s="76"/>
      <c r="L219" s="65"/>
      <c r="M219" s="65"/>
      <c r="N219" s="48">
        <f t="shared" si="10"/>
        <v>0</v>
      </c>
      <c r="O219" s="89"/>
      <c r="P219" s="189"/>
      <c r="Q219" s="116"/>
      <c r="R219" s="117"/>
      <c r="S219" s="158"/>
      <c r="T219" s="52"/>
      <c r="U219" s="53"/>
      <c r="V219" s="54"/>
    </row>
    <row r="220" spans="1:22" ht="18.75" thickTop="1" thickBot="1" x14ac:dyDescent="0.3">
      <c r="A220" s="75"/>
      <c r="B220" s="182"/>
      <c r="C220" s="227"/>
      <c r="D220" s="227"/>
      <c r="E220" s="40">
        <f t="shared" si="9"/>
        <v>0</v>
      </c>
      <c r="F220" s="64"/>
      <c r="G220" s="205"/>
      <c r="H220" s="208"/>
      <c r="I220" s="64"/>
      <c r="J220" s="45">
        <f t="shared" si="11"/>
        <v>0</v>
      </c>
      <c r="K220" s="76"/>
      <c r="L220" s="65"/>
      <c r="M220" s="65"/>
      <c r="N220" s="48">
        <f t="shared" si="10"/>
        <v>0</v>
      </c>
      <c r="O220" s="89"/>
      <c r="P220" s="189"/>
      <c r="Q220" s="116"/>
      <c r="R220" s="117"/>
      <c r="S220" s="158"/>
      <c r="T220" s="52"/>
      <c r="U220" s="53"/>
      <c r="V220" s="54"/>
    </row>
    <row r="221" spans="1:22" ht="18.75" thickTop="1" thickBot="1" x14ac:dyDescent="0.3">
      <c r="A221" s="75"/>
      <c r="B221" s="182"/>
      <c r="C221" s="227"/>
      <c r="D221" s="227"/>
      <c r="E221" s="40">
        <f t="shared" si="9"/>
        <v>0</v>
      </c>
      <c r="F221" s="64"/>
      <c r="G221" s="205"/>
      <c r="H221" s="208"/>
      <c r="I221" s="64"/>
      <c r="J221" s="45">
        <f t="shared" si="11"/>
        <v>0</v>
      </c>
      <c r="K221" s="76"/>
      <c r="L221" s="65"/>
      <c r="M221" s="65"/>
      <c r="N221" s="48">
        <f t="shared" si="10"/>
        <v>0</v>
      </c>
      <c r="O221" s="89"/>
      <c r="P221" s="189"/>
      <c r="Q221" s="116"/>
      <c r="R221" s="117"/>
      <c r="S221" s="158"/>
      <c r="T221" s="52"/>
      <c r="U221" s="53"/>
      <c r="V221" s="54"/>
    </row>
    <row r="222" spans="1:22" ht="18.75" thickTop="1" thickBot="1" x14ac:dyDescent="0.3">
      <c r="A222" s="75"/>
      <c r="B222" s="182"/>
      <c r="C222" s="227"/>
      <c r="D222" s="227"/>
      <c r="E222" s="40">
        <f t="shared" si="9"/>
        <v>0</v>
      </c>
      <c r="F222" s="64"/>
      <c r="G222" s="205"/>
      <c r="H222" s="208"/>
      <c r="I222" s="64"/>
      <c r="J222" s="45">
        <f t="shared" si="11"/>
        <v>0</v>
      </c>
      <c r="K222" s="76"/>
      <c r="L222" s="65"/>
      <c r="M222" s="65"/>
      <c r="N222" s="48">
        <f t="shared" si="10"/>
        <v>0</v>
      </c>
      <c r="O222" s="89"/>
      <c r="P222" s="189"/>
      <c r="Q222" s="116"/>
      <c r="R222" s="117"/>
      <c r="S222" s="158"/>
      <c r="T222" s="52"/>
      <c r="U222" s="53"/>
      <c r="V222" s="54"/>
    </row>
    <row r="223" spans="1:22" ht="18.75" thickTop="1" thickBot="1" x14ac:dyDescent="0.3">
      <c r="A223" s="75"/>
      <c r="B223" s="182"/>
      <c r="C223" s="227"/>
      <c r="D223" s="227"/>
      <c r="E223" s="40">
        <f t="shared" si="9"/>
        <v>0</v>
      </c>
      <c r="F223" s="64"/>
      <c r="G223" s="205"/>
      <c r="H223" s="208"/>
      <c r="I223" s="64"/>
      <c r="J223" s="45">
        <f t="shared" si="11"/>
        <v>0</v>
      </c>
      <c r="K223" s="76"/>
      <c r="L223" s="65"/>
      <c r="M223" s="65"/>
      <c r="N223" s="48">
        <f t="shared" si="10"/>
        <v>0</v>
      </c>
      <c r="O223" s="89"/>
      <c r="P223" s="189"/>
      <c r="Q223" s="116"/>
      <c r="R223" s="117"/>
      <c r="S223" s="158"/>
      <c r="T223" s="52"/>
      <c r="U223" s="53"/>
      <c r="V223" s="54"/>
    </row>
    <row r="224" spans="1:22" ht="18.75" thickTop="1" thickBot="1" x14ac:dyDescent="0.3">
      <c r="A224" s="75"/>
      <c r="B224" s="182"/>
      <c r="C224" s="227"/>
      <c r="D224" s="227"/>
      <c r="E224" s="40">
        <f t="shared" si="9"/>
        <v>0</v>
      </c>
      <c r="F224" s="64"/>
      <c r="G224" s="205"/>
      <c r="H224" s="208"/>
      <c r="I224" s="64"/>
      <c r="J224" s="45">
        <f t="shared" si="11"/>
        <v>0</v>
      </c>
      <c r="K224" s="76"/>
      <c r="L224" s="65"/>
      <c r="M224" s="65"/>
      <c r="N224" s="48">
        <f t="shared" si="10"/>
        <v>0</v>
      </c>
      <c r="O224" s="89"/>
      <c r="P224" s="189"/>
      <c r="Q224" s="116"/>
      <c r="R224" s="117"/>
      <c r="S224" s="158"/>
      <c r="T224" s="52"/>
      <c r="U224" s="53"/>
      <c r="V224" s="54"/>
    </row>
    <row r="225" spans="1:22" ht="18.75" thickTop="1" thickBot="1" x14ac:dyDescent="0.3">
      <c r="A225" s="75"/>
      <c r="B225" s="182"/>
      <c r="C225" s="253"/>
      <c r="D225" s="253"/>
      <c r="E225" s="40">
        <f t="shared" si="9"/>
        <v>0</v>
      </c>
      <c r="F225" s="64"/>
      <c r="G225" s="205"/>
      <c r="H225" s="208"/>
      <c r="I225" s="64"/>
      <c r="J225" s="45">
        <f t="shared" si="11"/>
        <v>0</v>
      </c>
      <c r="K225" s="76"/>
      <c r="L225" s="65"/>
      <c r="M225" s="65"/>
      <c r="N225" s="48">
        <f t="shared" si="10"/>
        <v>0</v>
      </c>
      <c r="O225" s="89"/>
      <c r="P225" s="189"/>
      <c r="Q225" s="116"/>
      <c r="R225" s="117"/>
      <c r="S225" s="158"/>
      <c r="T225" s="52"/>
      <c r="U225" s="53"/>
      <c r="V225" s="54"/>
    </row>
    <row r="226" spans="1:22" ht="18.75" thickTop="1" thickBot="1" x14ac:dyDescent="0.3">
      <c r="A226" s="75"/>
      <c r="B226" s="182"/>
      <c r="C226" s="227"/>
      <c r="D226" s="227"/>
      <c r="E226" s="40">
        <f t="shared" si="9"/>
        <v>0</v>
      </c>
      <c r="F226" s="64"/>
      <c r="G226" s="205"/>
      <c r="H226" s="208"/>
      <c r="I226" s="64"/>
      <c r="J226" s="45">
        <f t="shared" si="11"/>
        <v>0</v>
      </c>
      <c r="K226" s="76"/>
      <c r="L226" s="65"/>
      <c r="M226" s="65"/>
      <c r="N226" s="48">
        <f t="shared" si="10"/>
        <v>0</v>
      </c>
      <c r="O226" s="89"/>
      <c r="P226" s="189"/>
      <c r="Q226" s="116"/>
      <c r="R226" s="117"/>
      <c r="S226" s="158"/>
      <c r="T226" s="52"/>
      <c r="U226" s="53"/>
      <c r="V226" s="54"/>
    </row>
    <row r="227" spans="1:22" ht="18.75" thickTop="1" thickBot="1" x14ac:dyDescent="0.3">
      <c r="A227" s="75"/>
      <c r="B227" s="182"/>
      <c r="C227" s="247"/>
      <c r="D227" s="247"/>
      <c r="E227" s="40">
        <f t="shared" si="9"/>
        <v>0</v>
      </c>
      <c r="F227" s="64"/>
      <c r="G227" s="205"/>
      <c r="H227" s="208"/>
      <c r="I227" s="64"/>
      <c r="J227" s="45">
        <f t="shared" si="11"/>
        <v>0</v>
      </c>
      <c r="K227" s="76"/>
      <c r="L227" s="65"/>
      <c r="M227" s="65"/>
      <c r="N227" s="48">
        <f t="shared" si="10"/>
        <v>0</v>
      </c>
      <c r="O227" s="89"/>
      <c r="P227" s="189"/>
      <c r="Q227" s="116"/>
      <c r="R227" s="117"/>
      <c r="S227" s="158"/>
      <c r="T227" s="52"/>
      <c r="U227" s="53"/>
      <c r="V227" s="54"/>
    </row>
    <row r="228" spans="1:22" ht="18.75" thickTop="1" thickBot="1" x14ac:dyDescent="0.3">
      <c r="A228" s="75"/>
      <c r="B228" s="182"/>
      <c r="C228" s="248"/>
      <c r="D228" s="248"/>
      <c r="E228" s="40">
        <f t="shared" si="9"/>
        <v>0</v>
      </c>
      <c r="F228" s="64"/>
      <c r="G228" s="205"/>
      <c r="H228" s="208"/>
      <c r="I228" s="64"/>
      <c r="J228" s="45">
        <f t="shared" si="11"/>
        <v>0</v>
      </c>
      <c r="K228" s="76"/>
      <c r="L228" s="65"/>
      <c r="M228" s="65"/>
      <c r="N228" s="48">
        <f t="shared" si="10"/>
        <v>0</v>
      </c>
      <c r="O228" s="89"/>
      <c r="P228" s="189"/>
      <c r="Q228" s="116"/>
      <c r="R228" s="117"/>
      <c r="S228" s="158"/>
      <c r="T228" s="52"/>
      <c r="U228" s="53"/>
      <c r="V228" s="54"/>
    </row>
    <row r="229" spans="1:22" ht="18.75" thickTop="1" thickBot="1" x14ac:dyDescent="0.3">
      <c r="A229" s="75"/>
      <c r="B229" s="182"/>
      <c r="C229" s="248"/>
      <c r="D229" s="248"/>
      <c r="E229" s="40">
        <f t="shared" si="9"/>
        <v>0</v>
      </c>
      <c r="F229" s="64"/>
      <c r="G229" s="205"/>
      <c r="H229" s="208"/>
      <c r="I229" s="64"/>
      <c r="J229" s="45">
        <f t="shared" si="11"/>
        <v>0</v>
      </c>
      <c r="K229" s="76"/>
      <c r="L229" s="65"/>
      <c r="M229" s="65"/>
      <c r="N229" s="48">
        <f t="shared" si="10"/>
        <v>0</v>
      </c>
      <c r="O229" s="89"/>
      <c r="P229" s="189"/>
      <c r="Q229" s="116"/>
      <c r="R229" s="117"/>
      <c r="S229" s="158"/>
      <c r="T229" s="52"/>
      <c r="U229" s="53"/>
      <c r="V229" s="54"/>
    </row>
    <row r="230" spans="1:22" ht="18.75" thickTop="1" thickBot="1" x14ac:dyDescent="0.3">
      <c r="A230" s="75"/>
      <c r="B230" s="182"/>
      <c r="C230" s="247"/>
      <c r="D230" s="247"/>
      <c r="E230" s="40">
        <f t="shared" si="9"/>
        <v>0</v>
      </c>
      <c r="F230" s="64"/>
      <c r="G230" s="205"/>
      <c r="H230" s="208"/>
      <c r="I230" s="64"/>
      <c r="J230" s="45">
        <f t="shared" si="11"/>
        <v>0</v>
      </c>
      <c r="K230" s="76"/>
      <c r="L230" s="65"/>
      <c r="M230" s="65"/>
      <c r="N230" s="48">
        <f t="shared" si="10"/>
        <v>0</v>
      </c>
      <c r="O230" s="89"/>
      <c r="P230" s="189"/>
      <c r="Q230" s="116"/>
      <c r="R230" s="117"/>
      <c r="S230" s="158"/>
      <c r="T230" s="52"/>
      <c r="U230" s="53"/>
      <c r="V230" s="54"/>
    </row>
    <row r="231" spans="1:22" ht="18.75" thickTop="1" thickBot="1" x14ac:dyDescent="0.3">
      <c r="A231" s="75"/>
      <c r="B231" s="182"/>
      <c r="C231" s="232"/>
      <c r="D231" s="232"/>
      <c r="E231" s="40">
        <f t="shared" si="9"/>
        <v>0</v>
      </c>
      <c r="F231" s="64"/>
      <c r="G231" s="205"/>
      <c r="H231" s="208"/>
      <c r="I231" s="64"/>
      <c r="J231" s="45">
        <f t="shared" si="11"/>
        <v>0</v>
      </c>
      <c r="K231" s="76"/>
      <c r="L231" s="65"/>
      <c r="M231" s="65"/>
      <c r="N231" s="48">
        <f t="shared" si="10"/>
        <v>0</v>
      </c>
      <c r="O231" s="89"/>
      <c r="P231" s="189"/>
      <c r="Q231" s="116"/>
      <c r="R231" s="117"/>
      <c r="S231" s="158"/>
      <c r="T231" s="52"/>
      <c r="U231" s="53"/>
      <c r="V231" s="54"/>
    </row>
    <row r="232" spans="1:22" ht="18.75" thickTop="1" thickBot="1" x14ac:dyDescent="0.3">
      <c r="A232" s="75"/>
      <c r="B232" s="182"/>
      <c r="C232" s="179"/>
      <c r="D232" s="179"/>
      <c r="E232" s="40">
        <f t="shared" si="9"/>
        <v>0</v>
      </c>
      <c r="F232" s="64"/>
      <c r="G232" s="205"/>
      <c r="H232" s="208"/>
      <c r="I232" s="64"/>
      <c r="J232" s="45">
        <f t="shared" si="11"/>
        <v>0</v>
      </c>
      <c r="K232" s="76"/>
      <c r="L232" s="65"/>
      <c r="M232" s="65"/>
      <c r="N232" s="48">
        <f t="shared" si="10"/>
        <v>0</v>
      </c>
      <c r="O232" s="89"/>
      <c r="P232" s="189"/>
      <c r="Q232" s="116"/>
      <c r="R232" s="117"/>
      <c r="S232" s="158"/>
      <c r="T232" s="52"/>
      <c r="U232" s="53"/>
      <c r="V232" s="54"/>
    </row>
    <row r="233" spans="1:22" ht="18.75" thickTop="1" thickBot="1" x14ac:dyDescent="0.3">
      <c r="A233" s="183"/>
      <c r="B233" s="182"/>
      <c r="C233" s="207"/>
      <c r="D233" s="207"/>
      <c r="E233" s="40">
        <f t="shared" si="9"/>
        <v>0</v>
      </c>
      <c r="F233" s="64"/>
      <c r="G233" s="205"/>
      <c r="H233" s="208"/>
      <c r="I233" s="64"/>
      <c r="J233" s="45">
        <f t="shared" si="11"/>
        <v>0</v>
      </c>
      <c r="K233" s="76"/>
      <c r="L233" s="65"/>
      <c r="M233" s="65"/>
      <c r="N233" s="48">
        <f t="shared" si="10"/>
        <v>0</v>
      </c>
      <c r="O233" s="89"/>
      <c r="P233" s="189"/>
      <c r="Q233" s="116"/>
      <c r="R233" s="117"/>
      <c r="S233" s="158"/>
      <c r="T233" s="52"/>
      <c r="U233" s="53"/>
      <c r="V233" s="54"/>
    </row>
    <row r="234" spans="1:22" ht="18.75" thickTop="1" thickBot="1" x14ac:dyDescent="0.3">
      <c r="A234" s="75"/>
      <c r="B234" s="182"/>
      <c r="C234" s="207"/>
      <c r="D234" s="207"/>
      <c r="E234" s="40">
        <f t="shared" si="9"/>
        <v>0</v>
      </c>
      <c r="F234" s="64"/>
      <c r="G234" s="205"/>
      <c r="H234" s="208"/>
      <c r="I234" s="64"/>
      <c r="J234" s="45">
        <f t="shared" si="11"/>
        <v>0</v>
      </c>
      <c r="K234" s="76"/>
      <c r="L234" s="65"/>
      <c r="M234" s="65"/>
      <c r="N234" s="48">
        <f t="shared" si="10"/>
        <v>0</v>
      </c>
      <c r="O234" s="89"/>
      <c r="P234" s="189"/>
      <c r="Q234" s="116"/>
      <c r="R234" s="117"/>
      <c r="S234" s="158"/>
      <c r="T234" s="52"/>
      <c r="U234" s="53"/>
      <c r="V234" s="54"/>
    </row>
    <row r="235" spans="1:22" ht="18.75" thickTop="1" thickBot="1" x14ac:dyDescent="0.3">
      <c r="A235" s="75"/>
      <c r="B235" s="182"/>
      <c r="C235" s="207"/>
      <c r="D235" s="207"/>
      <c r="E235" s="40">
        <f t="shared" si="9"/>
        <v>0</v>
      </c>
      <c r="F235" s="64"/>
      <c r="G235" s="205"/>
      <c r="H235" s="208"/>
      <c r="I235" s="64"/>
      <c r="J235" s="45">
        <f t="shared" si="11"/>
        <v>0</v>
      </c>
      <c r="K235" s="76"/>
      <c r="L235" s="65"/>
      <c r="M235" s="65"/>
      <c r="N235" s="48">
        <f t="shared" si="10"/>
        <v>0</v>
      </c>
      <c r="O235" s="89"/>
      <c r="P235" s="189"/>
      <c r="Q235" s="116"/>
      <c r="R235" s="117"/>
      <c r="S235" s="158"/>
      <c r="T235" s="52"/>
      <c r="U235" s="53"/>
      <c r="V235" s="54"/>
    </row>
    <row r="236" spans="1:22" ht="18.75" thickTop="1" thickBot="1" x14ac:dyDescent="0.3">
      <c r="A236" s="254"/>
      <c r="B236" s="255"/>
      <c r="C236" s="207"/>
      <c r="D236" s="207"/>
      <c r="E236" s="40">
        <f t="shared" si="9"/>
        <v>0</v>
      </c>
      <c r="F236" s="64"/>
      <c r="G236" s="205"/>
      <c r="H236" s="208"/>
      <c r="I236" s="64"/>
      <c r="J236" s="45">
        <f t="shared" si="11"/>
        <v>0</v>
      </c>
      <c r="K236" s="76"/>
      <c r="L236" s="65"/>
      <c r="M236" s="65"/>
      <c r="N236" s="48">
        <f t="shared" si="10"/>
        <v>0</v>
      </c>
      <c r="O236" s="89"/>
      <c r="P236" s="189"/>
      <c r="Q236" s="116"/>
      <c r="R236" s="117"/>
      <c r="S236" s="158"/>
      <c r="T236" s="52"/>
      <c r="U236" s="53"/>
      <c r="V236" s="54"/>
    </row>
    <row r="237" spans="1:22" ht="17.25" thickTop="1" thickBot="1" x14ac:dyDescent="0.3">
      <c r="A237" s="183"/>
      <c r="B237" s="255"/>
      <c r="C237" s="207"/>
      <c r="D237" s="207"/>
      <c r="E237" s="40">
        <f t="shared" si="9"/>
        <v>0</v>
      </c>
      <c r="F237" s="64"/>
      <c r="G237" s="205"/>
      <c r="H237" s="63"/>
      <c r="I237" s="64"/>
      <c r="J237" s="45">
        <f t="shared" si="11"/>
        <v>0</v>
      </c>
      <c r="K237" s="76"/>
      <c r="L237" s="65"/>
      <c r="M237" s="65"/>
      <c r="N237" s="48">
        <f t="shared" si="10"/>
        <v>0</v>
      </c>
      <c r="O237" s="89"/>
      <c r="P237" s="189"/>
      <c r="Q237" s="116"/>
      <c r="R237" s="117"/>
      <c r="S237" s="158"/>
      <c r="T237" s="52"/>
      <c r="U237" s="53"/>
      <c r="V237" s="54"/>
    </row>
    <row r="238" spans="1:22" ht="18.75" thickTop="1" thickBot="1" x14ac:dyDescent="0.3">
      <c r="A238" s="183"/>
      <c r="B238" s="255"/>
      <c r="C238" s="207"/>
      <c r="D238" s="207"/>
      <c r="E238" s="40">
        <f t="shared" si="9"/>
        <v>0</v>
      </c>
      <c r="F238" s="64"/>
      <c r="G238" s="205"/>
      <c r="H238" s="208"/>
      <c r="I238" s="64"/>
      <c r="J238" s="45">
        <f t="shared" si="11"/>
        <v>0</v>
      </c>
      <c r="K238" s="76"/>
      <c r="L238" s="65"/>
      <c r="M238" s="65"/>
      <c r="N238" s="48">
        <f t="shared" si="10"/>
        <v>0</v>
      </c>
      <c r="O238" s="89"/>
      <c r="P238" s="189"/>
      <c r="Q238" s="116"/>
      <c r="R238" s="117"/>
      <c r="S238" s="158"/>
      <c r="T238" s="52"/>
      <c r="U238" s="53"/>
      <c r="V238" s="54"/>
    </row>
    <row r="239" spans="1:22" ht="18.75" thickTop="1" thickBot="1" x14ac:dyDescent="0.3">
      <c r="A239" s="75"/>
      <c r="B239" s="255"/>
      <c r="C239" s="167"/>
      <c r="D239" s="167"/>
      <c r="E239" s="40">
        <f t="shared" si="9"/>
        <v>0</v>
      </c>
      <c r="F239" s="64"/>
      <c r="G239" s="205"/>
      <c r="H239" s="208"/>
      <c r="I239" s="64"/>
      <c r="J239" s="45">
        <f t="shared" si="11"/>
        <v>0</v>
      </c>
      <c r="K239" s="76"/>
      <c r="L239" s="65"/>
      <c r="M239" s="65"/>
      <c r="N239" s="48">
        <f t="shared" si="10"/>
        <v>0</v>
      </c>
      <c r="O239" s="89"/>
      <c r="P239" s="189"/>
      <c r="Q239" s="116"/>
      <c r="R239" s="117"/>
      <c r="S239" s="158"/>
      <c r="T239" s="52"/>
      <c r="U239" s="53"/>
      <c r="V239" s="54"/>
    </row>
    <row r="240" spans="1:22" ht="18.75" thickTop="1" thickBot="1" x14ac:dyDescent="0.3">
      <c r="A240" s="75"/>
      <c r="B240" s="255"/>
      <c r="C240" s="167"/>
      <c r="D240" s="167"/>
      <c r="E240" s="40">
        <f t="shared" si="9"/>
        <v>0</v>
      </c>
      <c r="F240" s="64"/>
      <c r="G240" s="205"/>
      <c r="H240" s="208"/>
      <c r="I240" s="64"/>
      <c r="J240" s="45">
        <f t="shared" si="11"/>
        <v>0</v>
      </c>
      <c r="K240" s="76"/>
      <c r="L240" s="65"/>
      <c r="M240" s="65"/>
      <c r="N240" s="48">
        <f t="shared" si="10"/>
        <v>0</v>
      </c>
      <c r="O240" s="89"/>
      <c r="P240" s="189"/>
      <c r="Q240" s="116"/>
      <c r="R240" s="117"/>
      <c r="S240" s="158"/>
      <c r="T240" s="52"/>
      <c r="U240" s="53"/>
      <c r="V240" s="54"/>
    </row>
    <row r="241" spans="1:22" ht="17.25" thickTop="1" thickBot="1" x14ac:dyDescent="0.3">
      <c r="A241" s="183"/>
      <c r="B241" s="255"/>
      <c r="C241" s="225"/>
      <c r="D241" s="225"/>
      <c r="E241" s="40">
        <f t="shared" si="9"/>
        <v>0</v>
      </c>
      <c r="F241" s="64"/>
      <c r="G241" s="205"/>
      <c r="H241" s="222"/>
      <c r="I241" s="64"/>
      <c r="J241" s="45">
        <f t="shared" si="11"/>
        <v>0</v>
      </c>
      <c r="K241" s="76"/>
      <c r="L241" s="65"/>
      <c r="M241" s="65"/>
      <c r="N241" s="48">
        <f t="shared" si="10"/>
        <v>0</v>
      </c>
      <c r="O241" s="204"/>
      <c r="P241" s="226"/>
      <c r="Q241" s="116"/>
      <c r="R241" s="117"/>
      <c r="S241" s="158"/>
      <c r="T241" s="52"/>
      <c r="U241" s="53"/>
      <c r="V241" s="54"/>
    </row>
    <row r="242" spans="1:22" ht="17.25" thickTop="1" thickBot="1" x14ac:dyDescent="0.3">
      <c r="A242" s="183"/>
      <c r="B242" s="255"/>
      <c r="C242" s="166"/>
      <c r="D242" s="166"/>
      <c r="E242" s="40">
        <f t="shared" ref="E242:E263" si="12">D242*F242</f>
        <v>0</v>
      </c>
      <c r="F242" s="64"/>
      <c r="G242" s="205"/>
      <c r="H242" s="222"/>
      <c r="I242" s="64"/>
      <c r="J242" s="45">
        <f t="shared" si="11"/>
        <v>0</v>
      </c>
      <c r="K242" s="76"/>
      <c r="L242" s="256"/>
      <c r="M242" s="257"/>
      <c r="N242" s="48">
        <f t="shared" si="10"/>
        <v>0</v>
      </c>
      <c r="O242" s="204"/>
      <c r="P242" s="226"/>
      <c r="Q242" s="116"/>
      <c r="R242" s="117"/>
      <c r="S242" s="158"/>
      <c r="T242" s="52"/>
      <c r="U242" s="53"/>
      <c r="V242" s="54"/>
    </row>
    <row r="243" spans="1:22" ht="17.25" thickTop="1" thickBot="1" x14ac:dyDescent="0.3">
      <c r="A243" s="183"/>
      <c r="B243" s="258"/>
      <c r="C243" s="174"/>
      <c r="D243" s="174"/>
      <c r="E243" s="40">
        <f t="shared" si="12"/>
        <v>0</v>
      </c>
      <c r="F243" s="174"/>
      <c r="G243" s="259"/>
      <c r="H243" s="260"/>
      <c r="I243" s="61"/>
      <c r="J243" s="45">
        <f t="shared" si="11"/>
        <v>0</v>
      </c>
      <c r="K243" s="76"/>
      <c r="L243" s="256"/>
      <c r="M243" s="257"/>
      <c r="N243" s="48">
        <f t="shared" si="10"/>
        <v>0</v>
      </c>
      <c r="O243" s="204"/>
      <c r="P243" s="226"/>
      <c r="Q243" s="116"/>
      <c r="R243" s="117"/>
      <c r="S243" s="158"/>
      <c r="T243" s="52"/>
      <c r="U243" s="53"/>
      <c r="V243" s="54"/>
    </row>
    <row r="244" spans="1:22" ht="17.25" thickTop="1" thickBot="1" x14ac:dyDescent="0.3">
      <c r="A244" s="183"/>
      <c r="B244" s="258"/>
      <c r="C244" s="174"/>
      <c r="D244" s="174"/>
      <c r="E244" s="40">
        <f t="shared" si="12"/>
        <v>0</v>
      </c>
      <c r="F244" s="174"/>
      <c r="G244" s="259"/>
      <c r="H244" s="260"/>
      <c r="I244" s="61"/>
      <c r="J244" s="45">
        <f t="shared" si="11"/>
        <v>0</v>
      </c>
      <c r="K244" s="76"/>
      <c r="L244" s="256"/>
      <c r="M244" s="257"/>
      <c r="N244" s="48">
        <f t="shared" ref="N244:N263" si="13">K244*I244</f>
        <v>0</v>
      </c>
      <c r="O244" s="204"/>
      <c r="P244" s="226"/>
      <c r="Q244" s="116"/>
      <c r="R244" s="117"/>
      <c r="S244" s="158"/>
      <c r="T244" s="52"/>
      <c r="U244" s="53"/>
      <c r="V244" s="54"/>
    </row>
    <row r="245" spans="1:22" ht="17.25" thickTop="1" thickBot="1" x14ac:dyDescent="0.3">
      <c r="A245" s="183"/>
      <c r="B245" s="261"/>
      <c r="C245" s="174"/>
      <c r="D245" s="174"/>
      <c r="E245" s="40">
        <f t="shared" si="12"/>
        <v>0</v>
      </c>
      <c r="F245" s="174"/>
      <c r="G245" s="259"/>
      <c r="H245" s="260"/>
      <c r="I245" s="61"/>
      <c r="J245" s="45">
        <f t="shared" si="11"/>
        <v>0</v>
      </c>
      <c r="K245" s="76"/>
      <c r="L245" s="256"/>
      <c r="M245" s="257"/>
      <c r="N245" s="48">
        <f t="shared" si="13"/>
        <v>0</v>
      </c>
      <c r="O245" s="89"/>
      <c r="P245" s="192"/>
      <c r="Q245" s="116"/>
      <c r="R245" s="117"/>
      <c r="S245" s="158"/>
      <c r="T245" s="52"/>
      <c r="U245" s="53"/>
      <c r="V245" s="54"/>
    </row>
    <row r="246" spans="1:22" ht="17.25" thickTop="1" thickBot="1" x14ac:dyDescent="0.3">
      <c r="A246" s="183"/>
      <c r="B246" s="261"/>
      <c r="C246" s="174"/>
      <c r="D246" s="174"/>
      <c r="E246" s="40">
        <f t="shared" si="12"/>
        <v>0</v>
      </c>
      <c r="F246" s="174"/>
      <c r="G246" s="259"/>
      <c r="H246" s="260"/>
      <c r="I246" s="61"/>
      <c r="J246" s="45">
        <f t="shared" si="11"/>
        <v>0</v>
      </c>
      <c r="K246" s="76"/>
      <c r="L246" s="256"/>
      <c r="M246" s="257"/>
      <c r="N246" s="48">
        <f t="shared" si="13"/>
        <v>0</v>
      </c>
      <c r="O246" s="89"/>
      <c r="P246" s="192"/>
      <c r="Q246" s="116"/>
      <c r="R246" s="117"/>
      <c r="S246" s="158"/>
      <c r="T246" s="52"/>
      <c r="U246" s="53"/>
      <c r="V246" s="54"/>
    </row>
    <row r="247" spans="1:22" ht="17.25" thickTop="1" thickBot="1" x14ac:dyDescent="0.3">
      <c r="A247" s="183"/>
      <c r="B247" s="261"/>
      <c r="C247" s="174"/>
      <c r="D247" s="174"/>
      <c r="E247" s="40">
        <f t="shared" si="12"/>
        <v>0</v>
      </c>
      <c r="F247" s="174"/>
      <c r="G247" s="259"/>
      <c r="H247" s="260"/>
      <c r="I247" s="61"/>
      <c r="J247" s="45">
        <f t="shared" si="11"/>
        <v>0</v>
      </c>
      <c r="K247" s="76"/>
      <c r="L247" s="256"/>
      <c r="M247" s="257"/>
      <c r="N247" s="48">
        <f t="shared" si="13"/>
        <v>0</v>
      </c>
      <c r="O247" s="89"/>
      <c r="P247" s="192"/>
      <c r="Q247" s="116"/>
      <c r="R247" s="117"/>
      <c r="S247" s="158"/>
      <c r="T247" s="52"/>
      <c r="U247" s="53"/>
      <c r="V247" s="54"/>
    </row>
    <row r="248" spans="1:22" ht="20.25" thickTop="1" thickBot="1" x14ac:dyDescent="0.35">
      <c r="A248" s="183"/>
      <c r="B248" s="182"/>
      <c r="C248" s="262"/>
      <c r="D248" s="263"/>
      <c r="E248" s="40">
        <f t="shared" si="12"/>
        <v>0</v>
      </c>
      <c r="F248" s="44"/>
      <c r="G248" s="264"/>
      <c r="H248" s="265"/>
      <c r="I248" s="64"/>
      <c r="J248" s="45">
        <f t="shared" si="11"/>
        <v>0</v>
      </c>
      <c r="K248" s="76"/>
      <c r="L248" s="256"/>
      <c r="M248" s="266"/>
      <c r="N248" s="48">
        <f t="shared" si="13"/>
        <v>0</v>
      </c>
      <c r="O248" s="204"/>
      <c r="P248" s="226"/>
      <c r="Q248" s="116"/>
      <c r="R248" s="117"/>
      <c r="S248" s="158"/>
      <c r="T248" s="52"/>
      <c r="U248" s="53"/>
      <c r="V248" s="54"/>
    </row>
    <row r="249" spans="1:22" ht="20.25" thickTop="1" thickBot="1" x14ac:dyDescent="0.35">
      <c r="A249" s="183"/>
      <c r="B249" s="182"/>
      <c r="C249" s="262"/>
      <c r="D249" s="262"/>
      <c r="E249" s="40">
        <f t="shared" si="12"/>
        <v>0</v>
      </c>
      <c r="F249" s="64"/>
      <c r="G249" s="205"/>
      <c r="H249" s="222"/>
      <c r="I249" s="64"/>
      <c r="J249" s="45">
        <f t="shared" si="11"/>
        <v>0</v>
      </c>
      <c r="K249" s="76"/>
      <c r="L249" s="256"/>
      <c r="M249" s="266"/>
      <c r="N249" s="48">
        <f t="shared" si="13"/>
        <v>0</v>
      </c>
      <c r="O249" s="204"/>
      <c r="P249" s="226"/>
      <c r="Q249" s="116"/>
      <c r="R249" s="117"/>
      <c r="S249" s="158"/>
      <c r="T249" s="52"/>
      <c r="U249" s="53"/>
      <c r="V249" s="54"/>
    </row>
    <row r="250" spans="1:22" ht="20.25" thickTop="1" thickBot="1" x14ac:dyDescent="0.35">
      <c r="A250" s="183"/>
      <c r="B250" s="182"/>
      <c r="C250" s="262"/>
      <c r="D250" s="262"/>
      <c r="E250" s="40">
        <f t="shared" si="12"/>
        <v>0</v>
      </c>
      <c r="F250" s="64"/>
      <c r="G250" s="205"/>
      <c r="H250" s="222"/>
      <c r="I250" s="64"/>
      <c r="J250" s="45">
        <f t="shared" si="11"/>
        <v>0</v>
      </c>
      <c r="K250" s="76"/>
      <c r="L250" s="256"/>
      <c r="M250" s="266"/>
      <c r="N250" s="48">
        <f t="shared" si="13"/>
        <v>0</v>
      </c>
      <c r="O250" s="204"/>
      <c r="P250" s="226"/>
      <c r="Q250" s="116"/>
      <c r="R250" s="117"/>
      <c r="S250" s="158"/>
      <c r="T250" s="52"/>
      <c r="U250" s="53"/>
      <c r="V250" s="54"/>
    </row>
    <row r="251" spans="1:22" ht="20.25" thickTop="1" thickBot="1" x14ac:dyDescent="0.35">
      <c r="A251" s="183"/>
      <c r="B251" s="182"/>
      <c r="C251" s="267"/>
      <c r="D251" s="267"/>
      <c r="E251" s="40">
        <f t="shared" si="12"/>
        <v>0</v>
      </c>
      <c r="F251" s="64"/>
      <c r="G251" s="205"/>
      <c r="H251" s="222"/>
      <c r="I251" s="64"/>
      <c r="J251" s="45">
        <f t="shared" si="11"/>
        <v>0</v>
      </c>
      <c r="K251" s="76"/>
      <c r="L251" s="256"/>
      <c r="M251" s="266"/>
      <c r="N251" s="48">
        <f t="shared" si="13"/>
        <v>0</v>
      </c>
      <c r="O251" s="204"/>
      <c r="P251" s="226"/>
      <c r="Q251" s="116"/>
      <c r="R251" s="117"/>
      <c r="S251" s="158"/>
      <c r="T251" s="52"/>
      <c r="U251" s="53"/>
      <c r="V251" s="54"/>
    </row>
    <row r="252" spans="1:22" ht="17.25" thickTop="1" thickBot="1" x14ac:dyDescent="0.3">
      <c r="A252" s="268"/>
      <c r="B252" s="182"/>
      <c r="C252" s="182"/>
      <c r="D252" s="182"/>
      <c r="E252" s="40">
        <f t="shared" si="12"/>
        <v>0</v>
      </c>
      <c r="F252" s="238"/>
      <c r="G252" s="205"/>
      <c r="H252" s="239"/>
      <c r="I252" s="238">
        <v>0</v>
      </c>
      <c r="J252" s="45">
        <f t="shared" si="11"/>
        <v>0</v>
      </c>
      <c r="K252" s="269"/>
      <c r="L252" s="269"/>
      <c r="M252" s="269"/>
      <c r="N252" s="48">
        <f t="shared" si="13"/>
        <v>0</v>
      </c>
      <c r="O252" s="271"/>
      <c r="P252" s="226"/>
      <c r="Q252" s="116"/>
      <c r="R252" s="272"/>
      <c r="S252" s="273"/>
      <c r="T252" s="274"/>
      <c r="U252" s="242"/>
      <c r="V252" s="246"/>
    </row>
    <row r="253" spans="1:22" ht="17.25" thickTop="1" thickBot="1" x14ac:dyDescent="0.3">
      <c r="A253" s="268"/>
      <c r="B253" s="182"/>
      <c r="C253" s="182"/>
      <c r="D253" s="182"/>
      <c r="E253" s="40">
        <f t="shared" si="12"/>
        <v>0</v>
      </c>
      <c r="F253" s="238"/>
      <c r="G253" s="205"/>
      <c r="H253" s="239"/>
      <c r="I253" s="238">
        <v>0</v>
      </c>
      <c r="J253" s="45">
        <f t="shared" si="11"/>
        <v>0</v>
      </c>
      <c r="K253" s="269"/>
      <c r="L253" s="269"/>
      <c r="M253" s="269"/>
      <c r="N253" s="48">
        <f t="shared" si="13"/>
        <v>0</v>
      </c>
      <c r="O253" s="271"/>
      <c r="P253" s="226"/>
      <c r="Q253" s="116"/>
      <c r="R253" s="272"/>
      <c r="S253" s="273"/>
      <c r="T253" s="274"/>
      <c r="U253" s="242"/>
      <c r="V253" s="246"/>
    </row>
    <row r="254" spans="1:22" ht="17.25" thickTop="1" thickBot="1" x14ac:dyDescent="0.3">
      <c r="A254" s="268"/>
      <c r="B254" s="182"/>
      <c r="C254" s="182"/>
      <c r="D254" s="182"/>
      <c r="E254" s="40">
        <f t="shared" si="12"/>
        <v>0</v>
      </c>
      <c r="F254" s="238"/>
      <c r="G254" s="205"/>
      <c r="H254" s="239"/>
      <c r="I254" s="238">
        <v>0</v>
      </c>
      <c r="J254" s="45">
        <f t="shared" si="11"/>
        <v>0</v>
      </c>
      <c r="K254" s="269"/>
      <c r="L254" s="269"/>
      <c r="M254" s="269"/>
      <c r="N254" s="48">
        <f t="shared" si="13"/>
        <v>0</v>
      </c>
      <c r="O254" s="271"/>
      <c r="P254" s="226"/>
      <c r="Q254" s="116"/>
      <c r="R254" s="272"/>
      <c r="S254" s="273"/>
      <c r="T254" s="274"/>
      <c r="U254" s="242"/>
      <c r="V254" s="246"/>
    </row>
    <row r="255" spans="1:22" ht="17.25" thickTop="1" thickBot="1" x14ac:dyDescent="0.3">
      <c r="A255" s="268"/>
      <c r="B255" s="182"/>
      <c r="C255" s="182"/>
      <c r="D255" s="182"/>
      <c r="E255" s="40">
        <f t="shared" si="12"/>
        <v>0</v>
      </c>
      <c r="F255" s="238"/>
      <c r="G255" s="205"/>
      <c r="H255" s="275"/>
      <c r="I255" s="238">
        <v>0</v>
      </c>
      <c r="J255" s="45">
        <f t="shared" si="11"/>
        <v>0</v>
      </c>
      <c r="K255" s="269"/>
      <c r="L255" s="269"/>
      <c r="M255" s="269"/>
      <c r="N255" s="48">
        <f t="shared" si="13"/>
        <v>0</v>
      </c>
      <c r="O255" s="271"/>
      <c r="P255" s="226"/>
      <c r="Q255" s="116"/>
      <c r="R255" s="272"/>
      <c r="S255" s="273"/>
      <c r="T255" s="274"/>
      <c r="U255" s="242"/>
      <c r="V255" s="246"/>
    </row>
    <row r="256" spans="1:22" ht="17.25" thickTop="1" thickBot="1" x14ac:dyDescent="0.3">
      <c r="A256" s="276"/>
      <c r="B256" s="182"/>
      <c r="C256" s="182"/>
      <c r="D256" s="182"/>
      <c r="E256" s="40">
        <f t="shared" si="12"/>
        <v>0</v>
      </c>
      <c r="F256" s="238"/>
      <c r="G256" s="205"/>
      <c r="H256" s="277"/>
      <c r="I256" s="238">
        <v>0</v>
      </c>
      <c r="J256" s="45">
        <f t="shared" si="11"/>
        <v>0</v>
      </c>
      <c r="K256" s="269"/>
      <c r="L256" s="269"/>
      <c r="M256" s="269"/>
      <c r="N256" s="48">
        <f t="shared" si="13"/>
        <v>0</v>
      </c>
      <c r="O256" s="271"/>
      <c r="P256" s="226"/>
      <c r="Q256" s="116"/>
      <c r="R256" s="272"/>
      <c r="S256" s="273"/>
      <c r="T256" s="274"/>
      <c r="U256" s="53"/>
      <c r="V256" s="54"/>
    </row>
    <row r="257" spans="1:22" ht="17.25" thickTop="1" thickBot="1" x14ac:dyDescent="0.3">
      <c r="A257" s="278"/>
      <c r="B257" s="279"/>
      <c r="E257" s="40">
        <f t="shared" si="12"/>
        <v>0</v>
      </c>
      <c r="H257" s="283"/>
      <c r="I257" s="281">
        <v>0</v>
      </c>
      <c r="J257" s="45">
        <f t="shared" si="11"/>
        <v>0</v>
      </c>
      <c r="K257" s="284"/>
      <c r="L257" s="284"/>
      <c r="M257" s="284"/>
      <c r="N257" s="48">
        <f t="shared" si="13"/>
        <v>0</v>
      </c>
      <c r="O257" s="271"/>
      <c r="P257" s="226"/>
      <c r="Q257" s="241"/>
      <c r="R257" s="272"/>
      <c r="S257" s="273"/>
      <c r="T257" s="274"/>
      <c r="U257" s="53"/>
      <c r="V257" s="54"/>
    </row>
    <row r="258" spans="1:22" ht="17.25" thickTop="1" thickBot="1" x14ac:dyDescent="0.3">
      <c r="A258" s="278"/>
      <c r="B258" s="279"/>
      <c r="E258" s="40">
        <f t="shared" si="12"/>
        <v>0</v>
      </c>
      <c r="I258" s="281">
        <v>0</v>
      </c>
      <c r="J258" s="45">
        <f t="shared" si="11"/>
        <v>0</v>
      </c>
      <c r="K258" s="284"/>
      <c r="L258" s="284"/>
      <c r="M258" s="284"/>
      <c r="N258" s="48">
        <f t="shared" si="13"/>
        <v>0</v>
      </c>
      <c r="O258" s="271"/>
      <c r="P258" s="226"/>
      <c r="Q258" s="241"/>
      <c r="R258" s="272"/>
      <c r="S258" s="273"/>
      <c r="T258" s="274"/>
      <c r="U258" s="53"/>
      <c r="V258" s="54"/>
    </row>
    <row r="259" spans="1:22" ht="17.25" thickTop="1" thickBot="1" x14ac:dyDescent="0.3">
      <c r="A259" s="278"/>
      <c r="B259" s="279"/>
      <c r="E259" s="40">
        <f t="shared" si="12"/>
        <v>0</v>
      </c>
      <c r="I259" s="286">
        <v>0</v>
      </c>
      <c r="J259" s="45">
        <f t="shared" si="11"/>
        <v>0</v>
      </c>
      <c r="K259" s="284"/>
      <c r="L259" s="284"/>
      <c r="M259" s="284"/>
      <c r="N259" s="48">
        <f t="shared" si="13"/>
        <v>0</v>
      </c>
      <c r="O259" s="271"/>
      <c r="P259" s="226"/>
      <c r="Q259" s="241"/>
      <c r="R259" s="272"/>
      <c r="S259" s="273"/>
      <c r="T259" s="274"/>
      <c r="U259" s="53"/>
      <c r="V259" s="54"/>
    </row>
    <row r="260" spans="1:22" ht="20.25" thickTop="1" thickBot="1" x14ac:dyDescent="0.35">
      <c r="A260" s="278"/>
      <c r="B260" s="279"/>
      <c r="E260" s="40" t="e">
        <f t="shared" si="12"/>
        <v>#VALUE!</v>
      </c>
      <c r="F260" s="541" t="s">
        <v>26</v>
      </c>
      <c r="G260" s="541"/>
      <c r="H260" s="542"/>
      <c r="I260" s="287">
        <f>SUM(I4:I259)</f>
        <v>456311.46129999997</v>
      </c>
      <c r="J260" s="288"/>
      <c r="K260" s="284"/>
      <c r="L260" s="289"/>
      <c r="M260" s="284"/>
      <c r="N260" s="48">
        <f t="shared" si="13"/>
        <v>0</v>
      </c>
      <c r="O260" s="271"/>
      <c r="P260" s="226"/>
      <c r="Q260" s="241"/>
      <c r="R260" s="272"/>
      <c r="S260" s="290"/>
      <c r="T260" s="244"/>
      <c r="U260" s="245"/>
      <c r="V260" s="54"/>
    </row>
    <row r="261" spans="1:22" ht="20.25" thickTop="1" thickBot="1" x14ac:dyDescent="0.3">
      <c r="A261" s="291"/>
      <c r="B261" s="279"/>
      <c r="E261" s="40">
        <f t="shared" si="12"/>
        <v>0</v>
      </c>
      <c r="I261" s="292"/>
      <c r="J261" s="288"/>
      <c r="K261" s="284"/>
      <c r="L261" s="289"/>
      <c r="M261" s="284"/>
      <c r="N261" s="48">
        <f t="shared" si="13"/>
        <v>0</v>
      </c>
      <c r="O261" s="293"/>
      <c r="Q261" s="10"/>
      <c r="R261" s="294"/>
      <c r="S261" s="295"/>
      <c r="T261" s="296"/>
      <c r="V261" s="15"/>
    </row>
    <row r="262" spans="1:22" ht="17.25" thickTop="1" thickBot="1" x14ac:dyDescent="0.3">
      <c r="A262" s="278"/>
      <c r="B262" s="279"/>
      <c r="E262" s="40">
        <f t="shared" si="12"/>
        <v>0</v>
      </c>
      <c r="J262" s="281"/>
      <c r="K262" s="284"/>
      <c r="L262" s="284"/>
      <c r="M262" s="284"/>
      <c r="N262" s="48">
        <f t="shared" si="13"/>
        <v>0</v>
      </c>
      <c r="O262" s="293"/>
      <c r="Q262" s="10"/>
      <c r="R262" s="294"/>
      <c r="S262" s="295"/>
      <c r="T262" s="296"/>
      <c r="V262" s="15"/>
    </row>
    <row r="263" spans="1:22" ht="17.25" thickTop="1" thickBot="1" x14ac:dyDescent="0.3">
      <c r="A263" s="278"/>
      <c r="B263" s="279"/>
      <c r="E263" s="40">
        <f t="shared" si="12"/>
        <v>0</v>
      </c>
      <c r="J263" s="281"/>
      <c r="K263" s="298"/>
      <c r="N263" s="48">
        <f t="shared" si="13"/>
        <v>0</v>
      </c>
      <c r="O263" s="299"/>
      <c r="Q263" s="10"/>
      <c r="R263" s="294"/>
      <c r="S263" s="295"/>
      <c r="T263" s="300"/>
      <c r="V263" s="15"/>
    </row>
    <row r="264" spans="1:22" ht="17.25" thickTop="1" thickBot="1" x14ac:dyDescent="0.3">
      <c r="A264" s="278"/>
      <c r="H264" s="302"/>
      <c r="I264" s="303" t="s">
        <v>27</v>
      </c>
      <c r="J264" s="304"/>
      <c r="K264" s="304"/>
      <c r="L264" s="305">
        <f>SUM(L252:L263)</f>
        <v>0</v>
      </c>
      <c r="M264" s="306"/>
      <c r="N264" s="307">
        <f>SUM(N4:N263)</f>
        <v>20736837.980599999</v>
      </c>
      <c r="O264" s="308"/>
      <c r="Q264" s="309">
        <f>SUM(Q4:Q263)</f>
        <v>399573.5</v>
      </c>
      <c r="R264" s="8"/>
      <c r="S264" s="310">
        <f>SUM(S17:S263)</f>
        <v>196000</v>
      </c>
      <c r="T264" s="311"/>
      <c r="U264" s="312"/>
      <c r="V264" s="313">
        <f>SUM(V252:V263)</f>
        <v>0</v>
      </c>
    </row>
    <row r="265" spans="1:22" x14ac:dyDescent="0.25">
      <c r="A265" s="278"/>
      <c r="H265" s="302"/>
      <c r="I265" s="314"/>
      <c r="J265" s="315"/>
      <c r="K265" s="316"/>
      <c r="L265" s="316"/>
      <c r="M265" s="316"/>
      <c r="N265" s="270"/>
      <c r="O265" s="308"/>
      <c r="R265" s="294"/>
      <c r="S265" s="317"/>
      <c r="U265" s="319"/>
      <c r="V265"/>
    </row>
    <row r="266" spans="1:22" ht="16.5" thickBot="1" x14ac:dyDescent="0.3">
      <c r="A266" s="278"/>
      <c r="H266" s="302"/>
      <c r="I266" s="314"/>
      <c r="J266" s="315"/>
      <c r="K266" s="316"/>
      <c r="L266" s="316"/>
      <c r="M266" s="316"/>
      <c r="N266" s="270"/>
      <c r="O266" s="308"/>
      <c r="R266" s="294"/>
      <c r="S266" s="317"/>
      <c r="U266" s="319"/>
      <c r="V266"/>
    </row>
    <row r="267" spans="1:22" ht="19.5" thickTop="1" x14ac:dyDescent="0.25">
      <c r="A267" s="278"/>
      <c r="I267" s="320" t="s">
        <v>28</v>
      </c>
      <c r="J267" s="321"/>
      <c r="K267" s="321"/>
      <c r="L267" s="322"/>
      <c r="M267" s="322"/>
      <c r="N267" s="323">
        <f>V264+S264+Q264+N264+L264</f>
        <v>21332411.480599999</v>
      </c>
      <c r="O267" s="324"/>
      <c r="R267" s="294"/>
      <c r="S267" s="317"/>
      <c r="U267" s="319"/>
      <c r="V267"/>
    </row>
    <row r="268" spans="1:22" ht="19.5" thickBot="1" x14ac:dyDescent="0.3">
      <c r="A268" s="325"/>
      <c r="I268" s="326"/>
      <c r="J268" s="327"/>
      <c r="K268" s="327"/>
      <c r="L268" s="328"/>
      <c r="M268" s="328"/>
      <c r="N268" s="329"/>
      <c r="O268" s="330"/>
      <c r="R268" s="294"/>
      <c r="S268" s="317"/>
      <c r="U268" s="319"/>
      <c r="V268"/>
    </row>
    <row r="269" spans="1:22" ht="16.5" thickTop="1" x14ac:dyDescent="0.25">
      <c r="A269" s="325"/>
      <c r="I269" s="314"/>
      <c r="J269" s="315"/>
      <c r="K269" s="316"/>
      <c r="L269" s="316"/>
      <c r="M269" s="316"/>
      <c r="N269" s="270"/>
      <c r="O269" s="308"/>
      <c r="R269" s="294"/>
      <c r="S269" s="317"/>
      <c r="U269" s="319"/>
      <c r="V269"/>
    </row>
    <row r="270" spans="1:22" x14ac:dyDescent="0.25">
      <c r="A270" s="278"/>
      <c r="I270" s="314"/>
      <c r="J270" s="315"/>
      <c r="K270" s="316"/>
      <c r="L270" s="316"/>
      <c r="M270" s="316"/>
      <c r="N270" s="270"/>
      <c r="O270" s="308"/>
      <c r="R270" s="294"/>
      <c r="S270" s="317"/>
      <c r="U270" s="319"/>
      <c r="V270"/>
    </row>
    <row r="271" spans="1:22" x14ac:dyDescent="0.25">
      <c r="A271" s="278"/>
      <c r="I271" s="314"/>
      <c r="J271" s="331"/>
      <c r="K271" s="316"/>
      <c r="L271" s="316"/>
      <c r="M271" s="316"/>
      <c r="N271" s="270"/>
      <c r="O271" s="332"/>
      <c r="R271" s="294"/>
      <c r="S271" s="317"/>
      <c r="U271" s="319"/>
      <c r="V271"/>
    </row>
    <row r="272" spans="1:22" x14ac:dyDescent="0.25">
      <c r="A272" s="325"/>
      <c r="N272" s="270"/>
      <c r="O272" s="334"/>
      <c r="R272" s="294"/>
      <c r="S272" s="317"/>
      <c r="U272" s="319"/>
      <c r="V272"/>
    </row>
    <row r="273" spans="1:22" x14ac:dyDescent="0.25">
      <c r="A273" s="325"/>
      <c r="O273" s="334"/>
      <c r="S273" s="317"/>
      <c r="U273" s="319"/>
      <c r="V273"/>
    </row>
    <row r="274" spans="1:22" x14ac:dyDescent="0.25">
      <c r="A274" s="278"/>
      <c r="B274" s="279"/>
      <c r="N274" s="270"/>
      <c r="O274" s="308"/>
      <c r="S274" s="317"/>
      <c r="U274" s="319"/>
      <c r="V274"/>
    </row>
    <row r="275" spans="1:22" x14ac:dyDescent="0.25">
      <c r="A275" s="325"/>
      <c r="B275" s="279"/>
      <c r="N275" s="270"/>
      <c r="O275" s="308"/>
      <c r="S275" s="317"/>
      <c r="U275" s="319"/>
      <c r="V275"/>
    </row>
    <row r="276" spans="1:22" x14ac:dyDescent="0.25">
      <c r="A276" s="278"/>
      <c r="B276" s="279"/>
      <c r="I276" s="314"/>
      <c r="J276" s="315"/>
      <c r="K276" s="316"/>
      <c r="L276" s="316"/>
      <c r="M276" s="316"/>
      <c r="N276" s="270"/>
      <c r="O276" s="308"/>
      <c r="S276" s="317"/>
      <c r="U276" s="319"/>
      <c r="V276"/>
    </row>
    <row r="277" spans="1:22" x14ac:dyDescent="0.25">
      <c r="A277" s="325"/>
      <c r="B277" s="279"/>
      <c r="I277" s="314"/>
      <c r="J277" s="315"/>
      <c r="K277" s="316"/>
      <c r="L277" s="316"/>
      <c r="M277" s="316"/>
      <c r="N277" s="270"/>
      <c r="O277" s="308"/>
      <c r="S277" s="317"/>
      <c r="U277" s="319"/>
      <c r="V277"/>
    </row>
    <row r="278" spans="1:22" x14ac:dyDescent="0.25">
      <c r="A278" s="278"/>
      <c r="B278" s="279"/>
      <c r="I278" s="335"/>
      <c r="J278" s="312"/>
      <c r="K278" s="312"/>
      <c r="N278" s="270"/>
      <c r="O278" s="308"/>
      <c r="S278" s="317"/>
      <c r="U278" s="319"/>
      <c r="V278"/>
    </row>
    <row r="279" spans="1:22" x14ac:dyDescent="0.25">
      <c r="A279" s="325"/>
      <c r="S279" s="317"/>
      <c r="U279" s="319"/>
      <c r="V279"/>
    </row>
    <row r="280" spans="1:22" x14ac:dyDescent="0.25">
      <c r="A280" s="278"/>
      <c r="S280" s="317"/>
      <c r="U280" s="319"/>
      <c r="V280"/>
    </row>
    <row r="281" spans="1:22" x14ac:dyDescent="0.25">
      <c r="A281" s="278"/>
      <c r="B281" s="336"/>
      <c r="C281" s="336"/>
      <c r="D281" s="336"/>
      <c r="E281" s="337"/>
      <c r="F281" s="338"/>
      <c r="G281" s="339"/>
      <c r="H281" s="402"/>
      <c r="I281" s="341"/>
      <c r="J281"/>
      <c r="K281"/>
      <c r="L281"/>
      <c r="M281"/>
      <c r="P281" s="342"/>
      <c r="Q281" s="317"/>
      <c r="S281" s="317"/>
      <c r="U281" s="319"/>
      <c r="V281"/>
    </row>
    <row r="282" spans="1:22" x14ac:dyDescent="0.25">
      <c r="A282" s="325"/>
      <c r="B282" s="336"/>
      <c r="C282" s="336"/>
      <c r="D282" s="336"/>
      <c r="E282" s="337"/>
      <c r="F282" s="338"/>
      <c r="G282" s="339"/>
      <c r="H282" s="402"/>
      <c r="I282" s="341"/>
      <c r="J282"/>
      <c r="K282"/>
      <c r="L282"/>
      <c r="M282"/>
      <c r="P282" s="342"/>
      <c r="Q282" s="317"/>
      <c r="S282" s="317"/>
      <c r="U282" s="319"/>
      <c r="V282"/>
    </row>
    <row r="283" spans="1:22" x14ac:dyDescent="0.25">
      <c r="A283" s="325"/>
      <c r="B283" s="336"/>
      <c r="C283" s="336"/>
      <c r="D283" s="336"/>
      <c r="E283" s="337"/>
      <c r="F283" s="338"/>
      <c r="G283" s="339"/>
      <c r="H283" s="402"/>
      <c r="I283" s="341"/>
      <c r="J283"/>
      <c r="K283"/>
      <c r="L283"/>
      <c r="M283"/>
      <c r="P283" s="342"/>
      <c r="Q283" s="317"/>
      <c r="S283" s="317"/>
      <c r="U283" s="319"/>
      <c r="V283"/>
    </row>
    <row r="284" spans="1:22" x14ac:dyDescent="0.25">
      <c r="A284" s="325"/>
      <c r="B284" s="336"/>
      <c r="C284" s="336"/>
      <c r="D284" s="336"/>
      <c r="E284" s="337"/>
      <c r="F284" s="338"/>
      <c r="G284" s="339"/>
      <c r="H284" s="402"/>
      <c r="I284" s="341"/>
      <c r="J284"/>
      <c r="K284"/>
      <c r="L284"/>
      <c r="M284"/>
      <c r="P284" s="342"/>
      <c r="Q284" s="317"/>
      <c r="S284" s="317"/>
      <c r="U284" s="319"/>
      <c r="V284"/>
    </row>
    <row r="285" spans="1:22" x14ac:dyDescent="0.25">
      <c r="A285" s="343"/>
      <c r="B285" s="336"/>
      <c r="C285" s="336"/>
      <c r="D285" s="336"/>
      <c r="E285" s="337"/>
      <c r="F285" s="338"/>
      <c r="G285" s="339"/>
      <c r="H285" s="402"/>
      <c r="I285" s="341"/>
      <c r="J285"/>
      <c r="K285"/>
      <c r="L285"/>
      <c r="M285"/>
      <c r="P285" s="342"/>
      <c r="Q285" s="317"/>
      <c r="S285" s="317"/>
      <c r="U285" s="319"/>
      <c r="V285"/>
    </row>
    <row r="286" spans="1:22" x14ac:dyDescent="0.25">
      <c r="A286" s="291"/>
      <c r="B286" s="336"/>
      <c r="C286" s="336"/>
      <c r="D286" s="336"/>
      <c r="E286" s="337"/>
      <c r="F286" s="338"/>
      <c r="G286" s="339"/>
      <c r="H286" s="402"/>
      <c r="I286" s="341"/>
      <c r="J286"/>
      <c r="K286"/>
      <c r="L286"/>
      <c r="M286"/>
      <c r="P286" s="342"/>
      <c r="Q286" s="317"/>
      <c r="S286" s="317"/>
      <c r="U286" s="319"/>
      <c r="V286"/>
    </row>
    <row r="287" spans="1:22" x14ac:dyDescent="0.25">
      <c r="A287" s="278"/>
      <c r="B287" s="336"/>
      <c r="C287" s="336"/>
      <c r="D287" s="336"/>
      <c r="E287" s="337"/>
      <c r="F287" s="338"/>
      <c r="G287" s="339"/>
      <c r="H287" s="402"/>
      <c r="I287" s="341"/>
      <c r="J287"/>
      <c r="K287"/>
      <c r="L287"/>
      <c r="M287"/>
      <c r="P287" s="342"/>
      <c r="Q287" s="317"/>
      <c r="S287" s="317"/>
      <c r="U287" s="319"/>
      <c r="V287"/>
    </row>
    <row r="288" spans="1:22" x14ac:dyDescent="0.25">
      <c r="A288" s="278"/>
      <c r="B288" s="336"/>
      <c r="C288" s="336"/>
      <c r="D288" s="336"/>
      <c r="E288" s="337"/>
      <c r="F288" s="338"/>
      <c r="G288" s="339"/>
      <c r="H288" s="402"/>
      <c r="I288" s="341"/>
      <c r="J288"/>
      <c r="K288"/>
      <c r="L288"/>
      <c r="M288"/>
      <c r="P288" s="342"/>
      <c r="Q288" s="317"/>
      <c r="S288" s="317"/>
      <c r="U288" s="319"/>
      <c r="V288"/>
    </row>
    <row r="289" spans="1:22" x14ac:dyDescent="0.25">
      <c r="A289" s="278"/>
      <c r="B289" s="336"/>
      <c r="C289" s="336"/>
      <c r="D289" s="336"/>
      <c r="E289" s="337"/>
      <c r="F289" s="338"/>
      <c r="G289" s="339"/>
      <c r="H289" s="402"/>
      <c r="I289" s="341"/>
      <c r="J289"/>
      <c r="K289"/>
      <c r="L289"/>
      <c r="M289"/>
      <c r="P289" s="342"/>
      <c r="Q289" s="317"/>
      <c r="S289" s="317"/>
      <c r="U289" s="319"/>
      <c r="V289"/>
    </row>
    <row r="290" spans="1:22" x14ac:dyDescent="0.25">
      <c r="A290" s="278"/>
      <c r="B290" s="336"/>
      <c r="C290" s="336"/>
      <c r="D290" s="336"/>
      <c r="E290" s="337"/>
      <c r="F290" s="338"/>
      <c r="G290" s="339"/>
      <c r="H290" s="402"/>
      <c r="I290" s="341"/>
      <c r="J290"/>
      <c r="K290"/>
      <c r="L290"/>
      <c r="M290"/>
      <c r="P290" s="342"/>
      <c r="Q290" s="317"/>
      <c r="S290" s="317"/>
      <c r="U290" s="319"/>
      <c r="V290"/>
    </row>
    <row r="291" spans="1:22" x14ac:dyDescent="0.25">
      <c r="A291" s="278"/>
      <c r="B291" s="336"/>
      <c r="C291" s="336"/>
      <c r="D291" s="336"/>
      <c r="E291" s="337"/>
      <c r="F291" s="338"/>
      <c r="G291" s="339"/>
      <c r="H291" s="402"/>
      <c r="I291" s="341"/>
      <c r="J291"/>
      <c r="K291"/>
      <c r="L291"/>
      <c r="M291"/>
      <c r="P291" s="342"/>
      <c r="Q291" s="317"/>
      <c r="S291" s="317"/>
      <c r="U291" s="319"/>
      <c r="V291"/>
    </row>
    <row r="292" spans="1:22" x14ac:dyDescent="0.25">
      <c r="A292" s="278"/>
      <c r="B292" s="336"/>
      <c r="C292" s="336"/>
      <c r="D292" s="336"/>
      <c r="E292" s="337"/>
      <c r="F292" s="338"/>
      <c r="G292" s="339"/>
      <c r="H292" s="402"/>
      <c r="I292" s="341"/>
      <c r="J292"/>
      <c r="K292"/>
      <c r="L292"/>
      <c r="M292"/>
      <c r="P292" s="342"/>
      <c r="Q292" s="317"/>
      <c r="S292" s="317"/>
      <c r="U292" s="319"/>
      <c r="V292"/>
    </row>
    <row r="293" spans="1:22" x14ac:dyDescent="0.25">
      <c r="A293" s="278"/>
      <c r="B293" s="336"/>
      <c r="C293" s="336"/>
      <c r="D293" s="336"/>
      <c r="E293" s="337"/>
      <c r="F293" s="338"/>
      <c r="G293" s="339"/>
      <c r="H293" s="402"/>
      <c r="I293" s="341"/>
      <c r="J293"/>
      <c r="K293"/>
      <c r="L293"/>
      <c r="M293"/>
      <c r="P293" s="342"/>
      <c r="Q293" s="317"/>
      <c r="S293" s="317"/>
      <c r="U293" s="319"/>
      <c r="V293"/>
    </row>
  </sheetData>
  <mergeCells count="8">
    <mergeCell ref="F260:H260"/>
    <mergeCell ref="A1:J2"/>
    <mergeCell ref="S1:T2"/>
    <mergeCell ref="W1:X1"/>
    <mergeCell ref="O3:P3"/>
    <mergeCell ref="L88:M89"/>
    <mergeCell ref="O95:O96"/>
    <mergeCell ref="P95:P9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   CANALES   DE  JUNIO   2022  </vt:lpstr>
      <vt:lpstr> CANALES DE    JULIO   2022   </vt:lpstr>
      <vt:lpstr>CANALES   DE  AGOSTO  2022  </vt:lpstr>
      <vt:lpstr>CANALES  DE SEPTIEMBRE  2022   </vt:lpstr>
      <vt:lpstr>CANALES  OCTUBRE  2022   </vt:lpstr>
      <vt:lpstr>Hoja2</vt:lpstr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2022-07-05T22:37:13Z</cp:lastPrinted>
  <dcterms:created xsi:type="dcterms:W3CDTF">2022-01-15T21:14:38Z</dcterms:created>
  <dcterms:modified xsi:type="dcterms:W3CDTF">2022-10-25T19:46:35Z</dcterms:modified>
</cp:coreProperties>
</file>