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3690" yWindow="0" windowWidth="16605" windowHeight="10920" firstSheet="15" activeTab="15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PAGOS REMISIONES " sheetId="22" r:id="rId18"/>
    <sheet name="Hoja1" sheetId="19" r:id="rId19"/>
    <sheet name="Hoja3" sheetId="20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18" l="1"/>
  <c r="C130" i="9" l="1"/>
  <c r="D11" i="22" l="1"/>
  <c r="M21" i="18" l="1"/>
  <c r="M36" i="16" l="1"/>
  <c r="Q23" i="18" l="1"/>
  <c r="Q24" i="18"/>
  <c r="Q25" i="18"/>
  <c r="Q26" i="18"/>
  <c r="Q27" i="18"/>
  <c r="Q28" i="18"/>
  <c r="Q29" i="18"/>
  <c r="Q30" i="18"/>
  <c r="Q31" i="18"/>
  <c r="Q32" i="18"/>
  <c r="Q33" i="18"/>
  <c r="Q34" i="18"/>
  <c r="Q35" i="18"/>
  <c r="Q5" i="18"/>
  <c r="M5" i="18"/>
  <c r="M41" i="18" s="1"/>
  <c r="N89" i="21"/>
  <c r="M89" i="21"/>
  <c r="K89" i="21"/>
  <c r="E89" i="21"/>
  <c r="C89" i="21"/>
  <c r="F87" i="21"/>
  <c r="F86" i="21"/>
  <c r="F85" i="21"/>
  <c r="F84" i="21"/>
  <c r="F83" i="21"/>
  <c r="F82" i="21"/>
  <c r="F81" i="21"/>
  <c r="F80" i="21"/>
  <c r="F79" i="21"/>
  <c r="F78" i="21"/>
  <c r="F77" i="21"/>
  <c r="F76" i="21"/>
  <c r="F75" i="21"/>
  <c r="F74" i="21"/>
  <c r="F73" i="21"/>
  <c r="F72" i="21"/>
  <c r="F71" i="21"/>
  <c r="F70" i="21"/>
  <c r="F69" i="21"/>
  <c r="F68" i="21"/>
  <c r="F67" i="21"/>
  <c r="F66" i="21"/>
  <c r="F65" i="21"/>
  <c r="F64" i="21"/>
  <c r="F63" i="21"/>
  <c r="N62" i="21"/>
  <c r="N63" i="21" s="1"/>
  <c r="N64" i="21" s="1"/>
  <c r="N65" i="21" s="1"/>
  <c r="N66" i="21" s="1"/>
  <c r="N67" i="21" s="1"/>
  <c r="N68" i="21" s="1"/>
  <c r="N69" i="21" s="1"/>
  <c r="N70" i="21" s="1"/>
  <c r="N71" i="21" s="1"/>
  <c r="N72" i="21" s="1"/>
  <c r="N73" i="21" s="1"/>
  <c r="N74" i="21" s="1"/>
  <c r="N75" i="21" s="1"/>
  <c r="N76" i="21" s="1"/>
  <c r="N77" i="21" s="1"/>
  <c r="N78" i="21" s="1"/>
  <c r="N79" i="21" s="1"/>
  <c r="N80" i="21" s="1"/>
  <c r="N81" i="21" s="1"/>
  <c r="N82" i="21" s="1"/>
  <c r="N83" i="21" s="1"/>
  <c r="N84" i="21" s="1"/>
  <c r="N85" i="21" s="1"/>
  <c r="N86" i="21" s="1"/>
  <c r="N87" i="21" s="1"/>
  <c r="F62" i="21"/>
  <c r="N61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N42" i="21" s="1"/>
  <c r="N43" i="21" s="1"/>
  <c r="F3" i="21"/>
  <c r="K56" i="18"/>
  <c r="I50" i="18"/>
  <c r="F50" i="18"/>
  <c r="C50" i="18"/>
  <c r="N41" i="18"/>
  <c r="Q40" i="18"/>
  <c r="P40" i="18"/>
  <c r="P39" i="18"/>
  <c r="Q39" i="18" s="1"/>
  <c r="P38" i="18"/>
  <c r="Q38" i="18" s="1"/>
  <c r="P37" i="18"/>
  <c r="Q37" i="18" s="1"/>
  <c r="P36" i="18"/>
  <c r="Q36" i="18" s="1"/>
  <c r="P35" i="18"/>
  <c r="P34" i="18"/>
  <c r="P33" i="18"/>
  <c r="P32" i="18"/>
  <c r="P31" i="18"/>
  <c r="P30" i="18"/>
  <c r="P29" i="18"/>
  <c r="P28" i="18"/>
  <c r="P27" i="18"/>
  <c r="P25" i="18"/>
  <c r="P24" i="18"/>
  <c r="P23" i="18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F89" i="21" l="1"/>
  <c r="P5" i="18"/>
  <c r="M45" i="18"/>
  <c r="Q41" i="18"/>
  <c r="P26" i="18"/>
  <c r="P41" i="18" s="1"/>
  <c r="L50" i="18"/>
  <c r="K52" i="18" s="1"/>
  <c r="F53" i="18" s="1"/>
  <c r="F56" i="18" s="1"/>
  <c r="K54" i="18" s="1"/>
  <c r="K58" i="18" s="1"/>
  <c r="M30" i="16"/>
  <c r="M26" i="16"/>
  <c r="G11" i="17"/>
  <c r="D15" i="17" l="1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56" i="16"/>
  <c r="L50" i="16"/>
  <c r="I50" i="16"/>
  <c r="F50" i="16"/>
  <c r="C50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52" i="16"/>
  <c r="F53" i="16" s="1"/>
  <c r="F56" i="16" s="1"/>
  <c r="K54" i="16" s="1"/>
  <c r="K58" i="16" s="1"/>
  <c r="C38" i="14" l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56" i="14"/>
  <c r="L50" i="14"/>
  <c r="I50" i="14"/>
  <c r="F50" i="14"/>
  <c r="C50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52" i="14"/>
  <c r="F53" i="14" s="1"/>
  <c r="F56" i="14" s="1"/>
  <c r="K54" i="14" s="1"/>
  <c r="K58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<sst xmlns="http://schemas.openxmlformats.org/spreadsheetml/2006/main" count="1513" uniqueCount="808">
  <si>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</si>
  <si>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</si>
  <si>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</si>
  <si>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</si>
  <si>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</si>
  <si>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</si>
  <si>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</si>
  <si>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</si>
  <si>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</si>
  <si>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</si>
  <si>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</si>
  <si>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</si>
  <si>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</si>
  <si>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</si>
  <si>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</si>
  <si>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</si>
  <si>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</si>
  <si>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</si>
  <si>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</si>
  <si>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</si>
  <si>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</si>
  <si>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</si>
  <si>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</si>
  <si>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</si>
  <si>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</si>
  <si>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</si>
  <si>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</si>
  <si>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</si>
  <si>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</si>
  <si>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</si>
  <si>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</si>
  <si>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</si>
  <si>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</si>
  <si>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</si>
  <si>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</si>
  <si>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</si>
  <si>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</si>
  <si>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</si>
  <si>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</si>
  <si>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</si>
  <si>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</si>
  <si>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</si>
  <si>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</si>
  <si>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</si>
  <si>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</si>
  <si>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</si>
  <si>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</si>
  <si>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</si>
  <si>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</si>
  <si>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</si>
  <si>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</si>
  <si>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</si>
  <si>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</si>
  <si>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</si>
  <si>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</si>
  <si>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</si>
  <si>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</si>
  <si>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</si>
  <si>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</si>
  <si>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</si>
  <si>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</si>
  <si>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</si>
  <si>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</si>
  <si>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</si>
  <si>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</si>
  <si>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</si>
  <si>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</si>
  <si>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</si>
  <si>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</si>
  <si>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</si>
  <si>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</si>
  <si>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</si>
  <si>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</si>
  <si>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</si>
  <si>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</si>
  <si>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</si>
  <si>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</si>
  <si>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</si>
  <si>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</si>
  <si>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</si>
  <si>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</si>
  <si>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</si>
  <si>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</si>
  <si>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</si>
  <si>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</si>
  <si>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</si>
  <si>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</si>
  <si>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</si>
  <si>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</si>
  <si>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</si>
  <si>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</si>
  <si>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</si>
  <si>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</si>
  <si>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</si>
  <si>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</si>
  <si>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</si>
  <si>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</si>
  <si>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</si>
  <si>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</si>
  <si>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</si>
  <si>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</si>
  <si>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</si>
  <si>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</si>
  <si>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</si>
  <si>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</si>
  <si>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</si>
  <si>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</si>
  <si>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</si>
  <si>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</si>
  <si>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</si>
  <si>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</si>
  <si>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</si>
  <si>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</si>
  <si>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</si>
  <si>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</si>
  <si>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</si>
  <si>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</si>
  <si>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</si>
  <si>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</si>
  <si>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</si>
  <si>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</si>
  <si>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</si>
  <si>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</si>
  <si>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</si>
  <si>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</si>
  <si>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</si>
  <si>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</si>
  <si>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</si>
  <si>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</si>
  <si>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</si>
  <si>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</si>
  <si>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</si>
  <si>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</si>
  <si>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</si>
  <si>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</si>
  <si>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</si>
  <si>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</si>
  <si>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</si>
  <si>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</si>
  <si>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</si>
  <si>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</si>
  <si>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</si>
  <si>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</si>
  <si>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</si>
  <si>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</si>
  <si>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</si>
  <si>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</si>
  <si>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</si>
  <si>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</si>
  <si>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</si>
  <si>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</si>
  <si>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</si>
  <si>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</si>
  <si>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</si>
  <si>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</si>
  <si>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</si>
  <si>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</si>
  <si>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</si>
  <si>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</si>
  <si>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</si>
  <si>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</si>
  <si>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</si>
  <si>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</si>
  <si>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</si>
  <si>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</si>
  <si>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</si>
  <si>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</si>
  <si>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</si>
  <si>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</si>
  <si>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</si>
  <si>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</si>
  <si>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</si>
  <si>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</si>
  <si>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</si>
  <si>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</si>
  <si>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</si>
  <si>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</si>
  <si>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</si>
  <si>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</si>
  <si>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</si>
  <si>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</si>
  <si>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</si>
  <si>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</si>
  <si>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</si>
  <si>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</si>
  <si>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</si>
  <si>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</si>
  <si>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</si>
  <si>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</si>
  <si>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</si>
  <si>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</si>
  <si>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</si>
  <si>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</si>
  <si>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</si>
  <si>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</si>
  <si>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</si>
  <si>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</si>
  <si>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</si>
  <si>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</si>
  <si>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</si>
  <si>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</si>
  <si>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</si>
  <si>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</si>
  <si>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</si>
  <si>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</si>
  <si>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</si>
  <si>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</si>
  <si>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</si>
  <si>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</si>
  <si>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</si>
  <si>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</si>
  <si>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</si>
  <si>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</si>
  <si>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</si>
  <si>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</si>
  <si>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</si>
  <si>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</si>
  <si>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</si>
  <si>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</si>
  <si>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</si>
  <si>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</si>
  <si>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</si>
  <si>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</si>
  <si>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</si>
  <si>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</si>
  <si>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</si>
  <si>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</si>
  <si>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</si>
  <si>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</si>
  <si>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</si>
  <si>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</si>
  <si>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</si>
  <si>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</si>
  <si>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</si>
  <si>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</si>
  <si>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</si>
  <si>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</si>
  <si>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</si>
  <si>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</si>
  <si>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</si>
  <si>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</si>
  <si>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</si>
  <si>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</si>
  <si>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</si>
  <si>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</si>
  <si>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</si>
  <si>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</si>
  <si>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</si>
  <si>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</si>
  <si>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</si>
  <si>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</si>
  <si>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</si>
  <si>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</si>
  <si>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</si>
  <si>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</si>
  <si>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</si>
  <si>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</si>
  <si>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</si>
  <si>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</si>
  <si>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</si>
  <si>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</si>
  <si>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</si>
  <si>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</si>
  <si>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</si>
  <si>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</si>
  <si>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</si>
  <si>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</si>
  <si>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</si>
  <si>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</si>
  <si>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</si>
  <si>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</si>
  <si>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</si>
  <si>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</si>
  <si>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</si>
  <si>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</si>
  <si>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</si>
  <si>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</si>
  <si>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</si>
  <si>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</si>
  <si>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</si>
  <si>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</si>
  <si>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</si>
  <si>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</si>
  <si>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</si>
  <si>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</si>
  <si>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</si>
  <si>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</si>
  <si>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</si>
  <si>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</si>
  <si>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</si>
  <si>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</si>
  <si>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</si>
  <si>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</si>
  <si>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</si>
  <si>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</si>
  <si>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</si>
  <si>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</si>
  <si>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</si>
  <si>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</si>
  <si>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</si>
  <si>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</si>
  <si>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</si>
  <si>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</si>
  <si>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</si>
  <si>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</si>
  <si>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</si>
  <si>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</si>
  <si>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</si>
  <si>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</si>
  <si>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</si>
  <si>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</si>
  <si>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</si>
  <si>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</si>
  <si>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</si>
  <si>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</si>
  <si>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</si>
  <si>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</si>
  <si>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</si>
  <si>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</si>
  <si>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</si>
  <si>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</si>
  <si>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</si>
  <si>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</si>
  <si>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</si>
  <si>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</si>
  <si>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</si>
  <si>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</si>
  <si>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</si>
  <si>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</si>
  <si>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</si>
  <si>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</si>
  <si>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</si>
  <si>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</si>
  <si>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</si>
  <si>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</si>
  <si>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</si>
  <si>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</si>
  <si>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</si>
  <si>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</si>
  <si>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</si>
  <si>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</si>
  <si>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</si>
  <si>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</si>
  <si>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</si>
  <si>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</si>
  <si>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</si>
  <si>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</si>
  <si>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</si>
  <si>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</si>
  <si>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</si>
  <si>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</si>
  <si>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</si>
  <si>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</si>
  <si>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</si>
  <si>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</si>
  <si>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</si>
  <si>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</si>
  <si>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</si>
  <si>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</si>
  <si>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</si>
  <si>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</si>
  <si>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</si>
  <si>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</si>
  <si>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</si>
  <si>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</si>
  <si>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</si>
  <si>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</si>
  <si>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</si>
  <si>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</si>
  <si>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</si>
  <si>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</si>
  <si>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</si>
  <si>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</si>
  <si>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</si>
  <si>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</si>
  <si>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</si>
  <si>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</si>
  <si>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</si>
  <si>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</si>
  <si>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</si>
  <si>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</si>
  <si>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</si>
  <si>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</si>
  <si>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</si>
  <si>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</si>
  <si>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</si>
  <si>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</si>
  <si>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</si>
  <si>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</si>
  <si>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</si>
  <si>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</si>
  <si>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</si>
  <si>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</si>
  <si>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</si>
  <si>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</si>
  <si>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</si>
  <si>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</si>
  <si>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</si>
  <si>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</si>
  <si>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</si>
  <si>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</si>
  <si>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</si>
  <si>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</si>
  <si>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</si>
  <si>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</si>
  <si>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</si>
  <si>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</si>
  <si>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</si>
  <si>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</si>
  <si>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</si>
  <si>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</si>
  <si>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</si>
  <si>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</si>
  <si>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</si>
  <si>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</si>
  <si>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</si>
  <si>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</si>
  <si>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</si>
  <si>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</si>
  <si>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</si>
  <si>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</si>
  <si>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</si>
  <si>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</si>
  <si>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</si>
  <si>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</si>
  <si>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</si>
  <si>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</si>
  <si>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</si>
  <si>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</si>
  <si>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</si>
  <si>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</si>
  <si>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</si>
  <si>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</si>
  <si>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</si>
  <si>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</si>
  <si>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</si>
  <si>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</si>
  <si>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</si>
  <si>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</si>
  <si>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</si>
  <si>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</si>
  <si>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</si>
  <si>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</si>
  <si>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</si>
  <si>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</si>
  <si>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</si>
  <si>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</si>
  <si>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</si>
  <si>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</si>
  <si>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</si>
  <si>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</si>
  <si>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</si>
  <si>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</si>
  <si>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</si>
  <si>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</si>
  <si>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</si>
  <si>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</si>
  <si>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</si>
  <si>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</si>
  <si>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</si>
  <si>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</si>
  <si>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</si>
  <si>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</si>
  <si>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</si>
  <si>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</si>
  <si>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</si>
  <si>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</si>
  <si>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</si>
  <si>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</si>
  <si>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</si>
  <si>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</si>
  <si>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</si>
  <si>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</si>
  <si>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</si>
  <si>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</si>
  <si>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</si>
  <si>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</si>
  <si>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</si>
  <si>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</si>
  <si>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</si>
  <si>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</si>
  <si>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</si>
  <si>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</si>
  <si>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</si>
  <si>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</si>
  <si>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</si>
  <si>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</si>
  <si>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</si>
  <si>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</si>
  <si>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</si>
  <si>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</si>
  <si>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</si>
  <si>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</si>
  <si>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</si>
  <si>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</si>
  <si>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</si>
  <si>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</si>
  <si>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</si>
  <si>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</si>
  <si>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</si>
  <si>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</si>
  <si>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</si>
  <si>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</si>
  <si>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</si>
  <si>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</si>
  <si>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</si>
  <si>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</si>
  <si>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</si>
  <si>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</si>
  <si>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</si>
  <si>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</si>
  <si>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</si>
  <si>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</si>
  <si>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</si>
  <si>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</si>
  <si>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</si>
  <si>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</si>
  <si>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</si>
  <si>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</si>
  <si>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</si>
  <si>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</si>
  <si>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</si>
  <si>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</si>
  <si>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</si>
  <si>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</si>
  <si>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</si>
  <si>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</si>
  <si>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</si>
  <si>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</si>
  <si>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</si>
  <si>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</si>
  <si>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</si>
  <si>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</si>
  <si>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</si>
  <si>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</si>
  <si>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</si>
  <si>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</si>
  <si>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</si>
  <si>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</si>
  <si>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</si>
  <si>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</si>
  <si>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</si>
  <si>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</si>
  <si>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</si>
  <si>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</si>
  <si>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</si>
  <si>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</si>
  <si>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</si>
  <si>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</si>
  <si>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</si>
  <si>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</si>
  <si>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</si>
  <si>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</si>
  <si>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</si>
  <si>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</si>
  <si>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</si>
  <si>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</si>
  <si>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</si>
  <si>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</si>
  <si>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</si>
  <si>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</si>
  <si>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</si>
  <si>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</si>
  <si>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</si>
  <si>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</si>
  <si>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</si>
  <si>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</si>
  <si>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</si>
  <si>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</si>
  <si>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</si>
  <si>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</si>
  <si>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</si>
  <si>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</si>
  <si>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</si>
  <si>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</si>
  <si>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</si>
  <si>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</si>
  <si>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</si>
  <si>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</si>
  <si>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</si>
  <si>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</si>
  <si>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</si>
  <si>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</si>
  <si>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</si>
  <si>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</si>
  <si>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</si>
  <si>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</si>
  <si>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</si>
  <si>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</si>
  <si>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</si>
  <si>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</si>
  <si>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</si>
  <si>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</si>
  <si>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</si>
  <si>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</si>
  <si>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</si>
  <si>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</si>
  <si>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</si>
  <si>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</si>
  <si>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</si>
  <si>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</si>
  <si>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</si>
  <si>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</si>
  <si>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</si>
  <si>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</si>
  <si>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</si>
  <si>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</si>
  <si>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</si>
  <si>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</si>
  <si>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</si>
  <si>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</si>
  <si>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</si>
  <si>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</si>
  <si>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</si>
  <si>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</si>
  <si>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</si>
  <si>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</si>
  <si>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</si>
  <si>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</si>
  <si>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</si>
  <si>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</si>
  <si>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</si>
  <si>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</si>
  <si>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</si>
  <si>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</si>
  <si>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</si>
  <si>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</si>
  <si>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</si>
  <si>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</si>
  <si>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</si>
  <si>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</si>
  <si>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</si>
  <si>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</si>
  <si>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</si>
  <si>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</si>
  <si>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</si>
  <si>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</si>
  <si>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</si>
  <si>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</si>
  <si>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</si>
  <si>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</si>
  <si>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</si>
  <si>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</si>
  <si>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</si>
  <si>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</si>
  <si>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</si>
  <si>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</si>
  <si>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</si>
  <si>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</si>
  <si>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</si>
  <si>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</si>
  <si>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</si>
  <si>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</si>
  <si>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</si>
  <si>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</si>
  <si>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</si>
  <si>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</si>
  <si>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</si>
  <si>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</si>
  <si>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</si>
  <si>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</si>
  <si>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</si>
  <si>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</si>
  <si>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</si>
  <si>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</si>
  <si>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</si>
  <si>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</si>
  <si>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</si>
  <si>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</si>
  <si>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</si>
  <si>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</si>
  <si>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</si>
  <si>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</si>
  <si>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</si>
  <si>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</si>
  <si>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</si>
  <si>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</si>
  <si>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</si>
  <si>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</si>
  <si>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</si>
  <si>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</si>
  <si>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</si>
  <si>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</si>
  <si>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</si>
  <si>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</si>
  <si>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</si>
  <si>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</si>
  <si>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</si>
  <si>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</si>
  <si>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</si>
  <si>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</si>
  <si>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</si>
  <si>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</si>
  <si>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</si>
  <si>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</si>
  <si>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</si>
  <si>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</si>
  <si>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</si>
  <si>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</si>
  <si>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</si>
  <si>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</si>
  <si>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</si>
  <si>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</si>
  <si>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</si>
  <si>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</si>
  <si>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</si>
  <si>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</si>
  <si>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</si>
  <si>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</si>
  <si>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</si>
  <si>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</si>
  <si>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</si>
  <si>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</si>
  <si>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</si>
  <si>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</si>
  <si>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</si>
  <si>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</si>
  <si>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</si>
  <si>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</si>
  <si>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</si>
  <si>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</si>
  <si>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</si>
  <si>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</si>
  <si>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</si>
  <si>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</si>
  <si>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</si>
  <si>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</si>
  <si>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</si>
  <si>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</si>
  <si>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</si>
  <si>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</si>
  <si>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</si>
  <si>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</si>
  <si>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</si>
  <si>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</si>
  <si>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</si>
  <si>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</si>
  <si>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</si>
  <si>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</si>
  <si>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</si>
  <si>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</si>
  <si>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</si>
  <si>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</si>
  <si>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</si>
  <si>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</si>
  <si>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</si>
  <si>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</si>
  <si>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</si>
  <si>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VENTAS ZAVALETA</t>
  </si>
  <si>
    <t>CUENTA BBVA  NLP</t>
  </si>
  <si>
    <t xml:space="preserve">DIFERENCIA </t>
  </si>
  <si>
    <t>FICHA</t>
  </si>
  <si>
    <t xml:space="preserve">DEPOSITOS DE REPOSICION PARA  ZAVALETA 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</si>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</sst>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6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</fills>
  <borders count="10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37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44" fontId="19" fillId="6" borderId="26" xfId="1" applyFont="1" applyFill="1" applyBorder="1"/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164" fontId="0" fillId="0" borderId="0" xfId="0" applyNumberFormat="1" applyFill="1"/>
    <xf numFmtId="0" fontId="17" fillId="0" borderId="25" xfId="0" applyFont="1" applyFill="1" applyBorder="1" applyAlignment="1">
      <alignment horizontal="left"/>
    </xf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49" fontId="3" fillId="0" borderId="86" xfId="0" applyNumberFormat="1" applyFont="1" applyBorder="1"/>
    <xf numFmtId="0" fontId="3" fillId="21" borderId="86" xfId="0" applyFont="1" applyFill="1" applyBorder="1"/>
    <xf numFmtId="49" fontId="3" fillId="21" borderId="86" xfId="0" applyNumberFormat="1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9" xfId="0" applyNumberFormat="1" applyFont="1" applyBorder="1" applyAlignment="1">
      <alignment horizontal="center"/>
    </xf>
    <xf numFmtId="0" fontId="3" fillId="0" borderId="100" xfId="0" applyFont="1" applyBorder="1" applyAlignment="1">
      <alignment horizontal="center"/>
    </xf>
    <xf numFmtId="44" fontId="3" fillId="0" borderId="100" xfId="1" applyFont="1" applyBorder="1" applyAlignment="1">
      <alignment horizontal="center"/>
    </xf>
    <xf numFmtId="165" fontId="3" fillId="0" borderId="100" xfId="0" applyNumberFormat="1" applyFont="1" applyBorder="1" applyAlignment="1">
      <alignment horizontal="center"/>
    </xf>
    <xf numFmtId="44" fontId="3" fillId="0" borderId="101" xfId="1" applyFont="1" applyBorder="1" applyAlignment="1">
      <alignment horizontal="center"/>
    </xf>
    <xf numFmtId="0" fontId="3" fillId="0" borderId="99" xfId="0" applyFont="1" applyBorder="1" applyAlignment="1">
      <alignment horizontal="center"/>
    </xf>
    <xf numFmtId="0" fontId="10" fillId="0" borderId="100" xfId="0" applyFont="1" applyBorder="1" applyAlignment="1">
      <alignment horizontal="center"/>
    </xf>
    <xf numFmtId="164" fontId="3" fillId="0" borderId="100" xfId="0" applyNumberFormat="1" applyFont="1" applyBorder="1" applyAlignment="1">
      <alignment horizontal="center"/>
    </xf>
    <xf numFmtId="0" fontId="3" fillId="0" borderId="25" xfId="0" applyFont="1" applyFill="1" applyBorder="1"/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 wrapText="1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18" fillId="0" borderId="0" xfId="0" applyFont="1" applyFill="1"/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4" fontId="3" fillId="6" borderId="25" xfId="0" applyNumberFormat="1" applyFont="1" applyFill="1" applyBorder="1"/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8" xfId="0" applyNumberFormat="1" applyFont="1" applyFill="1" applyBorder="1" applyAlignment="1">
      <alignment horizontal="center"/>
    </xf>
    <xf numFmtId="165" fontId="62" fillId="0" borderId="7" xfId="0" applyNumberFormat="1" applyFont="1" applyBorder="1" applyAlignment="1">
      <alignment horizontal="center" vertical="center"/>
    </xf>
    <xf numFmtId="165" fontId="62" fillId="0" borderId="8" xfId="0" applyNumberFormat="1" applyFont="1" applyBorder="1" applyAlignment="1">
      <alignment horizontal="center" vertical="center"/>
    </xf>
    <xf numFmtId="165" fontId="62" fillId="0" borderId="16" xfId="0" applyNumberFormat="1" applyFont="1" applyBorder="1" applyAlignment="1">
      <alignment horizontal="center" vertic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5" xfId="1" applyFont="1" applyBorder="1" applyAlignment="1">
      <alignment horizontal="center" vertical="center"/>
    </xf>
    <xf numFmtId="44" fontId="61" fillId="0" borderId="97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6" xfId="0" applyNumberFormat="1" applyFont="1" applyBorder="1" applyAlignment="1">
      <alignment horizontal="center" vertic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0" borderId="26" xfId="1" applyFont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3" borderId="74" xfId="0" applyNumberFormat="1" applyFont="1" applyFill="1" applyBorder="1" applyAlignment="1">
      <alignment horizontal="center"/>
    </xf>
    <xf numFmtId="0" fontId="11" fillId="3" borderId="0" xfId="0" applyFont="1" applyFill="1" applyAlignment="1">
      <alignment horizontal="center"/>
    </xf>
    <xf numFmtId="164" fontId="33" fillId="7" borderId="102" xfId="0" applyNumberFormat="1" applyFont="1" applyFill="1" applyBorder="1" applyAlignment="1">
      <alignment horizontal="center" vertical="center" wrapText="1"/>
    </xf>
    <xf numFmtId="164" fontId="33" fillId="7" borderId="103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CCFF"/>
      <color rgb="FFCCFF66"/>
      <color rgb="FFFF00FF"/>
      <color rgb="FF0000FF"/>
      <color rgb="FFCC99FF"/>
      <color rgb="FFFFCCFF"/>
      <color rgb="FF00FF99"/>
      <color rgb="FF66FFFF"/>
      <color rgb="FF00FF00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57150</xdr:rowOff>
    </xdr:from>
    <xdr:to>
      <xdr:col>6</xdr:col>
      <xdr:colOff>466725</xdr:colOff>
      <xdr:row>14</xdr:row>
      <xdr:rowOff>171450</xdr:rowOff>
    </xdr:to>
    <xdr:cxnSp macro="">
      <xdr:nvCxnSpPr>
        <xdr:cNvPr id="5" name="Conector recto de flecha 4"/>
        <xdr:cNvCxnSpPr/>
      </xdr:nvCxnSpPr>
      <xdr:spPr>
        <a:xfrm flipH="1">
          <a:off x="3924300" y="3943350"/>
          <a:ext cx="2190750" cy="781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624"/>
      <c r="C1" s="626" t="s">
        <v>25</v>
      </c>
      <c r="D1" s="627"/>
      <c r="E1" s="627"/>
      <c r="F1" s="627"/>
      <c r="G1" s="627"/>
      <c r="H1" s="627"/>
      <c r="I1" s="627"/>
      <c r="J1" s="627"/>
      <c r="K1" s="627"/>
      <c r="L1" s="627"/>
      <c r="M1" s="627"/>
    </row>
    <row r="2" spans="1:19" ht="16.5" thickBot="1" x14ac:dyDescent="0.3">
      <c r="B2" s="625"/>
      <c r="C2" s="3"/>
      <c r="H2" s="5"/>
      <c r="I2" s="6"/>
      <c r="J2" s="7"/>
      <c r="L2" s="8"/>
      <c r="M2" s="6"/>
      <c r="N2" s="9"/>
    </row>
    <row r="3" spans="1:19" ht="21.75" thickBot="1" x14ac:dyDescent="0.35">
      <c r="B3" s="628" t="s">
        <v>0</v>
      </c>
      <c r="C3" s="629"/>
      <c r="D3" s="10"/>
      <c r="E3" s="11"/>
      <c r="F3" s="11"/>
      <c r="H3" s="630" t="s">
        <v>26</v>
      </c>
      <c r="I3" s="630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631" t="s">
        <v>2</v>
      </c>
      <c r="F4" s="632"/>
      <c r="H4" s="633" t="s">
        <v>3</v>
      </c>
      <c r="I4" s="634"/>
      <c r="J4" s="19"/>
      <c r="K4" s="166"/>
      <c r="L4" s="20"/>
      <c r="M4" s="21" t="s">
        <v>4</v>
      </c>
      <c r="N4" s="22" t="s">
        <v>5</v>
      </c>
      <c r="P4" s="605" t="s">
        <v>6</v>
      </c>
      <c r="Q4" s="606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607">
        <f>SUM(M5:M38)</f>
        <v>247061</v>
      </c>
      <c r="N39" s="609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608"/>
      <c r="N40" s="610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611" t="s">
        <v>11</v>
      </c>
      <c r="I52" s="612"/>
      <c r="J52" s="100"/>
      <c r="K52" s="613">
        <f>I50+L50</f>
        <v>53873.49</v>
      </c>
      <c r="L52" s="614"/>
      <c r="M52" s="615">
        <f>N39+M39</f>
        <v>419924</v>
      </c>
      <c r="N52" s="616"/>
      <c r="P52" s="34"/>
      <c r="Q52" s="9"/>
    </row>
    <row r="53" spans="1:17" ht="15.75" x14ac:dyDescent="0.25">
      <c r="D53" s="617" t="s">
        <v>12</v>
      </c>
      <c r="E53" s="617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617" t="s">
        <v>95</v>
      </c>
      <c r="E54" s="617"/>
      <c r="F54" s="96">
        <v>-549976.4</v>
      </c>
      <c r="I54" s="618" t="s">
        <v>13</v>
      </c>
      <c r="J54" s="619"/>
      <c r="K54" s="620">
        <f>F56+F57+F58</f>
        <v>-24577.400000000023</v>
      </c>
      <c r="L54" s="621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622">
        <f>-C4</f>
        <v>0</v>
      </c>
      <c r="L56" s="623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600" t="s">
        <v>18</v>
      </c>
      <c r="E58" s="601"/>
      <c r="F58" s="113">
        <v>567389.35</v>
      </c>
      <c r="I58" s="602" t="s">
        <v>97</v>
      </c>
      <c r="J58" s="603"/>
      <c r="K58" s="604">
        <f>K54+K56</f>
        <v>-24577.400000000023</v>
      </c>
      <c r="L58" s="604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A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3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4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5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5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5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5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5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5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5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5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5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5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5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5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5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5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5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5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5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5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5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5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5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5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5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5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5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5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5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5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5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5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5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5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5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5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5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6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6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6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6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6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6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6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6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8">
        <v>44643</v>
      </c>
      <c r="E47" s="489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8">
        <v>44643</v>
      </c>
      <c r="E48" s="489">
        <v>145889.51999999999</v>
      </c>
      <c r="F48" s="392">
        <f t="shared" si="0"/>
        <v>0</v>
      </c>
      <c r="I48" s="348"/>
      <c r="J48" s="414"/>
      <c r="K48" s="414"/>
      <c r="L48" s="477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8">
        <v>44643</v>
      </c>
      <c r="E49" s="489">
        <v>200</v>
      </c>
      <c r="F49" s="392">
        <f t="shared" si="0"/>
        <v>0</v>
      </c>
      <c r="I49" s="348"/>
      <c r="J49" s="414"/>
      <c r="K49" s="414"/>
      <c r="L49" s="477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8">
        <v>44643</v>
      </c>
      <c r="E50" s="489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8">
        <v>44643</v>
      </c>
      <c r="E51" s="489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8">
        <v>44643</v>
      </c>
      <c r="E52" s="489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8">
        <v>44643</v>
      </c>
      <c r="E53" s="489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8">
        <v>44643</v>
      </c>
      <c r="E54" s="489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8">
        <v>44643</v>
      </c>
      <c r="E55" s="489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8">
        <v>44643</v>
      </c>
      <c r="E56" s="489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8">
        <v>44643</v>
      </c>
      <c r="E57" s="489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8">
        <v>44643</v>
      </c>
      <c r="E58" s="489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8">
        <v>44643</v>
      </c>
      <c r="E59" s="489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8">
        <v>44643</v>
      </c>
      <c r="E60" s="489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8">
        <v>44643</v>
      </c>
      <c r="E61" s="489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8">
        <v>44643</v>
      </c>
      <c r="E62" s="489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8">
        <v>44643</v>
      </c>
      <c r="E63" s="489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8">
        <v>44643</v>
      </c>
      <c r="E64" s="489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8">
        <v>44643</v>
      </c>
      <c r="E65" s="489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8">
        <v>44643</v>
      </c>
      <c r="E66" s="489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8">
        <v>44643</v>
      </c>
      <c r="E67" s="490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8">
        <v>44643</v>
      </c>
      <c r="E68" s="489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8">
        <v>44643</v>
      </c>
      <c r="E69" s="489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8">
        <v>44643</v>
      </c>
      <c r="E70" s="489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8">
        <v>44643</v>
      </c>
      <c r="E71" s="489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8">
        <v>44643</v>
      </c>
      <c r="E72" s="489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8">
        <v>44643</v>
      </c>
      <c r="E73" s="489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8">
        <v>44643</v>
      </c>
      <c r="E74" s="489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8">
        <v>44643</v>
      </c>
      <c r="E75" s="489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696" t="s">
        <v>597</v>
      </c>
      <c r="J76" s="697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698"/>
      <c r="J77" s="699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8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662" t="s">
        <v>207</v>
      </c>
      <c r="K80" s="1"/>
      <c r="L80" s="97"/>
      <c r="M80" s="3"/>
      <c r="N80" s="1"/>
    </row>
    <row r="81" spans="1:14" x14ac:dyDescent="0.25">
      <c r="B81" s="462" t="s">
        <v>547</v>
      </c>
      <c r="C81" s="463"/>
      <c r="D81" s="464"/>
      <c r="E81" s="3"/>
      <c r="F81" s="663"/>
      <c r="K81" s="1"/>
      <c r="L81" s="97"/>
      <c r="M81" s="3"/>
      <c r="N81" s="1"/>
    </row>
    <row r="82" spans="1:14" ht="18.75" x14ac:dyDescent="0.3">
      <c r="A82" s="435"/>
      <c r="B82" s="695" t="s">
        <v>595</v>
      </c>
      <c r="C82" s="695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1" t="s">
        <v>598</v>
      </c>
      <c r="C84" s="481"/>
      <c r="D84" s="492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80"/>
  <sheetViews>
    <sheetView topLeftCell="C37" workbookViewId="0">
      <selection activeCell="G44" sqref="G44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24"/>
      <c r="C1" s="666" t="s">
        <v>451</v>
      </c>
      <c r="D1" s="667"/>
      <c r="E1" s="667"/>
      <c r="F1" s="667"/>
      <c r="G1" s="667"/>
      <c r="H1" s="667"/>
      <c r="I1" s="667"/>
      <c r="J1" s="667"/>
      <c r="K1" s="667"/>
      <c r="L1" s="667"/>
      <c r="M1" s="667"/>
    </row>
    <row r="2" spans="1:25" ht="16.5" thickBot="1" x14ac:dyDescent="0.3">
      <c r="B2" s="625"/>
      <c r="C2" s="3"/>
      <c r="H2" s="5"/>
      <c r="I2" s="6"/>
      <c r="J2" s="7"/>
      <c r="L2" s="8"/>
      <c r="M2" s="6"/>
      <c r="N2" s="9"/>
    </row>
    <row r="3" spans="1:25" ht="21.75" thickBot="1" x14ac:dyDescent="0.35">
      <c r="B3" s="628" t="s">
        <v>0</v>
      </c>
      <c r="C3" s="629"/>
      <c r="D3" s="10"/>
      <c r="E3" s="11"/>
      <c r="F3" s="11"/>
      <c r="H3" s="630" t="s">
        <v>26</v>
      </c>
      <c r="I3" s="630"/>
      <c r="K3" s="165"/>
      <c r="L3" s="13"/>
      <c r="M3" s="14"/>
      <c r="P3" s="654" t="s">
        <v>6</v>
      </c>
      <c r="R3" s="664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631" t="s">
        <v>2</v>
      </c>
      <c r="F4" s="632"/>
      <c r="H4" s="633" t="s">
        <v>3</v>
      </c>
      <c r="I4" s="634"/>
      <c r="J4" s="19"/>
      <c r="K4" s="166"/>
      <c r="L4" s="20"/>
      <c r="M4" s="21" t="s">
        <v>4</v>
      </c>
      <c r="N4" s="22" t="s">
        <v>5</v>
      </c>
      <c r="P4" s="655"/>
      <c r="Q4" s="322" t="s">
        <v>217</v>
      </c>
      <c r="R4" s="665"/>
      <c r="W4" s="637" t="s">
        <v>124</v>
      </c>
      <c r="X4" s="637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637"/>
      <c r="X5" s="637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641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642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643"/>
      <c r="X21" s="643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644"/>
      <c r="X23" s="644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644"/>
      <c r="X24" s="644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645"/>
      <c r="X25" s="645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645"/>
      <c r="X26" s="645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638"/>
      <c r="X27" s="639"/>
      <c r="Y27" s="640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639"/>
      <c r="X28" s="639"/>
      <c r="Y28" s="640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25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25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25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656">
        <f>SUM(M5:M35)</f>
        <v>2220612.02</v>
      </c>
      <c r="N36" s="658">
        <f>SUM(N5:N35)</f>
        <v>833865</v>
      </c>
      <c r="O36" s="276"/>
      <c r="P36" s="277">
        <v>0</v>
      </c>
      <c r="Q36" s="691">
        <f>SUM(Q5:Q35)</f>
        <v>8.3000000000320142</v>
      </c>
      <c r="R36" s="228"/>
    </row>
    <row r="37" spans="1:20" ht="18" customHeight="1" thickBot="1" x14ac:dyDescent="0.3">
      <c r="A37" s="23"/>
      <c r="B37" s="24">
        <v>44645</v>
      </c>
      <c r="C37" s="25">
        <v>350000</v>
      </c>
      <c r="D37" s="65" t="s">
        <v>49</v>
      </c>
      <c r="E37" s="27"/>
      <c r="F37" s="28"/>
      <c r="G37" s="2"/>
      <c r="H37" s="36"/>
      <c r="I37" s="30"/>
      <c r="J37" s="60"/>
      <c r="K37" s="41"/>
      <c r="L37" s="61"/>
      <c r="M37" s="657"/>
      <c r="N37" s="659"/>
      <c r="O37" s="276"/>
      <c r="P37" s="277">
        <v>0</v>
      </c>
      <c r="Q37" s="692"/>
      <c r="R37" s="227" t="s">
        <v>7</v>
      </c>
    </row>
    <row r="38" spans="1:20" ht="18" thickBot="1" x14ac:dyDescent="0.35">
      <c r="A38" s="23"/>
      <c r="B38" s="24">
        <v>44651</v>
      </c>
      <c r="C38" s="25">
        <f>13429.46+396419.2</f>
        <v>409848.66000000003</v>
      </c>
      <c r="D38" s="65" t="s">
        <v>49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693">
        <f>M36+N36</f>
        <v>3054477.02</v>
      </c>
      <c r="N39" s="694"/>
      <c r="P39" s="34">
        <f>SUM(P5:P38)</f>
        <v>3627989.66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>
        <v>44625</v>
      </c>
      <c r="K41" s="41" t="s">
        <v>457</v>
      </c>
      <c r="L41" s="61">
        <v>15195.26</v>
      </c>
      <c r="M41" s="269"/>
      <c r="N41" s="269"/>
      <c r="P41" s="34"/>
      <c r="Q41" s="13"/>
    </row>
    <row r="42" spans="1:20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>
        <v>44632</v>
      </c>
      <c r="K42" s="173" t="s">
        <v>470</v>
      </c>
      <c r="L42" s="52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>
        <v>44639</v>
      </c>
      <c r="K43" s="38" t="s">
        <v>582</v>
      </c>
      <c r="L43" s="54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>
        <v>44646</v>
      </c>
      <c r="K44" s="459" t="s">
        <v>591</v>
      </c>
      <c r="L44" s="461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1877866.6600000001</v>
      </c>
      <c r="D50" s="88"/>
      <c r="E50" s="89" t="s">
        <v>8</v>
      </c>
      <c r="F50" s="90">
        <f>SUM(F5:F49)</f>
        <v>3548268</v>
      </c>
      <c r="G50" s="88"/>
      <c r="H50" s="91" t="s">
        <v>9</v>
      </c>
      <c r="I50" s="92">
        <f>SUM(I5:I49)</f>
        <v>83862.5</v>
      </c>
      <c r="J50" s="93"/>
      <c r="K50" s="94" t="s">
        <v>10</v>
      </c>
      <c r="L50" s="95">
        <f>SUM(L5:L49)</f>
        <v>133296.9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11" t="s">
        <v>11</v>
      </c>
      <c r="I52" s="612"/>
      <c r="J52" s="100"/>
      <c r="K52" s="613">
        <f>I50+L50</f>
        <v>217159.4</v>
      </c>
      <c r="L52" s="646"/>
      <c r="M52" s="272"/>
      <c r="N52" s="272"/>
      <c r="P52" s="34"/>
      <c r="Q52" s="13"/>
    </row>
    <row r="53" spans="1:17" x14ac:dyDescent="0.25">
      <c r="D53" s="617" t="s">
        <v>12</v>
      </c>
      <c r="E53" s="617"/>
      <c r="F53" s="312">
        <f>F50-K52-C50</f>
        <v>1453241.94</v>
      </c>
      <c r="I53" s="102"/>
      <c r="J53" s="103"/>
    </row>
    <row r="54" spans="1:17" ht="18.75" x14ac:dyDescent="0.3">
      <c r="D54" s="647" t="s">
        <v>95</v>
      </c>
      <c r="E54" s="647"/>
      <c r="F54" s="111">
        <v>-1360260.32</v>
      </c>
      <c r="I54" s="618" t="s">
        <v>13</v>
      </c>
      <c r="J54" s="619"/>
      <c r="K54" s="620">
        <f>F56+F57+F58</f>
        <v>1797288.1999999997</v>
      </c>
      <c r="L54" s="620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-206286.1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-113304.48000000013</v>
      </c>
      <c r="H56" s="23"/>
      <c r="I56" s="108" t="s">
        <v>15</v>
      </c>
      <c r="J56" s="109"/>
      <c r="K56" s="622">
        <f>-C4</f>
        <v>-1266568.45</v>
      </c>
      <c r="L56" s="623"/>
    </row>
    <row r="57" spans="1:17" ht="16.5" thickBot="1" x14ac:dyDescent="0.3">
      <c r="D57" s="110" t="s">
        <v>16</v>
      </c>
      <c r="E57" s="98" t="s">
        <v>17</v>
      </c>
      <c r="F57" s="111">
        <v>117775</v>
      </c>
    </row>
    <row r="58" spans="1:17" ht="20.25" thickTop="1" thickBot="1" x14ac:dyDescent="0.35">
      <c r="C58" s="112">
        <v>44647</v>
      </c>
      <c r="D58" s="600" t="s">
        <v>18</v>
      </c>
      <c r="E58" s="601"/>
      <c r="F58" s="113">
        <v>1792817.68</v>
      </c>
      <c r="I58" s="602" t="s">
        <v>198</v>
      </c>
      <c r="J58" s="603"/>
      <c r="K58" s="604">
        <f>K54+K56</f>
        <v>530719.74999999977</v>
      </c>
      <c r="L58" s="60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Y27:Y28"/>
    <mergeCell ref="M36:M37"/>
    <mergeCell ref="N36:N37"/>
    <mergeCell ref="Q36:Q37"/>
    <mergeCell ref="K56:L56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workbookViewId="0">
      <selection activeCell="J35" sqref="J3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3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6">
        <v>44643</v>
      </c>
      <c r="E3" s="487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9">
        <v>44643</v>
      </c>
      <c r="M3" s="480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6">
        <v>44643</v>
      </c>
      <c r="E4" s="487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6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6">
        <v>44643</v>
      </c>
      <c r="E5" s="487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6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6">
        <v>44643</v>
      </c>
      <c r="E6" s="487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6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6">
        <v>44643</v>
      </c>
      <c r="E7" s="487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6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6">
        <v>44643</v>
      </c>
      <c r="E8" s="487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6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6">
        <v>44643</v>
      </c>
      <c r="E9" s="487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6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6">
        <v>44643</v>
      </c>
      <c r="E10" s="487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6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6">
        <v>44643</v>
      </c>
      <c r="E11" s="487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6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6">
        <v>44643</v>
      </c>
      <c r="E12" s="487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6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6">
        <v>44643</v>
      </c>
      <c r="E13" s="487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6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6">
        <v>44643</v>
      </c>
      <c r="E14" s="487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6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6" t="s">
        <v>714</v>
      </c>
      <c r="E15" s="487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6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6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6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6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6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6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6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6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6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6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8" t="s">
        <v>615</v>
      </c>
      <c r="J25" s="499">
        <v>8832</v>
      </c>
      <c r="K25" s="500">
        <v>36766.699999999997</v>
      </c>
      <c r="L25" s="476"/>
      <c r="M25" s="111"/>
      <c r="N25" s="137">
        <f t="shared" si="1"/>
        <v>36766.699999999997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1" t="s">
        <v>615</v>
      </c>
      <c r="J26" s="502">
        <v>8834</v>
      </c>
      <c r="K26" s="503">
        <v>6425.6</v>
      </c>
      <c r="L26" s="476"/>
      <c r="M26" s="111"/>
      <c r="N26" s="137">
        <f t="shared" si="1"/>
        <v>43192.299999999996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1" t="s">
        <v>616</v>
      </c>
      <c r="J27" s="502">
        <v>8837</v>
      </c>
      <c r="K27" s="503">
        <v>360</v>
      </c>
      <c r="L27" s="476"/>
      <c r="M27" s="111"/>
      <c r="N27" s="137">
        <f t="shared" si="1"/>
        <v>43552.299999999996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8" t="s">
        <v>617</v>
      </c>
      <c r="J28" s="499">
        <v>8849</v>
      </c>
      <c r="K28" s="500">
        <v>23962.400000000001</v>
      </c>
      <c r="L28" s="476"/>
      <c r="M28" s="111"/>
      <c r="N28" s="137">
        <f t="shared" si="1"/>
        <v>67514.7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8" t="s">
        <v>618</v>
      </c>
      <c r="J29" s="499">
        <v>8859</v>
      </c>
      <c r="K29" s="500">
        <v>180</v>
      </c>
      <c r="L29" s="476"/>
      <c r="M29" s="111"/>
      <c r="N29" s="137">
        <f t="shared" si="1"/>
        <v>67694.7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1" t="s">
        <v>618</v>
      </c>
      <c r="J30" s="502">
        <v>8863</v>
      </c>
      <c r="K30" s="503">
        <v>44504</v>
      </c>
      <c r="L30" s="476"/>
      <c r="M30" s="69"/>
      <c r="N30" s="137">
        <f t="shared" si="1"/>
        <v>112198.7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6"/>
      <c r="M31" s="69"/>
      <c r="N31" s="137">
        <f t="shared" si="1"/>
        <v>112198.7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6"/>
      <c r="M32" s="69"/>
      <c r="N32" s="137">
        <f t="shared" si="1"/>
        <v>112198.7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6"/>
      <c r="M33" s="69"/>
      <c r="N33" s="137">
        <f t="shared" si="1"/>
        <v>112198.7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6"/>
      <c r="M34" s="69"/>
      <c r="N34" s="137">
        <f t="shared" si="1"/>
        <v>112198.7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6"/>
      <c r="M35" s="69"/>
      <c r="N35" s="137">
        <f t="shared" si="1"/>
        <v>112198.7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6"/>
      <c r="M36" s="69"/>
      <c r="N36" s="137">
        <f t="shared" si="1"/>
        <v>112198.7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6"/>
      <c r="M37" s="69"/>
      <c r="N37" s="137">
        <f t="shared" si="1"/>
        <v>112198.7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6"/>
      <c r="M38" s="69"/>
      <c r="N38" s="137">
        <f t="shared" si="1"/>
        <v>112198.7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6"/>
      <c r="M39" s="69"/>
      <c r="N39" s="137">
        <f t="shared" si="1"/>
        <v>112198.7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6"/>
      <c r="M40" s="69"/>
      <c r="N40" s="137">
        <f t="shared" si="1"/>
        <v>112198.7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6"/>
      <c r="M41" s="69"/>
      <c r="N41" s="137">
        <f t="shared" si="1"/>
        <v>112198.7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6"/>
      <c r="M42" s="69"/>
      <c r="N42" s="137">
        <f t="shared" si="1"/>
        <v>112198.7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6"/>
      <c r="M43" s="69"/>
      <c r="N43" s="137">
        <f t="shared" si="1"/>
        <v>112198.7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288"/>
      <c r="J44" s="57"/>
      <c r="K44" s="111"/>
      <c r="L44" s="476"/>
      <c r="M44" s="69"/>
      <c r="N44" s="137">
        <f t="shared" si="1"/>
        <v>112198.7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288"/>
      <c r="J45" s="57"/>
      <c r="K45" s="111"/>
      <c r="L45" s="476"/>
      <c r="M45" s="69"/>
      <c r="N45" s="137">
        <f t="shared" si="1"/>
        <v>112198.7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288"/>
      <c r="J46" s="57"/>
      <c r="K46" s="111"/>
      <c r="L46" s="476"/>
      <c r="M46" s="69"/>
      <c r="N46" s="137">
        <f t="shared" si="1"/>
        <v>112198.7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112198.7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7"/>
      <c r="M48" s="206"/>
      <c r="N48" s="137">
        <f>N47+K48-M48</f>
        <v>112198.7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7"/>
      <c r="M49" s="206"/>
      <c r="N49" s="137">
        <f t="shared" si="1"/>
        <v>112198.7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112198.7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112198.7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112198.7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112198.7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112198.7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112198.7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112198.7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112198.7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112198.7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112198.7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112198.7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112198.7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112198.7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112198.7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112198.7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112198.7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112198.7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112198.7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112198.7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112198.7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112198.7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112198.7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112198.7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112198.7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112198.7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112198.7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112198.7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112198.7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112198.7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8"/>
      <c r="M79" s="209">
        <f>SUM(M3:M78)</f>
        <v>94087.4</v>
      </c>
      <c r="N79" s="153">
        <f>N78</f>
        <v>112198.7</v>
      </c>
    </row>
    <row r="80" spans="1:14" ht="15.75" thickBot="1" x14ac:dyDescent="0.3">
      <c r="B80" s="441"/>
      <c r="C80" s="214"/>
      <c r="D80" s="256"/>
      <c r="E80" s="3"/>
      <c r="F80" s="662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663"/>
      <c r="K81" s="1"/>
      <c r="L81" s="97"/>
      <c r="M81" s="3"/>
      <c r="N81" s="1"/>
    </row>
    <row r="82" spans="1:14" ht="16.5" thickBot="1" x14ac:dyDescent="0.3">
      <c r="A82" s="456"/>
      <c r="B82" s="442"/>
      <c r="I82" s="482" t="s">
        <v>596</v>
      </c>
      <c r="J82" s="483"/>
      <c r="K82" s="484"/>
      <c r="L82" s="485"/>
      <c r="M82" s="484"/>
    </row>
    <row r="83" spans="1:14" x14ac:dyDescent="0.25">
      <c r="A83" s="456"/>
      <c r="B83" s="442"/>
      <c r="I83" s="700" t="s">
        <v>594</v>
      </c>
      <c r="J83" s="701"/>
    </row>
    <row r="84" spans="1:14" ht="19.5" thickBot="1" x14ac:dyDescent="0.35">
      <c r="A84" s="516" t="s">
        <v>598</v>
      </c>
      <c r="B84" s="517"/>
      <c r="C84" s="518"/>
      <c r="D84" s="492"/>
      <c r="I84" s="702"/>
      <c r="J84" s="703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12"/>
      <c r="B87" s="513"/>
      <c r="C87" s="129"/>
      <c r="F87"/>
      <c r="I87"/>
      <c r="J87" s="194"/>
      <c r="N87"/>
    </row>
    <row r="88" spans="1:14" x14ac:dyDescent="0.25">
      <c r="A88" s="512"/>
      <c r="B88" s="513"/>
      <c r="C88" s="129"/>
      <c r="F88"/>
      <c r="I88"/>
      <c r="J88" s="194"/>
      <c r="N88"/>
    </row>
    <row r="89" spans="1:14" ht="15.75" x14ac:dyDescent="0.25">
      <c r="A89" s="514"/>
      <c r="B89" s="515"/>
      <c r="C89" s="233"/>
      <c r="F89"/>
      <c r="I89"/>
      <c r="J89" s="194"/>
      <c r="N89"/>
    </row>
    <row r="90" spans="1:14" ht="15.75" x14ac:dyDescent="0.25">
      <c r="A90" s="514"/>
      <c r="B90" s="515"/>
      <c r="C90" s="233"/>
      <c r="F90"/>
      <c r="I90"/>
      <c r="J90" s="194"/>
      <c r="N90"/>
    </row>
    <row r="91" spans="1:14" ht="15.75" x14ac:dyDescent="0.25">
      <c r="A91" s="514"/>
      <c r="B91" s="515"/>
      <c r="C91" s="233"/>
      <c r="F91"/>
      <c r="I91"/>
      <c r="J91" s="194"/>
      <c r="N91"/>
    </row>
    <row r="92" spans="1:14" ht="15.75" x14ac:dyDescent="0.25">
      <c r="A92" s="514"/>
      <c r="B92" s="515"/>
      <c r="C92" s="233"/>
      <c r="F92"/>
      <c r="I92"/>
      <c r="J92" s="194"/>
      <c r="N92"/>
    </row>
    <row r="93" spans="1:14" ht="15.75" x14ac:dyDescent="0.25">
      <c r="A93" s="514"/>
      <c r="B93" s="515"/>
      <c r="C93" s="233"/>
      <c r="F93"/>
      <c r="I93"/>
      <c r="J93" s="194"/>
      <c r="N93"/>
    </row>
    <row r="94" spans="1:14" x14ac:dyDescent="0.25">
      <c r="A94" s="512"/>
      <c r="B94" s="513"/>
      <c r="C94" s="129"/>
      <c r="E94"/>
      <c r="F94"/>
      <c r="I94"/>
      <c r="J94" s="194"/>
      <c r="M94"/>
      <c r="N94"/>
    </row>
    <row r="95" spans="1:14" x14ac:dyDescent="0.25">
      <c r="A95" s="512"/>
      <c r="B95" s="513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2">
    <mergeCell ref="F80:F81"/>
    <mergeCell ref="I83:J8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80"/>
  <sheetViews>
    <sheetView topLeftCell="G19" workbookViewId="0">
      <selection activeCell="P44" sqref="P44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24"/>
      <c r="C1" s="666" t="s">
        <v>620</v>
      </c>
      <c r="D1" s="667"/>
      <c r="E1" s="667"/>
      <c r="F1" s="667"/>
      <c r="G1" s="667"/>
      <c r="H1" s="667"/>
      <c r="I1" s="667"/>
      <c r="J1" s="667"/>
      <c r="K1" s="667"/>
      <c r="L1" s="667"/>
      <c r="M1" s="667"/>
    </row>
    <row r="2" spans="1:25" ht="16.5" thickBot="1" x14ac:dyDescent="0.3">
      <c r="B2" s="625"/>
      <c r="C2" s="3"/>
      <c r="H2" s="5"/>
      <c r="I2" s="6"/>
      <c r="J2" s="7"/>
      <c r="L2" s="8"/>
      <c r="M2" s="6"/>
      <c r="N2" s="9"/>
    </row>
    <row r="3" spans="1:25" ht="21.75" thickBot="1" x14ac:dyDescent="0.35">
      <c r="B3" s="628" t="s">
        <v>0</v>
      </c>
      <c r="C3" s="629"/>
      <c r="D3" s="10"/>
      <c r="E3" s="11"/>
      <c r="F3" s="11"/>
      <c r="H3" s="630" t="s">
        <v>26</v>
      </c>
      <c r="I3" s="630"/>
      <c r="K3" s="165"/>
      <c r="L3" s="13"/>
      <c r="M3" s="14"/>
      <c r="P3" s="654" t="s">
        <v>6</v>
      </c>
      <c r="R3" s="664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631" t="s">
        <v>2</v>
      </c>
      <c r="F4" s="632"/>
      <c r="H4" s="633" t="s">
        <v>3</v>
      </c>
      <c r="I4" s="634"/>
      <c r="J4" s="19"/>
      <c r="K4" s="166"/>
      <c r="L4" s="20"/>
      <c r="M4" s="21" t="s">
        <v>4</v>
      </c>
      <c r="N4" s="22" t="s">
        <v>5</v>
      </c>
      <c r="P4" s="655"/>
      <c r="Q4" s="322" t="s">
        <v>217</v>
      </c>
      <c r="R4" s="665"/>
      <c r="W4" s="637" t="s">
        <v>124</v>
      </c>
      <c r="X4" s="637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637"/>
      <c r="X5" s="637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641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642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643"/>
      <c r="X21" s="643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644"/>
      <c r="X23" s="644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644"/>
      <c r="X24" s="644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645"/>
      <c r="X25" s="645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8">
        <f>51054.31+554929.3</f>
        <v>605983.6100000001</v>
      </c>
      <c r="N26" s="33">
        <v>57122</v>
      </c>
      <c r="O26" s="539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645"/>
      <c r="X26" s="645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8">
        <v>0</v>
      </c>
      <c r="N27" s="33">
        <v>24965</v>
      </c>
      <c r="O27" s="539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638"/>
      <c r="X27" s="639"/>
      <c r="Y27" s="640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8">
        <v>0</v>
      </c>
      <c r="N28" s="33">
        <v>27562</v>
      </c>
      <c r="O28" s="539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639"/>
      <c r="X28" s="639"/>
      <c r="Y28" s="640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8">
        <v>0</v>
      </c>
      <c r="N29" s="33">
        <v>22200</v>
      </c>
      <c r="O29" s="540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8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7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5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9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9" t="s">
        <v>659</v>
      </c>
      <c r="E39" s="27">
        <v>44682</v>
      </c>
      <c r="F39" s="511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9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/>
      <c r="C41" s="72"/>
      <c r="D41" s="510"/>
      <c r="E41" s="74"/>
      <c r="F41" s="75"/>
      <c r="G41" s="2"/>
      <c r="H41" s="76"/>
      <c r="I41" s="77"/>
      <c r="J41" s="60">
        <v>44653</v>
      </c>
      <c r="K41" s="41" t="s">
        <v>627</v>
      </c>
      <c r="L41" s="61">
        <v>15798.5</v>
      </c>
      <c r="M41" s="656">
        <f>SUM(M5:M40)</f>
        <v>2479367.6100000003</v>
      </c>
      <c r="N41" s="656">
        <f>SUM(N5:N40)</f>
        <v>1195667</v>
      </c>
      <c r="P41" s="508">
        <f>SUM(P5:P40)</f>
        <v>4355326.74</v>
      </c>
      <c r="Q41" s="704">
        <f>SUM(Q5:Q40)</f>
        <v>69878.629999999976</v>
      </c>
    </row>
    <row r="42" spans="1:20" ht="18" thickBot="1" x14ac:dyDescent="0.35">
      <c r="A42" s="23"/>
      <c r="B42" s="24"/>
      <c r="C42" s="72"/>
      <c r="D42" s="510"/>
      <c r="E42" s="74"/>
      <c r="F42" s="75"/>
      <c r="G42" s="2"/>
      <c r="H42" s="76"/>
      <c r="I42" s="77"/>
      <c r="J42" s="51">
        <v>44660</v>
      </c>
      <c r="K42" s="173" t="s">
        <v>634</v>
      </c>
      <c r="L42" s="52">
        <v>15298.5</v>
      </c>
      <c r="M42" s="657"/>
      <c r="N42" s="657"/>
      <c r="P42" s="34"/>
      <c r="Q42" s="705"/>
    </row>
    <row r="43" spans="1:20" ht="18" thickBot="1" x14ac:dyDescent="0.35">
      <c r="A43" s="23"/>
      <c r="B43" s="24"/>
      <c r="C43" s="72"/>
      <c r="D43" s="510"/>
      <c r="E43" s="74"/>
      <c r="F43" s="75"/>
      <c r="G43" s="2"/>
      <c r="H43" s="76"/>
      <c r="I43" s="77"/>
      <c r="J43" s="50">
        <v>44667</v>
      </c>
      <c r="K43" s="38" t="s">
        <v>641</v>
      </c>
      <c r="L43" s="54">
        <v>14698.79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510"/>
      <c r="E44" s="74"/>
      <c r="F44" s="75"/>
      <c r="G44" s="2"/>
      <c r="H44" s="76"/>
      <c r="I44" s="77"/>
      <c r="J44" s="60">
        <v>44674</v>
      </c>
      <c r="K44" s="506" t="s">
        <v>650</v>
      </c>
      <c r="L44" s="61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510"/>
      <c r="E45" s="74"/>
      <c r="F45" s="75"/>
      <c r="G45" s="2"/>
      <c r="H45" s="76"/>
      <c r="I45" s="77"/>
      <c r="J45" s="60">
        <v>44681</v>
      </c>
      <c r="K45" s="41" t="s">
        <v>658</v>
      </c>
      <c r="L45" s="61">
        <v>18269.490000000002</v>
      </c>
      <c r="M45" s="706">
        <f>M41+N41</f>
        <v>3675034.6100000003</v>
      </c>
      <c r="N45" s="707"/>
      <c r="P45" s="34"/>
      <c r="Q45" s="13"/>
    </row>
    <row r="46" spans="1:20" ht="18" thickBot="1" x14ac:dyDescent="0.35">
      <c r="A46" s="23"/>
      <c r="B46" s="24"/>
      <c r="C46" s="72"/>
      <c r="D46" s="510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510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475655.5</v>
      </c>
      <c r="D50" s="88"/>
      <c r="E50" s="89" t="s">
        <v>8</v>
      </c>
      <c r="F50" s="90">
        <f>SUM(F5:F49)</f>
        <v>4167672</v>
      </c>
      <c r="G50" s="88"/>
      <c r="H50" s="91" t="s">
        <v>9</v>
      </c>
      <c r="I50" s="92">
        <f>SUM(I5:I49)</f>
        <v>102983</v>
      </c>
      <c r="J50" s="93"/>
      <c r="K50" s="94" t="s">
        <v>10</v>
      </c>
      <c r="L50" s="95">
        <f>SUM(L5:L49)</f>
        <v>186138.83000000002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11" t="s">
        <v>11</v>
      </c>
      <c r="I52" s="612"/>
      <c r="J52" s="100"/>
      <c r="K52" s="613">
        <f>I50+L50</f>
        <v>289121.83</v>
      </c>
      <c r="L52" s="646"/>
      <c r="M52" s="272"/>
      <c r="N52" s="272"/>
      <c r="P52" s="34"/>
      <c r="Q52" s="13"/>
    </row>
    <row r="53" spans="1:17" x14ac:dyDescent="0.25">
      <c r="D53" s="617" t="s">
        <v>12</v>
      </c>
      <c r="E53" s="617"/>
      <c r="F53" s="312">
        <f>F50-K52-C50</f>
        <v>3402894.67</v>
      </c>
      <c r="I53" s="102"/>
      <c r="J53" s="103"/>
    </row>
    <row r="54" spans="1:17" ht="18.75" x14ac:dyDescent="0.3">
      <c r="D54" s="647" t="s">
        <v>95</v>
      </c>
      <c r="E54" s="647"/>
      <c r="F54" s="111">
        <v>-1884975.46</v>
      </c>
      <c r="I54" s="618" t="s">
        <v>13</v>
      </c>
      <c r="J54" s="619"/>
      <c r="K54" s="620">
        <f>F56+F57+F58</f>
        <v>3549636.8899999997</v>
      </c>
      <c r="L54" s="620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-363428.24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1154490.97</v>
      </c>
      <c r="H56" s="23"/>
      <c r="I56" s="108" t="s">
        <v>15</v>
      </c>
      <c r="J56" s="109"/>
      <c r="K56" s="622">
        <f>-C4</f>
        <v>-1792817.68</v>
      </c>
      <c r="L56" s="623"/>
    </row>
    <row r="57" spans="1:17" ht="16.5" thickBot="1" x14ac:dyDescent="0.3">
      <c r="D57" s="110" t="s">
        <v>16</v>
      </c>
      <c r="E57" s="98" t="s">
        <v>17</v>
      </c>
      <c r="F57" s="111">
        <v>283074</v>
      </c>
    </row>
    <row r="58" spans="1:17" ht="20.25" thickTop="1" thickBot="1" x14ac:dyDescent="0.35">
      <c r="C58" s="112">
        <v>44682</v>
      </c>
      <c r="D58" s="600" t="s">
        <v>18</v>
      </c>
      <c r="E58" s="601"/>
      <c r="F58" s="113">
        <v>2112071.92</v>
      </c>
      <c r="I58" s="602" t="s">
        <v>198</v>
      </c>
      <c r="J58" s="603"/>
      <c r="K58" s="604">
        <f>K54+K56</f>
        <v>1756819.2099999997</v>
      </c>
      <c r="L58" s="60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Y27:Y28"/>
    <mergeCell ref="M41:M42"/>
    <mergeCell ref="N41:N42"/>
    <mergeCell ref="Q41:Q42"/>
    <mergeCell ref="K56:L56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42" activePane="bottomLeft" state="frozen"/>
      <selection pane="bottomLeft" activeCell="A50" sqref="A5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3" t="s">
        <v>22</v>
      </c>
      <c r="M2" s="299" t="s">
        <v>23</v>
      </c>
      <c r="N2" s="309" t="s">
        <v>210</v>
      </c>
    </row>
    <row r="3" spans="1:14" ht="15.75" x14ac:dyDescent="0.25">
      <c r="A3" s="493">
        <v>44648</v>
      </c>
      <c r="B3" s="494" t="s">
        <v>610</v>
      </c>
      <c r="C3" s="495">
        <v>10026.200000000001</v>
      </c>
      <c r="D3" s="411">
        <v>44670</v>
      </c>
      <c r="E3" s="410">
        <v>10026.200000000001</v>
      </c>
      <c r="F3" s="410">
        <f>C3-E3</f>
        <v>0</v>
      </c>
      <c r="I3" s="498" t="s">
        <v>716</v>
      </c>
      <c r="J3" s="523">
        <v>8871</v>
      </c>
      <c r="K3" s="500">
        <v>0</v>
      </c>
      <c r="L3" s="524" t="s">
        <v>716</v>
      </c>
      <c r="M3" s="500">
        <v>0</v>
      </c>
      <c r="N3" s="183">
        <f>K3-M3</f>
        <v>0</v>
      </c>
    </row>
    <row r="4" spans="1:14" ht="18.75" x14ac:dyDescent="0.3">
      <c r="A4" s="493">
        <v>44649</v>
      </c>
      <c r="B4" s="496" t="s">
        <v>611</v>
      </c>
      <c r="C4" s="489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1" t="s">
        <v>717</v>
      </c>
      <c r="J4" s="525">
        <v>8877</v>
      </c>
      <c r="K4" s="503">
        <v>16921.599999999999</v>
      </c>
      <c r="L4" s="526" t="s">
        <v>717</v>
      </c>
      <c r="M4" s="503">
        <v>16921.599999999999</v>
      </c>
      <c r="N4" s="137">
        <f>N3+K4-M4</f>
        <v>0</v>
      </c>
    </row>
    <row r="5" spans="1:14" ht="15.75" x14ac:dyDescent="0.25">
      <c r="A5" s="493">
        <v>44650</v>
      </c>
      <c r="B5" s="496" t="s">
        <v>612</v>
      </c>
      <c r="C5" s="489">
        <v>8900.25</v>
      </c>
      <c r="D5" s="411">
        <v>44670</v>
      </c>
      <c r="E5" s="111">
        <v>8900.25</v>
      </c>
      <c r="F5" s="111">
        <f t="shared" si="0"/>
        <v>0</v>
      </c>
      <c r="I5" s="498" t="s">
        <v>718</v>
      </c>
      <c r="J5" s="523">
        <v>8883</v>
      </c>
      <c r="K5" s="500">
        <v>24058.799999999999</v>
      </c>
      <c r="L5" s="524" t="s">
        <v>718</v>
      </c>
      <c r="M5" s="500">
        <v>24058.799999999999</v>
      </c>
      <c r="N5" s="137">
        <f t="shared" ref="N5:N78" si="1">N4+K5-M5</f>
        <v>0</v>
      </c>
    </row>
    <row r="6" spans="1:14" ht="15.75" x14ac:dyDescent="0.25">
      <c r="A6" s="493">
        <v>44650</v>
      </c>
      <c r="B6" s="496" t="s">
        <v>613</v>
      </c>
      <c r="C6" s="489">
        <v>8045.4</v>
      </c>
      <c r="D6" s="411">
        <v>44670</v>
      </c>
      <c r="E6" s="111">
        <v>8045.4</v>
      </c>
      <c r="F6" s="111">
        <f t="shared" si="0"/>
        <v>0</v>
      </c>
      <c r="I6" s="498" t="s">
        <v>719</v>
      </c>
      <c r="J6" s="523">
        <v>8891</v>
      </c>
      <c r="K6" s="500">
        <v>11335.2</v>
      </c>
      <c r="L6" s="524" t="s">
        <v>719</v>
      </c>
      <c r="M6" s="500">
        <v>11335.2</v>
      </c>
      <c r="N6" s="137">
        <f t="shared" si="1"/>
        <v>0</v>
      </c>
    </row>
    <row r="7" spans="1:14" ht="15.75" x14ac:dyDescent="0.25">
      <c r="A7" s="497">
        <v>44651</v>
      </c>
      <c r="B7" s="496" t="s">
        <v>614</v>
      </c>
      <c r="C7" s="489">
        <v>41855.9</v>
      </c>
      <c r="D7" s="411">
        <v>44670</v>
      </c>
      <c r="E7" s="111">
        <v>41855.9</v>
      </c>
      <c r="F7" s="111">
        <f t="shared" si="0"/>
        <v>0</v>
      </c>
      <c r="I7" s="501" t="s">
        <v>720</v>
      </c>
      <c r="J7" s="502">
        <v>8902</v>
      </c>
      <c r="K7" s="503">
        <v>529</v>
      </c>
      <c r="L7" s="526" t="s">
        <v>720</v>
      </c>
      <c r="M7" s="503">
        <v>529</v>
      </c>
      <c r="N7" s="137">
        <f t="shared" si="1"/>
        <v>0</v>
      </c>
    </row>
    <row r="8" spans="1:14" ht="15.75" x14ac:dyDescent="0.25">
      <c r="A8" s="599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8" t="s">
        <v>721</v>
      </c>
      <c r="J8" s="499">
        <v>8912</v>
      </c>
      <c r="K8" s="500">
        <v>4369.8</v>
      </c>
      <c r="L8" s="524" t="s">
        <v>721</v>
      </c>
      <c r="M8" s="500">
        <v>4369.8</v>
      </c>
      <c r="N8" s="137">
        <f t="shared" si="1"/>
        <v>0</v>
      </c>
    </row>
    <row r="9" spans="1:14" ht="15.75" x14ac:dyDescent="0.25">
      <c r="A9" s="599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1" t="s">
        <v>721</v>
      </c>
      <c r="J9" s="502">
        <v>8914</v>
      </c>
      <c r="K9" s="503">
        <v>1236.5999999999999</v>
      </c>
      <c r="L9" s="526" t="s">
        <v>721</v>
      </c>
      <c r="M9" s="503">
        <v>1236.5999999999999</v>
      </c>
      <c r="N9" s="137">
        <f t="shared" si="1"/>
        <v>0</v>
      </c>
    </row>
    <row r="10" spans="1:14" ht="18.75" x14ac:dyDescent="0.3">
      <c r="A10" s="599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1" t="s">
        <v>722</v>
      </c>
      <c r="J10" s="502">
        <v>8918</v>
      </c>
      <c r="K10" s="503">
        <v>450</v>
      </c>
      <c r="L10" s="526" t="s">
        <v>722</v>
      </c>
      <c r="M10" s="503">
        <v>450</v>
      </c>
      <c r="N10" s="137">
        <f t="shared" si="1"/>
        <v>0</v>
      </c>
    </row>
    <row r="11" spans="1:14" ht="15.75" x14ac:dyDescent="0.25">
      <c r="A11" s="599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8" t="s">
        <v>723</v>
      </c>
      <c r="J11" s="499">
        <v>8920</v>
      </c>
      <c r="K11" s="500">
        <v>1472</v>
      </c>
      <c r="L11" s="524" t="s">
        <v>723</v>
      </c>
      <c r="M11" s="500">
        <v>1472</v>
      </c>
      <c r="N11" s="137">
        <f t="shared" si="1"/>
        <v>0</v>
      </c>
    </row>
    <row r="12" spans="1:14" ht="15.75" x14ac:dyDescent="0.25">
      <c r="A12" s="599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1" t="s">
        <v>723</v>
      </c>
      <c r="J12" s="502">
        <v>8922</v>
      </c>
      <c r="K12" s="503">
        <v>1584</v>
      </c>
      <c r="L12" s="526" t="s">
        <v>723</v>
      </c>
      <c r="M12" s="503">
        <v>1584</v>
      </c>
      <c r="N12" s="137">
        <f t="shared" si="1"/>
        <v>0</v>
      </c>
    </row>
    <row r="13" spans="1:14" ht="15.75" x14ac:dyDescent="0.25">
      <c r="A13" s="599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8" t="s">
        <v>724</v>
      </c>
      <c r="J13" s="499">
        <v>8937</v>
      </c>
      <c r="K13" s="500">
        <v>930</v>
      </c>
      <c r="L13" s="524" t="s">
        <v>724</v>
      </c>
      <c r="M13" s="500">
        <v>930</v>
      </c>
      <c r="N13" s="137">
        <f t="shared" si="1"/>
        <v>0</v>
      </c>
    </row>
    <row r="14" spans="1:14" ht="15.75" x14ac:dyDescent="0.25">
      <c r="A14" s="599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1" t="s">
        <v>725</v>
      </c>
      <c r="J14" s="502">
        <v>8942</v>
      </c>
      <c r="K14" s="503">
        <v>450</v>
      </c>
      <c r="L14" s="526" t="s">
        <v>725</v>
      </c>
      <c r="M14" s="503">
        <v>450</v>
      </c>
      <c r="N14" s="137">
        <f t="shared" si="1"/>
        <v>0</v>
      </c>
    </row>
    <row r="15" spans="1:14" ht="15.75" x14ac:dyDescent="0.25">
      <c r="A15" s="599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8" t="s">
        <v>725</v>
      </c>
      <c r="J15" s="499">
        <v>8945</v>
      </c>
      <c r="K15" s="500">
        <v>1080</v>
      </c>
      <c r="L15" s="524" t="s">
        <v>725</v>
      </c>
      <c r="M15" s="500">
        <v>1080</v>
      </c>
      <c r="N15" s="137">
        <f t="shared" si="1"/>
        <v>0</v>
      </c>
    </row>
    <row r="16" spans="1:14" ht="15.75" x14ac:dyDescent="0.25">
      <c r="A16" s="599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8" t="s">
        <v>726</v>
      </c>
      <c r="J16" s="499">
        <v>8957</v>
      </c>
      <c r="K16" s="500">
        <v>21899.8</v>
      </c>
      <c r="L16" s="524" t="s">
        <v>726</v>
      </c>
      <c r="M16" s="500">
        <v>21899.8</v>
      </c>
      <c r="N16" s="137">
        <f t="shared" si="1"/>
        <v>0</v>
      </c>
    </row>
    <row r="17" spans="1:14" ht="15.75" x14ac:dyDescent="0.25">
      <c r="A17" s="599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8" t="s">
        <v>727</v>
      </c>
      <c r="J17" s="499">
        <v>8964</v>
      </c>
      <c r="K17" s="500">
        <v>1180</v>
      </c>
      <c r="L17" s="524" t="s">
        <v>727</v>
      </c>
      <c r="M17" s="500">
        <v>1180</v>
      </c>
      <c r="N17" s="137">
        <f t="shared" si="1"/>
        <v>0</v>
      </c>
    </row>
    <row r="18" spans="1:14" ht="15.75" x14ac:dyDescent="0.25">
      <c r="A18" s="599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8" t="s">
        <v>728</v>
      </c>
      <c r="J18" s="499">
        <v>8977</v>
      </c>
      <c r="K18" s="500">
        <v>1200</v>
      </c>
      <c r="L18" s="524" t="s">
        <v>728</v>
      </c>
      <c r="M18" s="500">
        <v>1200</v>
      </c>
      <c r="N18" s="137">
        <f t="shared" si="1"/>
        <v>0</v>
      </c>
    </row>
    <row r="19" spans="1:14" ht="15.75" x14ac:dyDescent="0.25">
      <c r="A19" s="599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8" t="s">
        <v>728</v>
      </c>
      <c r="J19" s="499">
        <v>8978</v>
      </c>
      <c r="K19" s="500">
        <v>1081</v>
      </c>
      <c r="L19" s="524" t="s">
        <v>728</v>
      </c>
      <c r="M19" s="500">
        <v>1081</v>
      </c>
      <c r="N19" s="137">
        <f t="shared" si="1"/>
        <v>0</v>
      </c>
    </row>
    <row r="20" spans="1:14" ht="15.75" x14ac:dyDescent="0.25">
      <c r="A20" s="599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1" t="s">
        <v>729</v>
      </c>
      <c r="J20" s="502">
        <v>8987</v>
      </c>
      <c r="K20" s="503">
        <v>270</v>
      </c>
      <c r="L20" s="526" t="s">
        <v>729</v>
      </c>
      <c r="M20" s="503">
        <v>270</v>
      </c>
      <c r="N20" s="137">
        <f t="shared" si="1"/>
        <v>0</v>
      </c>
    </row>
    <row r="21" spans="1:14" ht="15.75" x14ac:dyDescent="0.25">
      <c r="A21" s="599">
        <v>44660</v>
      </c>
      <c r="B21" s="355" t="s">
        <v>674</v>
      </c>
      <c r="C21" s="96">
        <v>67001.67</v>
      </c>
      <c r="D21" s="594">
        <v>44706</v>
      </c>
      <c r="E21" s="598">
        <v>67001.67</v>
      </c>
      <c r="F21" s="111">
        <f t="shared" si="0"/>
        <v>0</v>
      </c>
      <c r="I21" s="501" t="s">
        <v>730</v>
      </c>
      <c r="J21" s="502">
        <v>8994</v>
      </c>
      <c r="K21" s="503">
        <v>1894.8</v>
      </c>
      <c r="L21" s="526" t="s">
        <v>730</v>
      </c>
      <c r="M21" s="503">
        <v>1894.8</v>
      </c>
      <c r="N21" s="137">
        <f t="shared" si="1"/>
        <v>0</v>
      </c>
    </row>
    <row r="22" spans="1:14" ht="18.75" x14ac:dyDescent="0.3">
      <c r="A22" s="599">
        <v>44660</v>
      </c>
      <c r="B22" s="355" t="s">
        <v>675</v>
      </c>
      <c r="C22" s="96">
        <v>5256</v>
      </c>
      <c r="D22" s="594">
        <v>44706</v>
      </c>
      <c r="E22" s="598">
        <v>5256</v>
      </c>
      <c r="F22" s="111">
        <f t="shared" si="0"/>
        <v>0</v>
      </c>
      <c r="G22" s="138"/>
      <c r="I22" s="498" t="s">
        <v>730</v>
      </c>
      <c r="J22" s="499">
        <v>8997</v>
      </c>
      <c r="K22" s="500">
        <v>2360</v>
      </c>
      <c r="L22" s="524" t="s">
        <v>730</v>
      </c>
      <c r="M22" s="500">
        <v>2360</v>
      </c>
      <c r="N22" s="137">
        <f t="shared" si="1"/>
        <v>0</v>
      </c>
    </row>
    <row r="23" spans="1:14" ht="15.75" x14ac:dyDescent="0.25">
      <c r="A23" s="599">
        <v>44662</v>
      </c>
      <c r="B23" s="355" t="s">
        <v>677</v>
      </c>
      <c r="C23" s="96">
        <v>40472.6</v>
      </c>
      <c r="D23" s="594">
        <v>44706</v>
      </c>
      <c r="E23" s="598">
        <v>40472.6</v>
      </c>
      <c r="F23" s="111">
        <f t="shared" si="0"/>
        <v>0</v>
      </c>
      <c r="I23" s="498" t="s">
        <v>731</v>
      </c>
      <c r="J23" s="499">
        <v>9005</v>
      </c>
      <c r="K23" s="500">
        <v>19679.400000000001</v>
      </c>
      <c r="L23" s="524" t="s">
        <v>731</v>
      </c>
      <c r="M23" s="500">
        <v>19679.400000000001</v>
      </c>
      <c r="N23" s="137">
        <f t="shared" si="1"/>
        <v>0</v>
      </c>
    </row>
    <row r="24" spans="1:14" ht="15.75" x14ac:dyDescent="0.25">
      <c r="A24" s="599">
        <v>44662</v>
      </c>
      <c r="B24" s="355" t="s">
        <v>678</v>
      </c>
      <c r="C24" s="96">
        <v>3906</v>
      </c>
      <c r="D24" s="594">
        <v>44706</v>
      </c>
      <c r="E24" s="598">
        <v>3906</v>
      </c>
      <c r="F24" s="111">
        <f t="shared" si="0"/>
        <v>0</v>
      </c>
      <c r="I24" s="498" t="s">
        <v>731</v>
      </c>
      <c r="J24" s="499">
        <v>9007</v>
      </c>
      <c r="K24" s="500">
        <v>36567.599999999999</v>
      </c>
      <c r="L24" s="524" t="s">
        <v>731</v>
      </c>
      <c r="M24" s="500">
        <v>36567.599999999999</v>
      </c>
      <c r="N24" s="137">
        <f t="shared" si="1"/>
        <v>0</v>
      </c>
    </row>
    <row r="25" spans="1:14" ht="15.75" x14ac:dyDescent="0.25">
      <c r="A25" s="599">
        <v>44663</v>
      </c>
      <c r="B25" s="355" t="s">
        <v>680</v>
      </c>
      <c r="C25" s="96">
        <v>33820.800000000003</v>
      </c>
      <c r="D25" s="594">
        <v>44706</v>
      </c>
      <c r="E25" s="598">
        <v>33820.800000000003</v>
      </c>
      <c r="F25" s="111">
        <f t="shared" si="0"/>
        <v>0</v>
      </c>
      <c r="I25" s="498" t="s">
        <v>732</v>
      </c>
      <c r="J25" s="499">
        <v>9011</v>
      </c>
      <c r="K25" s="500">
        <v>2588.64</v>
      </c>
      <c r="L25" s="524" t="s">
        <v>732</v>
      </c>
      <c r="M25" s="500">
        <v>2588.64</v>
      </c>
      <c r="N25" s="137">
        <f t="shared" si="1"/>
        <v>0</v>
      </c>
    </row>
    <row r="26" spans="1:14" ht="15.75" x14ac:dyDescent="0.25">
      <c r="A26" s="599">
        <v>44664</v>
      </c>
      <c r="B26" s="355" t="s">
        <v>682</v>
      </c>
      <c r="C26" s="96">
        <v>36277.25</v>
      </c>
      <c r="D26" s="594">
        <v>44706</v>
      </c>
      <c r="E26" s="598">
        <v>36277.25</v>
      </c>
      <c r="F26" s="111">
        <f t="shared" si="0"/>
        <v>0</v>
      </c>
      <c r="I26" s="501" t="s">
        <v>732</v>
      </c>
      <c r="J26" s="502">
        <v>9014</v>
      </c>
      <c r="K26" s="503">
        <v>1080</v>
      </c>
      <c r="L26" s="526" t="s">
        <v>732</v>
      </c>
      <c r="M26" s="503">
        <v>1080</v>
      </c>
      <c r="N26" s="137">
        <f t="shared" si="1"/>
        <v>0</v>
      </c>
    </row>
    <row r="27" spans="1:14" ht="15.75" x14ac:dyDescent="0.25">
      <c r="A27" s="599">
        <v>44665</v>
      </c>
      <c r="B27" s="355" t="s">
        <v>684</v>
      </c>
      <c r="C27" s="96">
        <v>61531.34</v>
      </c>
      <c r="D27" s="594">
        <v>44706</v>
      </c>
      <c r="E27" s="598">
        <v>61531.34</v>
      </c>
      <c r="F27" s="111">
        <f t="shared" si="0"/>
        <v>0</v>
      </c>
      <c r="I27" s="501" t="s">
        <v>732</v>
      </c>
      <c r="J27" s="502">
        <v>9017</v>
      </c>
      <c r="K27" s="503">
        <v>28960.799999999999</v>
      </c>
      <c r="L27" s="526" t="s">
        <v>732</v>
      </c>
      <c r="M27" s="503">
        <v>28960.799999999999</v>
      </c>
      <c r="N27" s="137">
        <f t="shared" si="1"/>
        <v>0</v>
      </c>
    </row>
    <row r="28" spans="1:14" ht="15.75" x14ac:dyDescent="0.25">
      <c r="A28" s="599">
        <v>44665</v>
      </c>
      <c r="B28" s="355" t="s">
        <v>685</v>
      </c>
      <c r="C28" s="96">
        <v>12189.9</v>
      </c>
      <c r="D28" s="594">
        <v>44706</v>
      </c>
      <c r="E28" s="598">
        <v>12189.9</v>
      </c>
      <c r="F28" s="111">
        <f t="shared" si="0"/>
        <v>0</v>
      </c>
      <c r="I28" s="501" t="s">
        <v>733</v>
      </c>
      <c r="J28" s="502">
        <v>9033</v>
      </c>
      <c r="K28" s="503">
        <v>2238.5</v>
      </c>
      <c r="L28" s="526" t="s">
        <v>733</v>
      </c>
      <c r="M28" s="503">
        <v>2238.5</v>
      </c>
      <c r="N28" s="137">
        <f t="shared" si="1"/>
        <v>0</v>
      </c>
    </row>
    <row r="29" spans="1:14" ht="15.75" x14ac:dyDescent="0.25">
      <c r="A29" s="599">
        <v>44667</v>
      </c>
      <c r="B29" s="355" t="s">
        <v>687</v>
      </c>
      <c r="C29" s="96">
        <v>64256.75</v>
      </c>
      <c r="D29" s="594">
        <v>44706</v>
      </c>
      <c r="E29" s="598">
        <v>64256.75</v>
      </c>
      <c r="F29" s="111">
        <f t="shared" si="0"/>
        <v>0</v>
      </c>
      <c r="I29" s="498" t="s">
        <v>733</v>
      </c>
      <c r="J29" s="499">
        <v>9041</v>
      </c>
      <c r="K29" s="500">
        <v>1771.6</v>
      </c>
      <c r="L29" s="524" t="s">
        <v>733</v>
      </c>
      <c r="M29" s="500">
        <v>1771.6</v>
      </c>
      <c r="N29" s="137">
        <f t="shared" si="1"/>
        <v>0</v>
      </c>
    </row>
    <row r="30" spans="1:14" ht="18.75" x14ac:dyDescent="0.3">
      <c r="A30" s="599">
        <v>44669</v>
      </c>
      <c r="B30" s="355" t="s">
        <v>689</v>
      </c>
      <c r="C30" s="96">
        <v>53375.8</v>
      </c>
      <c r="D30" s="594">
        <v>44706</v>
      </c>
      <c r="E30" s="598">
        <v>53375.8</v>
      </c>
      <c r="F30" s="111">
        <f t="shared" si="0"/>
        <v>0</v>
      </c>
      <c r="G30" s="138"/>
      <c r="I30" s="501" t="s">
        <v>734</v>
      </c>
      <c r="J30" s="502">
        <v>9044</v>
      </c>
      <c r="K30" s="503">
        <v>36114.800000000003</v>
      </c>
      <c r="L30" s="526" t="s">
        <v>734</v>
      </c>
      <c r="M30" s="503">
        <v>36114.800000000003</v>
      </c>
      <c r="N30" s="137">
        <f t="shared" si="1"/>
        <v>0</v>
      </c>
    </row>
    <row r="31" spans="1:14" ht="15.75" x14ac:dyDescent="0.25">
      <c r="A31" s="599">
        <v>44670</v>
      </c>
      <c r="B31" s="355" t="s">
        <v>691</v>
      </c>
      <c r="C31" s="96">
        <v>126366.49</v>
      </c>
      <c r="D31" s="594">
        <v>44706</v>
      </c>
      <c r="E31" s="598">
        <v>126366.49</v>
      </c>
      <c r="F31" s="111">
        <f t="shared" si="0"/>
        <v>0</v>
      </c>
      <c r="I31" s="498" t="s">
        <v>735</v>
      </c>
      <c r="J31" s="499">
        <v>9049</v>
      </c>
      <c r="K31" s="500">
        <v>744</v>
      </c>
      <c r="L31" s="524" t="s">
        <v>735</v>
      </c>
      <c r="M31" s="500">
        <v>744</v>
      </c>
      <c r="N31" s="137">
        <f t="shared" si="1"/>
        <v>0</v>
      </c>
    </row>
    <row r="32" spans="1:14" ht="15.75" x14ac:dyDescent="0.25">
      <c r="A32" s="599">
        <v>44670</v>
      </c>
      <c r="B32" s="355" t="s">
        <v>692</v>
      </c>
      <c r="C32" s="96">
        <v>6102</v>
      </c>
      <c r="D32" s="594">
        <v>44706</v>
      </c>
      <c r="E32" s="598">
        <v>6102</v>
      </c>
      <c r="F32" s="111">
        <f t="shared" si="0"/>
        <v>0</v>
      </c>
      <c r="I32" s="501" t="s">
        <v>735</v>
      </c>
      <c r="J32" s="502">
        <v>9050</v>
      </c>
      <c r="K32" s="503">
        <v>25869.8</v>
      </c>
      <c r="L32" s="526" t="s">
        <v>735</v>
      </c>
      <c r="M32" s="503">
        <v>25869.8</v>
      </c>
      <c r="N32" s="137">
        <f t="shared" si="1"/>
        <v>0</v>
      </c>
    </row>
    <row r="33" spans="1:14" ht="15.75" x14ac:dyDescent="0.25">
      <c r="A33" s="599">
        <v>44670</v>
      </c>
      <c r="B33" s="355" t="s">
        <v>693</v>
      </c>
      <c r="C33" s="96">
        <v>4812</v>
      </c>
      <c r="D33" s="594">
        <v>44706</v>
      </c>
      <c r="E33" s="598">
        <v>4812</v>
      </c>
      <c r="F33" s="111">
        <f t="shared" si="0"/>
        <v>0</v>
      </c>
      <c r="I33" s="498" t="s">
        <v>736</v>
      </c>
      <c r="J33" s="499">
        <v>9059</v>
      </c>
      <c r="K33" s="500">
        <v>5027</v>
      </c>
      <c r="L33" s="524" t="s">
        <v>736</v>
      </c>
      <c r="M33" s="500">
        <v>5027</v>
      </c>
      <c r="N33" s="137">
        <f t="shared" si="1"/>
        <v>0</v>
      </c>
    </row>
    <row r="34" spans="1:14" ht="15.75" x14ac:dyDescent="0.25">
      <c r="A34" s="599">
        <v>44671</v>
      </c>
      <c r="B34" s="355" t="s">
        <v>695</v>
      </c>
      <c r="C34" s="96">
        <v>10160.6</v>
      </c>
      <c r="D34" s="594">
        <v>44706</v>
      </c>
      <c r="E34" s="598">
        <v>10160.6</v>
      </c>
      <c r="F34" s="111">
        <f t="shared" si="0"/>
        <v>0</v>
      </c>
      <c r="I34" s="501" t="s">
        <v>737</v>
      </c>
      <c r="J34" s="502">
        <v>9065</v>
      </c>
      <c r="K34" s="503">
        <v>1820.8</v>
      </c>
      <c r="L34" s="526" t="s">
        <v>737</v>
      </c>
      <c r="M34" s="503">
        <v>1820.8</v>
      </c>
      <c r="N34" s="137">
        <f t="shared" si="1"/>
        <v>0</v>
      </c>
    </row>
    <row r="35" spans="1:14" ht="15.75" x14ac:dyDescent="0.25">
      <c r="A35" s="599">
        <v>44671</v>
      </c>
      <c r="B35" s="355" t="s">
        <v>696</v>
      </c>
      <c r="C35" s="96">
        <v>75337.5</v>
      </c>
      <c r="D35" s="594">
        <v>44706</v>
      </c>
      <c r="E35" s="598">
        <v>75337.5</v>
      </c>
      <c r="F35" s="111">
        <f t="shared" si="0"/>
        <v>0</v>
      </c>
      <c r="I35" s="498" t="s">
        <v>738</v>
      </c>
      <c r="J35" s="499">
        <v>9078</v>
      </c>
      <c r="K35" s="500">
        <v>43759.6</v>
      </c>
      <c r="L35" s="524" t="s">
        <v>738</v>
      </c>
      <c r="M35" s="500">
        <v>43759.6</v>
      </c>
      <c r="N35" s="137">
        <f t="shared" si="1"/>
        <v>0</v>
      </c>
    </row>
    <row r="36" spans="1:14" ht="15.75" x14ac:dyDescent="0.25">
      <c r="A36" s="599">
        <v>44672</v>
      </c>
      <c r="B36" s="355" t="s">
        <v>698</v>
      </c>
      <c r="C36" s="96">
        <v>29920.44</v>
      </c>
      <c r="D36" s="594">
        <v>44706</v>
      </c>
      <c r="E36" s="598">
        <v>29920.44</v>
      </c>
      <c r="F36" s="111">
        <f t="shared" si="0"/>
        <v>0</v>
      </c>
      <c r="I36" s="501" t="s">
        <v>739</v>
      </c>
      <c r="J36" s="502">
        <v>9090</v>
      </c>
      <c r="K36" s="503">
        <v>1331</v>
      </c>
      <c r="L36" s="526" t="s">
        <v>739</v>
      </c>
      <c r="M36" s="503">
        <v>1331</v>
      </c>
      <c r="N36" s="137">
        <f t="shared" si="1"/>
        <v>0</v>
      </c>
    </row>
    <row r="37" spans="1:14" ht="15.75" x14ac:dyDescent="0.25">
      <c r="A37" s="599">
        <v>44673</v>
      </c>
      <c r="B37" s="355" t="s">
        <v>700</v>
      </c>
      <c r="C37" s="96">
        <v>72246.7</v>
      </c>
      <c r="D37" s="594">
        <v>44706</v>
      </c>
      <c r="E37" s="598">
        <v>72246.7</v>
      </c>
      <c r="F37" s="111">
        <f t="shared" si="0"/>
        <v>0</v>
      </c>
      <c r="I37" s="498" t="s">
        <v>740</v>
      </c>
      <c r="J37" s="499">
        <v>9104</v>
      </c>
      <c r="K37" s="500">
        <v>32504.400000000001</v>
      </c>
      <c r="L37" s="524" t="s">
        <v>740</v>
      </c>
      <c r="M37" s="500">
        <v>32504.400000000001</v>
      </c>
      <c r="N37" s="137">
        <f t="shared" si="1"/>
        <v>0</v>
      </c>
    </row>
    <row r="38" spans="1:14" ht="15.75" x14ac:dyDescent="0.25">
      <c r="A38" s="599">
        <v>44673</v>
      </c>
      <c r="B38" s="355" t="s">
        <v>701</v>
      </c>
      <c r="C38" s="96">
        <v>3036</v>
      </c>
      <c r="D38" s="594">
        <v>44706</v>
      </c>
      <c r="E38" s="598">
        <v>3036</v>
      </c>
      <c r="F38" s="111">
        <f t="shared" si="0"/>
        <v>0</v>
      </c>
      <c r="I38" s="498" t="s">
        <v>741</v>
      </c>
      <c r="J38" s="499">
        <v>9107</v>
      </c>
      <c r="K38" s="500">
        <v>15257</v>
      </c>
      <c r="L38" s="524" t="s">
        <v>741</v>
      </c>
      <c r="M38" s="500">
        <v>15257</v>
      </c>
      <c r="N38" s="137">
        <f t="shared" si="1"/>
        <v>0</v>
      </c>
    </row>
    <row r="39" spans="1:14" ht="15.75" x14ac:dyDescent="0.25">
      <c r="A39" s="599">
        <v>44674</v>
      </c>
      <c r="B39" s="355" t="s">
        <v>703</v>
      </c>
      <c r="C39" s="96">
        <v>1627.2</v>
      </c>
      <c r="D39" s="594">
        <v>44706</v>
      </c>
      <c r="E39" s="598">
        <v>1627.2</v>
      </c>
      <c r="F39" s="111">
        <f t="shared" si="0"/>
        <v>0</v>
      </c>
      <c r="I39" s="498" t="s">
        <v>742</v>
      </c>
      <c r="J39" s="499">
        <v>9123</v>
      </c>
      <c r="K39" s="500">
        <v>5516</v>
      </c>
      <c r="L39" s="524" t="s">
        <v>742</v>
      </c>
      <c r="M39" s="500">
        <v>5516</v>
      </c>
      <c r="N39" s="137">
        <f t="shared" si="1"/>
        <v>0</v>
      </c>
    </row>
    <row r="40" spans="1:14" ht="15.75" x14ac:dyDescent="0.25">
      <c r="A40" s="599">
        <v>44674</v>
      </c>
      <c r="B40" s="355" t="s">
        <v>704</v>
      </c>
      <c r="C40" s="96">
        <v>1238.8</v>
      </c>
      <c r="D40" s="594">
        <v>44706</v>
      </c>
      <c r="E40" s="598">
        <v>1238.8</v>
      </c>
      <c r="F40" s="111">
        <f t="shared" si="0"/>
        <v>0</v>
      </c>
      <c r="I40" s="501" t="s">
        <v>743</v>
      </c>
      <c r="J40" s="502">
        <v>9132</v>
      </c>
      <c r="K40" s="503">
        <v>600</v>
      </c>
      <c r="L40" s="526" t="s">
        <v>743</v>
      </c>
      <c r="M40" s="503">
        <v>600</v>
      </c>
      <c r="N40" s="137">
        <f t="shared" si="1"/>
        <v>0</v>
      </c>
    </row>
    <row r="41" spans="1:14" ht="15.75" x14ac:dyDescent="0.25">
      <c r="A41" s="599">
        <v>44674</v>
      </c>
      <c r="B41" s="355" t="s">
        <v>705</v>
      </c>
      <c r="C41" s="96">
        <v>62762.55</v>
      </c>
      <c r="D41" s="594">
        <v>44706</v>
      </c>
      <c r="E41" s="595">
        <v>50646.16</v>
      </c>
      <c r="F41" s="111">
        <f t="shared" si="0"/>
        <v>12116.39</v>
      </c>
      <c r="I41" s="501" t="s">
        <v>744</v>
      </c>
      <c r="J41" s="502">
        <v>9138</v>
      </c>
      <c r="K41" s="503">
        <v>6614.7</v>
      </c>
      <c r="L41" s="526" t="s">
        <v>744</v>
      </c>
      <c r="M41" s="503">
        <v>6614.7</v>
      </c>
      <c r="N41" s="137">
        <f t="shared" si="1"/>
        <v>0</v>
      </c>
    </row>
    <row r="42" spans="1:14" ht="15.75" x14ac:dyDescent="0.25">
      <c r="A42" s="599">
        <v>44676</v>
      </c>
      <c r="B42" s="355" t="s">
        <v>706</v>
      </c>
      <c r="C42" s="96">
        <v>46744.6</v>
      </c>
      <c r="D42" s="253"/>
      <c r="E42" s="69"/>
      <c r="F42" s="111">
        <f t="shared" si="0"/>
        <v>46744.6</v>
      </c>
      <c r="I42" s="501" t="s">
        <v>744</v>
      </c>
      <c r="J42" s="502">
        <v>9140</v>
      </c>
      <c r="K42" s="503">
        <v>1080</v>
      </c>
      <c r="L42" s="526" t="s">
        <v>744</v>
      </c>
      <c r="M42" s="503">
        <v>1080</v>
      </c>
      <c r="N42" s="137">
        <f t="shared" si="1"/>
        <v>0</v>
      </c>
    </row>
    <row r="43" spans="1:14" ht="15.75" x14ac:dyDescent="0.25">
      <c r="A43" s="599">
        <v>44677</v>
      </c>
      <c r="B43" s="355" t="s">
        <v>707</v>
      </c>
      <c r="C43" s="96">
        <v>14500.7</v>
      </c>
      <c r="D43" s="413"/>
      <c r="E43" s="413"/>
      <c r="F43" s="111">
        <f t="shared" si="0"/>
        <v>14500.7</v>
      </c>
      <c r="I43" s="288"/>
      <c r="J43" s="57"/>
      <c r="K43" s="111"/>
      <c r="L43" s="476"/>
      <c r="M43" s="69"/>
      <c r="N43" s="137">
        <f t="shared" si="1"/>
        <v>0</v>
      </c>
    </row>
    <row r="44" spans="1:14" ht="15.75" x14ac:dyDescent="0.25">
      <c r="A44" s="599">
        <v>44677</v>
      </c>
      <c r="B44" s="355" t="s">
        <v>708</v>
      </c>
      <c r="C44" s="96">
        <v>41351.199999999997</v>
      </c>
      <c r="D44" s="413"/>
      <c r="E44" s="413"/>
      <c r="F44" s="111">
        <f t="shared" si="0"/>
        <v>41351.199999999997</v>
      </c>
      <c r="I44" s="288"/>
      <c r="J44" s="57"/>
      <c r="K44" s="111"/>
      <c r="L44" s="476"/>
      <c r="M44" s="69"/>
      <c r="N44" s="137"/>
    </row>
    <row r="45" spans="1:14" ht="15.75" x14ac:dyDescent="0.25">
      <c r="A45" s="599">
        <v>44677</v>
      </c>
      <c r="B45" s="355" t="s">
        <v>709</v>
      </c>
      <c r="C45" s="96">
        <v>5624</v>
      </c>
      <c r="D45" s="413"/>
      <c r="E45" s="413"/>
      <c r="F45" s="111">
        <f t="shared" si="0"/>
        <v>5624</v>
      </c>
      <c r="I45" s="288"/>
      <c r="J45" s="57"/>
      <c r="K45" s="111"/>
      <c r="L45" s="476"/>
      <c r="M45" s="69"/>
      <c r="N45" s="137"/>
    </row>
    <row r="46" spans="1:14" ht="15.75" x14ac:dyDescent="0.25">
      <c r="A46" s="599">
        <v>44678</v>
      </c>
      <c r="B46" s="355" t="s">
        <v>710</v>
      </c>
      <c r="C46" s="96">
        <v>45618</v>
      </c>
      <c r="D46" s="413"/>
      <c r="E46" s="413"/>
      <c r="F46" s="111">
        <f t="shared" si="0"/>
        <v>45618</v>
      </c>
      <c r="I46" s="288"/>
      <c r="J46" s="57"/>
      <c r="K46" s="111"/>
      <c r="L46" s="476"/>
      <c r="M46" s="69"/>
      <c r="N46" s="137"/>
    </row>
    <row r="47" spans="1:14" ht="15.75" x14ac:dyDescent="0.25">
      <c r="A47" s="599">
        <v>44679</v>
      </c>
      <c r="B47" s="355" t="s">
        <v>711</v>
      </c>
      <c r="C47" s="96">
        <v>35193.4</v>
      </c>
      <c r="D47" s="413"/>
      <c r="E47" s="413"/>
      <c r="F47" s="111">
        <f t="shared" si="0"/>
        <v>35193.4</v>
      </c>
      <c r="I47" s="288"/>
      <c r="J47" s="57"/>
      <c r="K47" s="111"/>
      <c r="L47" s="476"/>
      <c r="M47" s="69"/>
      <c r="N47" s="137"/>
    </row>
    <row r="48" spans="1:14" ht="15.75" x14ac:dyDescent="0.25">
      <c r="A48" s="599">
        <v>44680</v>
      </c>
      <c r="B48" s="355" t="s">
        <v>712</v>
      </c>
      <c r="C48" s="96">
        <v>69268.88</v>
      </c>
      <c r="D48" s="413"/>
      <c r="E48" s="413"/>
      <c r="F48" s="111">
        <f t="shared" si="0"/>
        <v>69268.88</v>
      </c>
      <c r="I48" s="288"/>
      <c r="J48" s="57"/>
      <c r="K48" s="111"/>
      <c r="L48" s="476"/>
      <c r="M48" s="69"/>
      <c r="N48" s="137"/>
    </row>
    <row r="49" spans="1:14" ht="15.75" x14ac:dyDescent="0.25">
      <c r="A49" s="599">
        <v>44681</v>
      </c>
      <c r="B49" s="355" t="s">
        <v>713</v>
      </c>
      <c r="C49" s="96">
        <v>25197.4</v>
      </c>
      <c r="D49" s="413"/>
      <c r="E49" s="413"/>
      <c r="F49" s="111">
        <f t="shared" si="0"/>
        <v>25197.4</v>
      </c>
      <c r="I49" s="288"/>
      <c r="J49" s="57"/>
      <c r="K49" s="111"/>
      <c r="L49" s="476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476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476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476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476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288"/>
      <c r="J54" s="57"/>
      <c r="K54" s="111"/>
      <c r="L54" s="476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288"/>
      <c r="J55" s="57"/>
      <c r="K55" s="111"/>
      <c r="L55" s="476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288"/>
      <c r="J56" s="57"/>
      <c r="K56" s="111"/>
      <c r="L56" s="476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476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476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476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476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140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140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140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140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140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140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140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140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140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140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140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47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47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47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47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47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47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148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148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148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148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148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148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148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148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148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148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152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1589360.89</v>
      </c>
      <c r="F89" s="153">
        <f>SUM(F3:F88)</f>
        <v>295614.57000000007</v>
      </c>
      <c r="K89" s="527">
        <f>SUM(K3:K88)</f>
        <v>363428.24</v>
      </c>
      <c r="L89" s="478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662" t="s">
        <v>207</v>
      </c>
      <c r="K90" s="1"/>
      <c r="L90" s="97"/>
      <c r="M90" s="3"/>
      <c r="N90" s="1"/>
    </row>
    <row r="91" spans="1:14" x14ac:dyDescent="0.25">
      <c r="B91" s="163"/>
      <c r="C91" s="1"/>
      <c r="D91" s="256"/>
      <c r="E91" s="3"/>
      <c r="F91" s="663"/>
      <c r="K91" s="1"/>
      <c r="L91" s="97"/>
      <c r="M91" s="3"/>
      <c r="N91" s="1"/>
    </row>
    <row r="92" spans="1:14" ht="16.5" thickBot="1" x14ac:dyDescent="0.3">
      <c r="A92" s="456"/>
      <c r="B92" s="442"/>
      <c r="H92" s="2"/>
      <c r="I92" s="14"/>
      <c r="J92" s="504"/>
      <c r="K92" s="6"/>
      <c r="L92" s="505"/>
      <c r="M92" s="6"/>
    </row>
    <row r="93" spans="1:14" x14ac:dyDescent="0.25">
      <c r="A93" s="456"/>
      <c r="B93" s="442"/>
      <c r="I93" s="700" t="s">
        <v>594</v>
      </c>
      <c r="J93" s="701"/>
    </row>
    <row r="94" spans="1:14" ht="19.5" thickBot="1" x14ac:dyDescent="0.35">
      <c r="A94" s="456"/>
      <c r="B94" s="519" t="s">
        <v>715</v>
      </c>
      <c r="C94" s="520"/>
      <c r="D94" s="521"/>
      <c r="E94" s="522"/>
      <c r="I94" s="702"/>
      <c r="J94" s="703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12"/>
      <c r="B97" s="513"/>
      <c r="C97" s="129"/>
      <c r="F97"/>
      <c r="I97"/>
      <c r="J97" s="194"/>
      <c r="N97"/>
    </row>
    <row r="98" spans="1:14" x14ac:dyDescent="0.25">
      <c r="A98" s="512"/>
      <c r="B98" s="513"/>
      <c r="C98" s="129"/>
      <c r="F98"/>
      <c r="I98"/>
      <c r="J98" s="194"/>
      <c r="N98"/>
    </row>
    <row r="99" spans="1:14" ht="15.75" x14ac:dyDescent="0.25">
      <c r="A99" s="514"/>
      <c r="B99" s="515"/>
      <c r="C99" s="233"/>
      <c r="F99"/>
      <c r="I99"/>
      <c r="J99" s="194"/>
      <c r="N99"/>
    </row>
    <row r="100" spans="1:14" ht="15.75" x14ac:dyDescent="0.25">
      <c r="A100" s="514"/>
      <c r="B100" s="515"/>
      <c r="C100" s="233"/>
      <c r="F100"/>
      <c r="I100"/>
      <c r="J100" s="194"/>
      <c r="N100"/>
    </row>
    <row r="101" spans="1:14" ht="15.75" x14ac:dyDescent="0.25">
      <c r="A101" s="514"/>
      <c r="B101" s="515"/>
      <c r="C101" s="233"/>
      <c r="F101"/>
      <c r="I101"/>
      <c r="J101" s="194"/>
      <c r="N101"/>
    </row>
    <row r="102" spans="1:14" ht="15.75" x14ac:dyDescent="0.25">
      <c r="A102" s="514"/>
      <c r="B102" s="515"/>
      <c r="C102" s="233"/>
      <c r="F102"/>
      <c r="I102"/>
      <c r="J102" s="194"/>
      <c r="N102"/>
    </row>
    <row r="103" spans="1:14" ht="15.75" x14ac:dyDescent="0.25">
      <c r="A103" s="514"/>
      <c r="B103" s="515"/>
      <c r="C103" s="233"/>
      <c r="F103"/>
      <c r="I103"/>
      <c r="J103" s="194"/>
      <c r="N103"/>
    </row>
    <row r="104" spans="1:14" x14ac:dyDescent="0.25">
      <c r="A104" s="512"/>
      <c r="B104" s="513"/>
      <c r="C104" s="129"/>
      <c r="E104"/>
      <c r="F104"/>
      <c r="I104"/>
      <c r="J104" s="194"/>
      <c r="M104"/>
      <c r="N104"/>
    </row>
    <row r="105" spans="1:14" x14ac:dyDescent="0.25">
      <c r="A105" s="456"/>
      <c r="B105" s="442"/>
      <c r="E105"/>
      <c r="F105"/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/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/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/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/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93"/>
    </row>
    <row r="130" spans="2:5" ht="21.75" thickBot="1" x14ac:dyDescent="0.4">
      <c r="B130" s="455"/>
      <c r="C130" s="708">
        <f>SUM(D106:D129)</f>
        <v>759581.99999999988</v>
      </c>
      <c r="D130" s="709"/>
      <c r="E130" s="257"/>
    </row>
  </sheetData>
  <mergeCells count="3">
    <mergeCell ref="F90:F91"/>
    <mergeCell ref="I93:J94"/>
    <mergeCell ref="C130:D130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7"/>
  <sheetViews>
    <sheetView workbookViewId="0">
      <selection activeCell="K15" sqref="K15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ht="15.75" thickBot="1" x14ac:dyDescent="0.3">
      <c r="F2" s="714" t="s">
        <v>752</v>
      </c>
      <c r="G2" s="715"/>
      <c r="H2" s="716"/>
    </row>
    <row r="3" spans="2:8" ht="27.75" customHeight="1" thickBot="1" x14ac:dyDescent="0.3">
      <c r="B3" s="711" t="s">
        <v>748</v>
      </c>
      <c r="C3" s="712"/>
      <c r="D3" s="713"/>
      <c r="F3" s="717"/>
      <c r="G3" s="718"/>
      <c r="H3" s="719"/>
    </row>
    <row r="4" spans="2:8" ht="32.25" thickBot="1" x14ac:dyDescent="0.3">
      <c r="B4" s="528" t="s">
        <v>747</v>
      </c>
      <c r="C4" s="530" t="s">
        <v>746</v>
      </c>
      <c r="D4" s="529" t="s">
        <v>21</v>
      </c>
      <c r="F4" s="535" t="s">
        <v>747</v>
      </c>
      <c r="G4" s="536" t="s">
        <v>746</v>
      </c>
      <c r="H4" s="537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31" t="s">
        <v>749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31" t="s">
        <v>749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31" t="s">
        <v>749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31" t="s">
        <v>749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31" t="s">
        <v>749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32" t="s">
        <v>8</v>
      </c>
      <c r="D11" s="533">
        <f>SUM(D5:D10)</f>
        <v>264460</v>
      </c>
      <c r="G11" s="720">
        <f>SUM(H5:H10)</f>
        <v>334337</v>
      </c>
      <c r="H11" s="721"/>
    </row>
    <row r="13" spans="2:8" ht="18.75" x14ac:dyDescent="0.3">
      <c r="B13" s="534" t="s">
        <v>594</v>
      </c>
      <c r="C13" s="534" t="s">
        <v>751</v>
      </c>
      <c r="D13" s="154">
        <v>334337</v>
      </c>
    </row>
    <row r="14" spans="2:8" ht="19.5" thickBot="1" x14ac:dyDescent="0.35">
      <c r="C14" s="534"/>
    </row>
    <row r="15" spans="2:8" ht="21" customHeight="1" x14ac:dyDescent="0.25">
      <c r="C15" s="724" t="s">
        <v>750</v>
      </c>
      <c r="D15" s="722">
        <f>D11-D13</f>
        <v>-69877</v>
      </c>
    </row>
    <row r="16" spans="2:8" ht="18.75" customHeight="1" thickBot="1" x14ac:dyDescent="0.3">
      <c r="C16" s="725"/>
      <c r="D16" s="723"/>
    </row>
    <row r="17" spans="3:4" ht="18.75" x14ac:dyDescent="0.3">
      <c r="C17" s="710" t="s">
        <v>753</v>
      </c>
      <c r="D17" s="710"/>
    </row>
  </sheetData>
  <mergeCells count="6">
    <mergeCell ref="C17:D17"/>
    <mergeCell ref="B3:D3"/>
    <mergeCell ref="F2:H3"/>
    <mergeCell ref="G11:H11"/>
    <mergeCell ref="D15:D16"/>
    <mergeCell ref="C15:C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80"/>
  <sheetViews>
    <sheetView tabSelected="1" workbookViewId="0">
      <pane xSplit="1" ySplit="4" topLeftCell="J5" activePane="bottomRight" state="frozen"/>
      <selection pane="topRight" activeCell="B1" sqref="B1"/>
      <selection pane="bottomLeft" activeCell="A5" sqref="A5"/>
      <selection pane="bottomRight" activeCell="T22" sqref="T22"/>
    </sheetView>
  </sheetViews>
  <sheetFormatPr baseColWidth="10" defaultRowHeight="15.75" x14ac:dyDescent="0.25"/>
  <cols>
    <col min="1" max="1" width="2.85546875" customWidth="1"/>
    <col min="2" max="2" width="12.42578125" style="560" customWidth="1"/>
    <col min="3" max="3" width="15.5703125" style="4" bestFit="1" customWidth="1"/>
    <col min="4" max="4" width="15.28515625" customWidth="1"/>
    <col min="5" max="5" width="11.42578125" style="561"/>
    <col min="6" max="6" width="15.28515625" style="4" customWidth="1"/>
    <col min="7" max="7" width="1.85546875" style="561" customWidth="1"/>
    <col min="8" max="8" width="11.85546875" style="561" customWidth="1"/>
    <col min="9" max="9" width="15.7109375" style="4" customWidth="1"/>
    <col min="10" max="10" width="11.7109375" style="12" customWidth="1"/>
    <col min="11" max="11" width="14.42578125" style="570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8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24"/>
      <c r="C1" s="666" t="s">
        <v>754</v>
      </c>
      <c r="D1" s="667"/>
      <c r="E1" s="667"/>
      <c r="F1" s="667"/>
      <c r="G1" s="667"/>
      <c r="H1" s="667"/>
      <c r="I1" s="667"/>
      <c r="J1" s="667"/>
      <c r="K1" s="667"/>
      <c r="L1" s="667"/>
      <c r="M1" s="667"/>
    </row>
    <row r="2" spans="1:25" ht="16.5" thickBot="1" x14ac:dyDescent="0.3">
      <c r="B2" s="625"/>
      <c r="C2" s="3"/>
      <c r="H2" s="5"/>
      <c r="I2" s="6"/>
      <c r="J2" s="7"/>
      <c r="L2" s="8"/>
      <c r="M2" s="6"/>
      <c r="N2" s="9"/>
    </row>
    <row r="3" spans="1:25" ht="21.75" thickBot="1" x14ac:dyDescent="0.35">
      <c r="B3" s="628" t="s">
        <v>0</v>
      </c>
      <c r="C3" s="629"/>
      <c r="D3" s="10"/>
      <c r="E3" s="562"/>
      <c r="F3" s="11"/>
      <c r="H3" s="630" t="s">
        <v>26</v>
      </c>
      <c r="I3" s="630"/>
      <c r="K3" s="165"/>
      <c r="L3" s="13"/>
      <c r="M3" s="14"/>
      <c r="P3" s="654" t="s">
        <v>6</v>
      </c>
      <c r="R3" s="664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631" t="s">
        <v>2</v>
      </c>
      <c r="F4" s="632"/>
      <c r="H4" s="633" t="s">
        <v>3</v>
      </c>
      <c r="I4" s="634"/>
      <c r="J4" s="565"/>
      <c r="K4" s="571"/>
      <c r="L4" s="572"/>
      <c r="M4" s="21" t="s">
        <v>4</v>
      </c>
      <c r="N4" s="22" t="s">
        <v>5</v>
      </c>
      <c r="P4" s="655"/>
      <c r="Q4" s="322" t="s">
        <v>217</v>
      </c>
      <c r="R4" s="665"/>
      <c r="U4" s="34"/>
      <c r="V4" s="128"/>
      <c r="W4" s="729"/>
      <c r="X4" s="729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755</v>
      </c>
      <c r="E5" s="27">
        <v>44683</v>
      </c>
      <c r="F5" s="28">
        <v>112678</v>
      </c>
      <c r="G5" s="58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8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729"/>
      <c r="X5" s="729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756</v>
      </c>
      <c r="E6" s="27">
        <v>44684</v>
      </c>
      <c r="F6" s="28">
        <v>99636</v>
      </c>
      <c r="G6" s="58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8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757</v>
      </c>
      <c r="E7" s="27">
        <v>44685</v>
      </c>
      <c r="F7" s="28">
        <v>102561</v>
      </c>
      <c r="G7" s="582"/>
      <c r="H7" s="29">
        <v>44685</v>
      </c>
      <c r="I7" s="30">
        <v>4268</v>
      </c>
      <c r="J7" s="37">
        <v>44685</v>
      </c>
      <c r="K7" s="38" t="s">
        <v>758</v>
      </c>
      <c r="L7" s="39">
        <v>20000</v>
      </c>
      <c r="M7" s="32">
        <v>28729</v>
      </c>
      <c r="N7" s="33">
        <v>33550</v>
      </c>
      <c r="O7" s="58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759</v>
      </c>
      <c r="E8" s="27">
        <v>44686</v>
      </c>
      <c r="F8" s="28">
        <v>99057</v>
      </c>
      <c r="G8" s="58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85"/>
      <c r="P8" s="39">
        <f t="shared" ref="P8:P40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760</v>
      </c>
      <c r="E9" s="27">
        <v>44687</v>
      </c>
      <c r="F9" s="28">
        <v>121841</v>
      </c>
      <c r="G9" s="58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8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761</v>
      </c>
      <c r="E10" s="27">
        <v>44688</v>
      </c>
      <c r="F10" s="28">
        <v>128367</v>
      </c>
      <c r="G10" s="582"/>
      <c r="H10" s="29">
        <v>44688</v>
      </c>
      <c r="I10" s="30">
        <v>10782.5</v>
      </c>
      <c r="J10" s="37">
        <v>44688</v>
      </c>
      <c r="K10" s="167" t="s">
        <v>762</v>
      </c>
      <c r="L10" s="45">
        <v>18091</v>
      </c>
      <c r="M10" s="32">
        <v>33541</v>
      </c>
      <c r="N10" s="33">
        <v>50001</v>
      </c>
      <c r="O10" s="58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764</v>
      </c>
      <c r="E11" s="27">
        <v>44689</v>
      </c>
      <c r="F11" s="28">
        <v>71145</v>
      </c>
      <c r="G11" s="58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8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765</v>
      </c>
      <c r="E12" s="27">
        <v>44690</v>
      </c>
      <c r="F12" s="28">
        <v>141644</v>
      </c>
      <c r="G12" s="58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84" t="s">
        <v>766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767</v>
      </c>
      <c r="E13" s="27">
        <v>44691</v>
      </c>
      <c r="F13" s="28">
        <v>120719</v>
      </c>
      <c r="G13" s="58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84" t="s">
        <v>766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768</v>
      </c>
      <c r="E14" s="27">
        <v>44692</v>
      </c>
      <c r="F14" s="28">
        <v>82833</v>
      </c>
      <c r="G14" s="58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84" t="s">
        <v>766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769</v>
      </c>
      <c r="E15" s="27">
        <v>44693</v>
      </c>
      <c r="F15" s="28">
        <v>90488</v>
      </c>
      <c r="G15" s="58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84" t="s">
        <v>766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770</v>
      </c>
      <c r="E16" s="27">
        <v>44694</v>
      </c>
      <c r="F16" s="28">
        <v>94487</v>
      </c>
      <c r="G16" s="58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84" t="s">
        <v>766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771</v>
      </c>
      <c r="E17" s="27">
        <v>44695</v>
      </c>
      <c r="F17" s="28">
        <v>127660</v>
      </c>
      <c r="G17" s="582"/>
      <c r="H17" s="29">
        <v>44695</v>
      </c>
      <c r="I17" s="30">
        <v>3373</v>
      </c>
      <c r="J17" s="37">
        <v>44695</v>
      </c>
      <c r="K17" s="38" t="s">
        <v>772</v>
      </c>
      <c r="L17" s="45">
        <v>15841</v>
      </c>
      <c r="M17" s="32">
        <v>43450</v>
      </c>
      <c r="N17" s="33">
        <v>41947</v>
      </c>
      <c r="O17" s="584" t="s">
        <v>766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773</v>
      </c>
      <c r="E18" s="27">
        <v>44696</v>
      </c>
      <c r="F18" s="28">
        <v>88214</v>
      </c>
      <c r="G18" s="582"/>
      <c r="H18" s="29">
        <v>44696</v>
      </c>
      <c r="I18" s="30">
        <v>1226</v>
      </c>
      <c r="J18" s="37"/>
      <c r="K18" s="573"/>
      <c r="L18" s="39"/>
      <c r="M18" s="32">
        <v>52335</v>
      </c>
      <c r="N18" s="33">
        <v>28769</v>
      </c>
      <c r="O18" s="584" t="s">
        <v>766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6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774</v>
      </c>
      <c r="E19" s="27">
        <v>44697</v>
      </c>
      <c r="F19" s="28">
        <v>120632</v>
      </c>
      <c r="G19" s="58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84" t="s">
        <v>766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730"/>
      <c r="X19" s="546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775</v>
      </c>
      <c r="E20" s="27">
        <v>44698</v>
      </c>
      <c r="F20" s="28">
        <v>93589</v>
      </c>
      <c r="G20" s="58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84" t="s">
        <v>766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730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776</v>
      </c>
      <c r="E21" s="27">
        <v>44699</v>
      </c>
      <c r="F21" s="28">
        <v>117936</v>
      </c>
      <c r="G21" s="582"/>
      <c r="H21" s="29">
        <v>44699</v>
      </c>
      <c r="I21" s="30">
        <v>2157</v>
      </c>
      <c r="J21" s="37"/>
      <c r="K21" s="574"/>
      <c r="L21" s="45"/>
      <c r="M21" s="32">
        <f>55227+8192</f>
        <v>63419</v>
      </c>
      <c r="N21" s="33">
        <v>35017</v>
      </c>
      <c r="O21" s="584" t="s">
        <v>766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643"/>
      <c r="X21" s="643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761</v>
      </c>
      <c r="E22" s="27">
        <v>44700</v>
      </c>
      <c r="F22" s="28">
        <v>108540</v>
      </c>
      <c r="G22" s="58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84" t="s">
        <v>766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/>
      <c r="D23" s="35"/>
      <c r="E23" s="27">
        <v>44701</v>
      </c>
      <c r="F23" s="28"/>
      <c r="G23" s="582"/>
      <c r="H23" s="29">
        <v>44701</v>
      </c>
      <c r="I23" s="30"/>
      <c r="J23" s="50"/>
      <c r="K23" s="172"/>
      <c r="L23" s="45"/>
      <c r="M23" s="32">
        <v>0</v>
      </c>
      <c r="N23" s="33">
        <v>0</v>
      </c>
      <c r="O23" s="587"/>
      <c r="P23" s="39">
        <f t="shared" si="1"/>
        <v>0</v>
      </c>
      <c r="Q23" s="325">
        <f t="shared" si="0"/>
        <v>0</v>
      </c>
      <c r="R23" s="319">
        <v>0</v>
      </c>
      <c r="S23" s="147"/>
      <c r="U23" s="34"/>
      <c r="V23" s="128"/>
      <c r="W23" s="644"/>
      <c r="X23" s="644"/>
      <c r="Y23" s="233"/>
      <c r="Z23" s="128"/>
    </row>
    <row r="24" spans="1:26" ht="18" thickBot="1" x14ac:dyDescent="0.35">
      <c r="A24" s="23"/>
      <c r="B24" s="24">
        <v>44702</v>
      </c>
      <c r="C24" s="25"/>
      <c r="D24" s="42"/>
      <c r="E24" s="27">
        <v>44702</v>
      </c>
      <c r="F24" s="28"/>
      <c r="G24" s="582"/>
      <c r="H24" s="29">
        <v>44702</v>
      </c>
      <c r="I24" s="30"/>
      <c r="J24" s="51"/>
      <c r="K24" s="173"/>
      <c r="L24" s="52"/>
      <c r="M24" s="32">
        <v>0</v>
      </c>
      <c r="N24" s="33">
        <v>0</v>
      </c>
      <c r="O24" s="587"/>
      <c r="P24" s="39">
        <f>N24+M24+L24+I24+C24</f>
        <v>0</v>
      </c>
      <c r="Q24" s="325">
        <f t="shared" si="0"/>
        <v>0</v>
      </c>
      <c r="R24" s="319">
        <v>0</v>
      </c>
      <c r="S24" s="147"/>
      <c r="U24" s="34"/>
      <c r="V24" s="128"/>
      <c r="W24" s="644"/>
      <c r="X24" s="644"/>
      <c r="Y24" s="233"/>
      <c r="Z24" s="128"/>
    </row>
    <row r="25" spans="1:26" ht="19.5" thickBot="1" x14ac:dyDescent="0.35">
      <c r="A25" s="23"/>
      <c r="B25" s="24">
        <v>44703</v>
      </c>
      <c r="C25" s="25"/>
      <c r="D25" s="35"/>
      <c r="E25" s="27">
        <v>44703</v>
      </c>
      <c r="F25" s="28"/>
      <c r="G25" s="582"/>
      <c r="H25" s="29">
        <v>44703</v>
      </c>
      <c r="I25" s="30"/>
      <c r="J25" s="50"/>
      <c r="K25" s="38"/>
      <c r="L25" s="54"/>
      <c r="M25" s="32">
        <v>0</v>
      </c>
      <c r="N25" s="33">
        <v>0</v>
      </c>
      <c r="O25" s="587"/>
      <c r="P25" s="283">
        <f t="shared" si="1"/>
        <v>0</v>
      </c>
      <c r="Q25" s="325">
        <f t="shared" si="0"/>
        <v>0</v>
      </c>
      <c r="R25" s="319">
        <v>0</v>
      </c>
      <c r="U25" s="34"/>
      <c r="V25" s="128"/>
      <c r="W25" s="645"/>
      <c r="X25" s="645"/>
      <c r="Y25" s="233"/>
      <c r="Z25" s="128"/>
    </row>
    <row r="26" spans="1:26" ht="19.5" thickBot="1" x14ac:dyDescent="0.35">
      <c r="A26" s="23"/>
      <c r="B26" s="24">
        <v>44704</v>
      </c>
      <c r="C26" s="25"/>
      <c r="D26" s="35"/>
      <c r="E26" s="27">
        <v>44704</v>
      </c>
      <c r="F26" s="28"/>
      <c r="G26" s="582"/>
      <c r="H26" s="29">
        <v>44704</v>
      </c>
      <c r="I26" s="30"/>
      <c r="J26" s="37"/>
      <c r="K26" s="173"/>
      <c r="L26" s="45"/>
      <c r="M26" s="32">
        <v>0</v>
      </c>
      <c r="N26" s="33">
        <v>0</v>
      </c>
      <c r="O26" s="587"/>
      <c r="P26" s="284">
        <f t="shared" si="1"/>
        <v>0</v>
      </c>
      <c r="Q26" s="325">
        <f t="shared" si="0"/>
        <v>0</v>
      </c>
      <c r="R26" s="547">
        <v>0</v>
      </c>
      <c r="S26" s="128"/>
      <c r="T26" s="128"/>
      <c r="U26" s="34"/>
      <c r="V26" s="128"/>
      <c r="W26" s="645"/>
      <c r="X26" s="645"/>
      <c r="Y26" s="233"/>
      <c r="Z26" s="128"/>
    </row>
    <row r="27" spans="1:26" ht="18" thickBot="1" x14ac:dyDescent="0.35">
      <c r="A27" s="23"/>
      <c r="B27" s="24">
        <v>44705</v>
      </c>
      <c r="C27" s="25"/>
      <c r="D27" s="42"/>
      <c r="E27" s="27">
        <v>44705</v>
      </c>
      <c r="F27" s="28"/>
      <c r="G27" s="582"/>
      <c r="H27" s="29">
        <v>44705</v>
      </c>
      <c r="I27" s="30"/>
      <c r="J27" s="55"/>
      <c r="K27" s="174"/>
      <c r="L27" s="54"/>
      <c r="M27" s="32">
        <v>0</v>
      </c>
      <c r="N27" s="33">
        <v>0</v>
      </c>
      <c r="O27" s="588"/>
      <c r="P27" s="39">
        <f t="shared" si="1"/>
        <v>0</v>
      </c>
      <c r="Q27" s="325">
        <f t="shared" si="0"/>
        <v>0</v>
      </c>
      <c r="R27" s="547">
        <v>0</v>
      </c>
      <c r="S27" s="128"/>
      <c r="T27" s="128"/>
      <c r="U27" s="34"/>
      <c r="V27" s="128"/>
      <c r="W27" s="638"/>
      <c r="X27" s="639"/>
      <c r="Y27" s="640"/>
      <c r="Z27" s="128"/>
    </row>
    <row r="28" spans="1:26" ht="18" thickBot="1" x14ac:dyDescent="0.35">
      <c r="A28" s="23"/>
      <c r="B28" s="24">
        <v>44706</v>
      </c>
      <c r="C28" s="25"/>
      <c r="D28" s="42"/>
      <c r="E28" s="27">
        <v>44706</v>
      </c>
      <c r="F28" s="28"/>
      <c r="G28" s="582"/>
      <c r="H28" s="29">
        <v>44706</v>
      </c>
      <c r="I28" s="30"/>
      <c r="J28" s="56"/>
      <c r="K28" s="57"/>
      <c r="L28" s="54"/>
      <c r="M28" s="32">
        <v>0</v>
      </c>
      <c r="N28" s="33">
        <v>0</v>
      </c>
      <c r="O28" s="588"/>
      <c r="P28" s="34">
        <f t="shared" si="1"/>
        <v>0</v>
      </c>
      <c r="Q28" s="325">
        <f t="shared" si="0"/>
        <v>0</v>
      </c>
      <c r="R28" s="547">
        <v>0</v>
      </c>
      <c r="S28" s="128"/>
      <c r="T28" s="128"/>
      <c r="U28" s="34"/>
      <c r="V28" s="128"/>
      <c r="W28" s="639"/>
      <c r="X28" s="639"/>
      <c r="Y28" s="640"/>
      <c r="Z28" s="128"/>
    </row>
    <row r="29" spans="1:26" ht="18" thickBot="1" x14ac:dyDescent="0.35">
      <c r="A29" s="23"/>
      <c r="B29" s="24">
        <v>44707</v>
      </c>
      <c r="C29" s="25"/>
      <c r="D29" s="58"/>
      <c r="E29" s="27">
        <v>44707</v>
      </c>
      <c r="F29" s="28"/>
      <c r="G29" s="582"/>
      <c r="H29" s="29">
        <v>44707</v>
      </c>
      <c r="I29" s="30"/>
      <c r="J29" s="59"/>
      <c r="K29" s="175"/>
      <c r="L29" s="54"/>
      <c r="M29" s="32">
        <v>0</v>
      </c>
      <c r="N29" s="33">
        <v>0</v>
      </c>
      <c r="O29" s="588"/>
      <c r="P29" s="34">
        <f t="shared" si="1"/>
        <v>0</v>
      </c>
      <c r="Q29" s="325">
        <f t="shared" si="0"/>
        <v>0</v>
      </c>
      <c r="R29" s="547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/>
      <c r="D30" s="58"/>
      <c r="E30" s="27">
        <v>44708</v>
      </c>
      <c r="F30" s="28"/>
      <c r="G30" s="582"/>
      <c r="H30" s="29">
        <v>44708</v>
      </c>
      <c r="I30" s="30"/>
      <c r="J30" s="56"/>
      <c r="K30" s="38"/>
      <c r="L30" s="39"/>
      <c r="M30" s="32">
        <v>0</v>
      </c>
      <c r="N30" s="33">
        <v>0</v>
      </c>
      <c r="O30" s="588"/>
      <c r="P30" s="34">
        <f t="shared" si="1"/>
        <v>0</v>
      </c>
      <c r="Q30" s="325">
        <f t="shared" si="0"/>
        <v>0</v>
      </c>
      <c r="R30" s="547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/>
      <c r="D31" s="67"/>
      <c r="E31" s="27">
        <v>44709</v>
      </c>
      <c r="F31" s="28"/>
      <c r="G31" s="582"/>
      <c r="H31" s="29">
        <v>44709</v>
      </c>
      <c r="I31" s="30"/>
      <c r="J31" s="56"/>
      <c r="K31" s="575"/>
      <c r="L31" s="54"/>
      <c r="M31" s="32">
        <v>0</v>
      </c>
      <c r="N31" s="33">
        <v>0</v>
      </c>
      <c r="O31" s="588"/>
      <c r="P31" s="34">
        <f t="shared" si="1"/>
        <v>0</v>
      </c>
      <c r="Q31" s="325">
        <f t="shared" si="0"/>
        <v>0</v>
      </c>
      <c r="R31" s="547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/>
      <c r="D32" s="64"/>
      <c r="E32" s="27">
        <v>44710</v>
      </c>
      <c r="F32" s="28"/>
      <c r="G32" s="582"/>
      <c r="H32" s="29">
        <v>44710</v>
      </c>
      <c r="I32" s="30"/>
      <c r="J32" s="56"/>
      <c r="K32" s="38"/>
      <c r="L32" s="39"/>
      <c r="M32" s="32">
        <v>0</v>
      </c>
      <c r="N32" s="33">
        <v>0</v>
      </c>
      <c r="O32" s="585"/>
      <c r="P32" s="34">
        <f t="shared" si="1"/>
        <v>0</v>
      </c>
      <c r="Q32" s="325">
        <f t="shared" si="0"/>
        <v>0</v>
      </c>
      <c r="R32" s="547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82"/>
      <c r="H33" s="36"/>
      <c r="I33" s="30"/>
      <c r="J33" s="56"/>
      <c r="K33" s="223"/>
      <c r="L33" s="69"/>
      <c r="M33" s="32">
        <v>0</v>
      </c>
      <c r="N33" s="33">
        <v>0</v>
      </c>
      <c r="O33" s="585"/>
      <c r="P33" s="34">
        <f t="shared" si="1"/>
        <v>0</v>
      </c>
      <c r="Q33" s="325">
        <f t="shared" si="0"/>
        <v>0</v>
      </c>
      <c r="R33" s="547">
        <v>0</v>
      </c>
      <c r="S33" s="128"/>
      <c r="T33" s="548"/>
      <c r="U33" s="34"/>
      <c r="V33" s="128"/>
      <c r="W33" s="128"/>
      <c r="X33" s="128"/>
    </row>
    <row r="34" spans="1:24" ht="18" thickBot="1" x14ac:dyDescent="0.35">
      <c r="A34" s="23"/>
      <c r="B34" s="24"/>
      <c r="C34" s="25"/>
      <c r="D34" s="64"/>
      <c r="E34" s="27"/>
      <c r="F34" s="541"/>
      <c r="G34" s="582"/>
      <c r="H34" s="36"/>
      <c r="I34" s="30"/>
      <c r="J34" s="566"/>
      <c r="K34" s="576"/>
      <c r="L34" s="9"/>
      <c r="M34" s="32">
        <v>0</v>
      </c>
      <c r="N34" s="33">
        <v>0</v>
      </c>
      <c r="O34" s="585"/>
      <c r="P34" s="34">
        <f t="shared" si="1"/>
        <v>0</v>
      </c>
      <c r="Q34" s="325">
        <f t="shared" si="0"/>
        <v>0</v>
      </c>
      <c r="R34" s="547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/>
      <c r="C35" s="25"/>
      <c r="D35" s="65"/>
      <c r="E35" s="27"/>
      <c r="F35" s="541"/>
      <c r="G35" s="582"/>
      <c r="H35" s="36"/>
      <c r="I35" s="542"/>
      <c r="J35" s="566"/>
      <c r="K35" s="577"/>
      <c r="L35" s="69"/>
      <c r="M35" s="32">
        <v>0</v>
      </c>
      <c r="N35" s="33">
        <v>0</v>
      </c>
      <c r="P35" s="34">
        <f t="shared" si="1"/>
        <v>0</v>
      </c>
      <c r="Q35" s="325">
        <f t="shared" si="0"/>
        <v>0</v>
      </c>
      <c r="R35" s="547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/>
      <c r="C36" s="25"/>
      <c r="D36" s="67"/>
      <c r="E36" s="27"/>
      <c r="F36" s="541"/>
      <c r="G36" s="582"/>
      <c r="H36" s="36"/>
      <c r="I36" s="542"/>
      <c r="J36" s="566"/>
      <c r="K36" s="578"/>
      <c r="L36" s="9"/>
      <c r="M36" s="32">
        <v>0</v>
      </c>
      <c r="N36" s="33">
        <v>0</v>
      </c>
      <c r="O36" s="589"/>
      <c r="P36" s="34">
        <f t="shared" si="1"/>
        <v>0</v>
      </c>
      <c r="Q36" s="111">
        <f t="shared" ref="Q36:Q40" si="2">P36-F36</f>
        <v>0</v>
      </c>
      <c r="R36" s="319">
        <v>0</v>
      </c>
      <c r="S36" s="545"/>
      <c r="U36" s="34"/>
      <c r="V36" s="128"/>
      <c r="W36" s="128"/>
      <c r="X36" s="128"/>
    </row>
    <row r="37" spans="1:24" ht="18" customHeight="1" thickBot="1" x14ac:dyDescent="0.35">
      <c r="A37" s="23"/>
      <c r="B37" s="24"/>
      <c r="C37" s="25"/>
      <c r="D37" s="64"/>
      <c r="E37" s="27"/>
      <c r="F37" s="541"/>
      <c r="G37" s="582"/>
      <c r="H37" s="36"/>
      <c r="I37" s="542"/>
      <c r="J37" s="56">
        <v>44688</v>
      </c>
      <c r="K37" s="38" t="s">
        <v>763</v>
      </c>
      <c r="L37" s="39">
        <v>17396.62</v>
      </c>
      <c r="M37" s="32">
        <v>0</v>
      </c>
      <c r="N37" s="33">
        <v>0</v>
      </c>
      <c r="O37" s="589"/>
      <c r="P37" s="34">
        <f t="shared" si="1"/>
        <v>17396.62</v>
      </c>
      <c r="Q37" s="111">
        <f t="shared" si="2"/>
        <v>17396.62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/>
      <c r="C38" s="25"/>
      <c r="D38" s="509"/>
      <c r="E38" s="27"/>
      <c r="F38" s="541"/>
      <c r="G38" s="582"/>
      <c r="H38" s="36"/>
      <c r="I38" s="542"/>
      <c r="J38" s="56">
        <v>44695</v>
      </c>
      <c r="K38" s="579" t="s">
        <v>772</v>
      </c>
      <c r="L38" s="39">
        <v>17397.240000000002</v>
      </c>
      <c r="M38" s="32">
        <v>0</v>
      </c>
      <c r="N38" s="33">
        <v>0</v>
      </c>
      <c r="P38" s="34">
        <f>N38+M38+L38+I38+C38</f>
        <v>17397.240000000002</v>
      </c>
      <c r="Q38" s="111">
        <f t="shared" si="2"/>
        <v>17397.240000000002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/>
      <c r="C39" s="69"/>
      <c r="D39" s="509"/>
      <c r="E39" s="27"/>
      <c r="F39" s="543"/>
      <c r="G39" s="582"/>
      <c r="H39" s="36"/>
      <c r="I39" s="544"/>
      <c r="J39" s="56"/>
      <c r="K39" s="579"/>
      <c r="L39" s="39"/>
      <c r="M39" s="32">
        <v>0</v>
      </c>
      <c r="N39" s="33">
        <v>0</v>
      </c>
      <c r="P39" s="34">
        <f t="shared" si="1"/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9"/>
      <c r="E40" s="27"/>
      <c r="F40" s="70"/>
      <c r="G40" s="582"/>
      <c r="H40" s="36"/>
      <c r="I40" s="71"/>
      <c r="J40" s="56"/>
      <c r="K40" s="38"/>
      <c r="L40" s="39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10"/>
      <c r="E41" s="74"/>
      <c r="F41" s="75"/>
      <c r="G41" s="582"/>
      <c r="H41" s="76"/>
      <c r="I41" s="77"/>
      <c r="J41" s="56"/>
      <c r="K41" s="38"/>
      <c r="L41" s="39"/>
      <c r="M41" s="656">
        <f>SUM(M5:M40)</f>
        <v>951312.5</v>
      </c>
      <c r="N41" s="656">
        <f>SUM(N5:N40)</f>
        <v>635634</v>
      </c>
      <c r="P41" s="508">
        <f>SUM(P5:P40)</f>
        <v>2029706.36</v>
      </c>
      <c r="Q41" s="704">
        <f>SUM(Q5:Q40)</f>
        <v>34796.36</v>
      </c>
    </row>
    <row r="42" spans="1:24" ht="18" thickBot="1" x14ac:dyDescent="0.35">
      <c r="A42" s="23"/>
      <c r="B42" s="24"/>
      <c r="C42" s="72"/>
      <c r="D42" s="510"/>
      <c r="E42" s="74"/>
      <c r="F42" s="75"/>
      <c r="G42" s="582"/>
      <c r="H42" s="76"/>
      <c r="I42" s="77"/>
      <c r="J42" s="51"/>
      <c r="K42" s="173"/>
      <c r="L42" s="52"/>
      <c r="M42" s="657"/>
      <c r="N42" s="657"/>
      <c r="P42" s="34"/>
      <c r="Q42" s="705"/>
    </row>
    <row r="43" spans="1:24" ht="18" thickBot="1" x14ac:dyDescent="0.35">
      <c r="A43" s="23"/>
      <c r="B43" s="24"/>
      <c r="C43" s="72"/>
      <c r="D43" s="510"/>
      <c r="E43" s="74"/>
      <c r="F43" s="75"/>
      <c r="G43" s="582"/>
      <c r="H43" s="76"/>
      <c r="I43" s="77"/>
      <c r="J43" s="50"/>
      <c r="K43" s="38"/>
      <c r="L43" s="54"/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10"/>
      <c r="E44" s="74"/>
      <c r="F44" s="75"/>
      <c r="G44" s="582"/>
      <c r="H44" s="76"/>
      <c r="I44" s="77"/>
      <c r="J44" s="56"/>
      <c r="K44" s="580"/>
      <c r="L44" s="39"/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10"/>
      <c r="E45" s="74"/>
      <c r="F45" s="75"/>
      <c r="G45" s="582"/>
      <c r="H45" s="76"/>
      <c r="I45" s="77"/>
      <c r="J45" s="56"/>
      <c r="K45" s="38"/>
      <c r="L45" s="39"/>
      <c r="M45" s="706">
        <f>M41+N41</f>
        <v>1586946.5</v>
      </c>
      <c r="N45" s="707"/>
      <c r="P45" s="34"/>
      <c r="Q45" s="13"/>
    </row>
    <row r="46" spans="1:24" ht="18" thickBot="1" x14ac:dyDescent="0.35">
      <c r="A46" s="23"/>
      <c r="B46" s="24"/>
      <c r="C46" s="72"/>
      <c r="D46" s="510"/>
      <c r="E46" s="74"/>
      <c r="F46" s="75"/>
      <c r="G46" s="582"/>
      <c r="H46" s="76"/>
      <c r="I46" s="77"/>
      <c r="J46" s="56"/>
      <c r="K46" s="38"/>
      <c r="L46" s="39"/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10"/>
      <c r="E47" s="74"/>
      <c r="F47" s="75"/>
      <c r="G47" s="582"/>
      <c r="H47" s="76"/>
      <c r="I47" s="77"/>
      <c r="J47" s="56"/>
      <c r="K47" s="38"/>
      <c r="L47" s="39"/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82"/>
      <c r="H48" s="76"/>
      <c r="I48" s="77"/>
      <c r="J48" s="56"/>
      <c r="K48" s="38"/>
      <c r="L48" s="39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567"/>
      <c r="K49" s="164"/>
      <c r="L49" s="9"/>
      <c r="M49" s="34"/>
      <c r="N49" s="34"/>
      <c r="P49" s="34"/>
      <c r="Q49" s="13"/>
    </row>
    <row r="50" spans="1:17" ht="16.5" thickBot="1" x14ac:dyDescent="0.3">
      <c r="B50" s="559" t="s">
        <v>8</v>
      </c>
      <c r="C50" s="87">
        <f>SUM(C5:C49)</f>
        <v>305886</v>
      </c>
      <c r="D50" s="88"/>
      <c r="E50" s="91" t="s">
        <v>8</v>
      </c>
      <c r="F50" s="90">
        <f>SUM(F5:F49)</f>
        <v>1922027</v>
      </c>
      <c r="G50" s="583"/>
      <c r="H50" s="91" t="s">
        <v>9</v>
      </c>
      <c r="I50" s="92">
        <f>SUM(I5:I49)</f>
        <v>48148</v>
      </c>
      <c r="J50" s="93"/>
      <c r="K50" s="94" t="s">
        <v>10</v>
      </c>
      <c r="L50" s="95">
        <f>SUM(L5:L49)</f>
        <v>88725.86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11" t="s">
        <v>11</v>
      </c>
      <c r="I52" s="612"/>
      <c r="J52" s="568"/>
      <c r="K52" s="726">
        <f>I50+L50</f>
        <v>136873.85999999999</v>
      </c>
      <c r="L52" s="727"/>
      <c r="M52" s="272"/>
      <c r="N52" s="272"/>
      <c r="P52" s="34"/>
      <c r="Q52" s="13"/>
    </row>
    <row r="53" spans="1:17" x14ac:dyDescent="0.25">
      <c r="D53" s="617" t="s">
        <v>12</v>
      </c>
      <c r="E53" s="617"/>
      <c r="F53" s="312">
        <f>F50-K52-C50</f>
        <v>1479267.1400000001</v>
      </c>
      <c r="I53" s="102"/>
      <c r="J53" s="569"/>
    </row>
    <row r="54" spans="1:17" ht="18.75" x14ac:dyDescent="0.3">
      <c r="D54" s="647" t="s">
        <v>95</v>
      </c>
      <c r="E54" s="647"/>
      <c r="F54" s="111">
        <v>0</v>
      </c>
      <c r="I54" s="618" t="s">
        <v>13</v>
      </c>
      <c r="J54" s="619"/>
      <c r="K54" s="620">
        <f>F56+F57+F58</f>
        <v>1479267.1400000001</v>
      </c>
      <c r="L54" s="620"/>
      <c r="M54" s="404"/>
      <c r="N54" s="404"/>
      <c r="O54" s="590"/>
      <c r="P54" s="404"/>
      <c r="Q54" s="404"/>
    </row>
    <row r="55" spans="1:17" ht="19.5" thickBot="1" x14ac:dyDescent="0.35">
      <c r="D55" s="313" t="s">
        <v>94</v>
      </c>
      <c r="E55" s="314"/>
      <c r="F55" s="315">
        <v>0</v>
      </c>
      <c r="I55" s="105"/>
      <c r="J55" s="106"/>
      <c r="K55" s="581"/>
      <c r="L55" s="154"/>
      <c r="M55" s="404"/>
      <c r="N55" s="404"/>
      <c r="O55" s="590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1479267.1400000001</v>
      </c>
      <c r="H56" s="564"/>
      <c r="I56" s="108" t="s">
        <v>15</v>
      </c>
      <c r="J56" s="109"/>
      <c r="K56" s="728">
        <f>-C4</f>
        <v>-2112071.92</v>
      </c>
      <c r="L56" s="620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/>
      <c r="D58" s="600" t="s">
        <v>18</v>
      </c>
      <c r="E58" s="601"/>
      <c r="F58" s="113">
        <v>0</v>
      </c>
      <c r="I58" s="602" t="s">
        <v>198</v>
      </c>
      <c r="J58" s="603"/>
      <c r="K58" s="604">
        <f>K54+K56</f>
        <v>-632804.7799999998</v>
      </c>
      <c r="L58" s="604"/>
    </row>
    <row r="59" spans="1:17" ht="17.25" x14ac:dyDescent="0.3">
      <c r="C59" s="114"/>
      <c r="D59" s="115"/>
      <c r="E59" s="98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563"/>
      <c r="F78" s="129"/>
    </row>
    <row r="79" spans="2:13" x14ac:dyDescent="0.25">
      <c r="D79" s="128"/>
      <c r="E79" s="563"/>
      <c r="F79" s="129"/>
    </row>
    <row r="80" spans="2:13" x14ac:dyDescent="0.25">
      <c r="D80" s="128"/>
      <c r="E80" s="563"/>
      <c r="F80" s="129"/>
    </row>
  </sheetData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56:L56"/>
    <mergeCell ref="M45:N45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5"/>
  <sheetViews>
    <sheetView topLeftCell="A10" workbookViewId="0">
      <selection activeCell="D31" sqref="D31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550" t="s">
        <v>19</v>
      </c>
      <c r="B2" s="551" t="s">
        <v>20</v>
      </c>
      <c r="C2" s="552" t="s">
        <v>21</v>
      </c>
      <c r="D2" s="553" t="s">
        <v>22</v>
      </c>
      <c r="E2" s="554" t="s">
        <v>23</v>
      </c>
      <c r="F2" s="289" t="s">
        <v>210</v>
      </c>
      <c r="I2" s="555" t="s">
        <v>19</v>
      </c>
      <c r="J2" s="556" t="s">
        <v>265</v>
      </c>
      <c r="K2" s="552" t="s">
        <v>21</v>
      </c>
      <c r="L2" s="557" t="s">
        <v>22</v>
      </c>
      <c r="M2" s="552" t="s">
        <v>23</v>
      </c>
      <c r="N2" s="309" t="s">
        <v>210</v>
      </c>
    </row>
    <row r="3" spans="1:14" ht="15.75" x14ac:dyDescent="0.25">
      <c r="A3" s="454">
        <v>44683</v>
      </c>
      <c r="B3" s="246" t="s">
        <v>777</v>
      </c>
      <c r="C3" s="111">
        <v>58580.5</v>
      </c>
      <c r="D3" s="412"/>
      <c r="E3" s="111"/>
      <c r="F3" s="410">
        <f>C3-E3</f>
        <v>58580.5</v>
      </c>
      <c r="I3" s="245"/>
      <c r="J3" s="558"/>
      <c r="K3" s="111"/>
      <c r="L3" s="245"/>
      <c r="M3" s="111"/>
      <c r="N3" s="183">
        <f>K3-M3</f>
        <v>0</v>
      </c>
    </row>
    <row r="4" spans="1:14" ht="18.75" x14ac:dyDescent="0.3">
      <c r="A4" s="454">
        <v>44683</v>
      </c>
      <c r="B4" s="246" t="s">
        <v>778</v>
      </c>
      <c r="C4" s="111">
        <v>8932</v>
      </c>
      <c r="D4" s="412"/>
      <c r="E4" s="111"/>
      <c r="F4" s="549">
        <f t="shared" ref="F4:F67" si="0">C4-E4</f>
        <v>8932</v>
      </c>
      <c r="G4" s="138"/>
      <c r="I4" s="245"/>
      <c r="J4" s="558"/>
      <c r="K4" s="111"/>
      <c r="L4" s="245"/>
      <c r="M4" s="111"/>
      <c r="N4" s="137">
        <f>N3+K4-M4</f>
        <v>0</v>
      </c>
    </row>
    <row r="5" spans="1:14" ht="15.75" x14ac:dyDescent="0.25">
      <c r="A5" s="454">
        <v>44684</v>
      </c>
      <c r="B5" s="246" t="s">
        <v>779</v>
      </c>
      <c r="C5" s="111">
        <v>51784.4</v>
      </c>
      <c r="D5" s="412"/>
      <c r="E5" s="111"/>
      <c r="F5" s="549">
        <f t="shared" si="0"/>
        <v>51784.4</v>
      </c>
      <c r="I5" s="245"/>
      <c r="J5" s="558"/>
      <c r="K5" s="111"/>
      <c r="L5" s="245"/>
      <c r="M5" s="111"/>
      <c r="N5" s="137">
        <f t="shared" ref="N5:N68" si="1">N4+K5-M5</f>
        <v>0</v>
      </c>
    </row>
    <row r="6" spans="1:14" ht="15.75" x14ac:dyDescent="0.25">
      <c r="A6" s="454">
        <v>44685</v>
      </c>
      <c r="B6" s="246" t="s">
        <v>780</v>
      </c>
      <c r="C6" s="111">
        <v>15291.4</v>
      </c>
      <c r="D6" s="412"/>
      <c r="E6" s="111"/>
      <c r="F6" s="549">
        <f t="shared" si="0"/>
        <v>15291.4</v>
      </c>
      <c r="I6" s="245"/>
      <c r="J6" s="558"/>
      <c r="K6" s="111"/>
      <c r="L6" s="245"/>
      <c r="M6" s="111"/>
      <c r="N6" s="137">
        <f t="shared" si="1"/>
        <v>0</v>
      </c>
    </row>
    <row r="7" spans="1:14" ht="15.75" x14ac:dyDescent="0.25">
      <c r="A7" s="454">
        <v>44686</v>
      </c>
      <c r="B7" s="246" t="s">
        <v>781</v>
      </c>
      <c r="C7" s="111">
        <v>66691.399999999994</v>
      </c>
      <c r="D7" s="412"/>
      <c r="E7" s="111"/>
      <c r="F7" s="549">
        <f t="shared" si="0"/>
        <v>66691.399999999994</v>
      </c>
      <c r="I7" s="245"/>
      <c r="J7" s="57"/>
      <c r="K7" s="111"/>
      <c r="L7" s="245"/>
      <c r="M7" s="111"/>
      <c r="N7" s="137">
        <f t="shared" si="1"/>
        <v>0</v>
      </c>
    </row>
    <row r="8" spans="1:14" ht="15.75" x14ac:dyDescent="0.25">
      <c r="A8" s="454">
        <v>44686</v>
      </c>
      <c r="B8" s="246" t="s">
        <v>782</v>
      </c>
      <c r="C8" s="111">
        <v>70251.75</v>
      </c>
      <c r="D8" s="412"/>
      <c r="E8" s="111"/>
      <c r="F8" s="549">
        <f t="shared" si="0"/>
        <v>70251.75</v>
      </c>
      <c r="I8" s="245"/>
      <c r="J8" s="57"/>
      <c r="K8" s="111"/>
      <c r="L8" s="245"/>
      <c r="M8" s="111"/>
      <c r="N8" s="137">
        <f t="shared" si="1"/>
        <v>0</v>
      </c>
    </row>
    <row r="9" spans="1:14" ht="15.75" x14ac:dyDescent="0.25">
      <c r="A9" s="454">
        <v>44687</v>
      </c>
      <c r="B9" s="246" t="s">
        <v>783</v>
      </c>
      <c r="C9" s="111">
        <v>13507</v>
      </c>
      <c r="D9" s="412"/>
      <c r="E9" s="111"/>
      <c r="F9" s="549">
        <f t="shared" si="0"/>
        <v>13507</v>
      </c>
      <c r="I9" s="245"/>
      <c r="J9" s="57"/>
      <c r="K9" s="111"/>
      <c r="L9" s="245"/>
      <c r="M9" s="111"/>
      <c r="N9" s="137">
        <f t="shared" si="1"/>
        <v>0</v>
      </c>
    </row>
    <row r="10" spans="1:14" ht="18.75" x14ac:dyDescent="0.3">
      <c r="A10" s="454">
        <v>44689</v>
      </c>
      <c r="B10" s="246" t="s">
        <v>784</v>
      </c>
      <c r="C10" s="111">
        <v>494</v>
      </c>
      <c r="D10" s="412"/>
      <c r="E10" s="111"/>
      <c r="F10" s="549">
        <f t="shared" si="0"/>
        <v>494</v>
      </c>
      <c r="G10" s="138"/>
      <c r="I10" s="245"/>
      <c r="J10" s="57"/>
      <c r="K10" s="111"/>
      <c r="L10" s="245"/>
      <c r="M10" s="111"/>
      <c r="N10" s="137">
        <f t="shared" si="1"/>
        <v>0</v>
      </c>
    </row>
    <row r="11" spans="1:14" ht="15.75" x14ac:dyDescent="0.25">
      <c r="A11" s="454">
        <v>44690</v>
      </c>
      <c r="B11" s="246" t="s">
        <v>785</v>
      </c>
      <c r="C11" s="111">
        <v>66113.67</v>
      </c>
      <c r="D11" s="412"/>
      <c r="E11" s="111"/>
      <c r="F11" s="549">
        <f t="shared" si="0"/>
        <v>66113.67</v>
      </c>
      <c r="I11" s="245"/>
      <c r="J11" s="57"/>
      <c r="K11" s="111"/>
      <c r="L11" s="245"/>
      <c r="M11" s="111"/>
      <c r="N11" s="137">
        <f t="shared" si="1"/>
        <v>0</v>
      </c>
    </row>
    <row r="12" spans="1:14" ht="15.75" x14ac:dyDescent="0.25">
      <c r="A12" s="454">
        <v>44690</v>
      </c>
      <c r="B12" s="246" t="s">
        <v>786</v>
      </c>
      <c r="C12" s="111">
        <v>907.2</v>
      </c>
      <c r="D12" s="412"/>
      <c r="E12" s="111"/>
      <c r="F12" s="549">
        <f t="shared" si="0"/>
        <v>907.2</v>
      </c>
      <c r="I12" s="245"/>
      <c r="J12" s="57"/>
      <c r="K12" s="111"/>
      <c r="L12" s="245"/>
      <c r="M12" s="111"/>
      <c r="N12" s="137">
        <f t="shared" si="1"/>
        <v>0</v>
      </c>
    </row>
    <row r="13" spans="1:14" ht="15.75" x14ac:dyDescent="0.25">
      <c r="A13" s="454">
        <v>44690</v>
      </c>
      <c r="B13" s="246" t="s">
        <v>787</v>
      </c>
      <c r="C13" s="111">
        <v>1956</v>
      </c>
      <c r="D13" s="412"/>
      <c r="E13" s="111"/>
      <c r="F13" s="549">
        <f t="shared" si="0"/>
        <v>1956</v>
      </c>
      <c r="I13" s="245"/>
      <c r="J13" s="57"/>
      <c r="K13" s="111"/>
      <c r="L13" s="245"/>
      <c r="M13" s="111"/>
      <c r="N13" s="137">
        <f t="shared" si="1"/>
        <v>0</v>
      </c>
    </row>
    <row r="14" spans="1:14" ht="15.75" x14ac:dyDescent="0.25">
      <c r="A14" s="454">
        <v>44691</v>
      </c>
      <c r="B14" s="246" t="s">
        <v>788</v>
      </c>
      <c r="C14" s="111">
        <v>48025.599999999999</v>
      </c>
      <c r="D14" s="412"/>
      <c r="E14" s="111"/>
      <c r="F14" s="549">
        <f t="shared" si="0"/>
        <v>48025.599999999999</v>
      </c>
      <c r="I14" s="245"/>
      <c r="J14" s="57"/>
      <c r="K14" s="111"/>
      <c r="L14" s="245"/>
      <c r="M14" s="111"/>
      <c r="N14" s="137">
        <f t="shared" si="1"/>
        <v>0</v>
      </c>
    </row>
    <row r="15" spans="1:14" ht="15.75" x14ac:dyDescent="0.25">
      <c r="A15" s="454">
        <v>44692</v>
      </c>
      <c r="B15" s="246" t="s">
        <v>789</v>
      </c>
      <c r="C15" s="111">
        <v>133204.96</v>
      </c>
      <c r="D15" s="412"/>
      <c r="E15" s="111"/>
      <c r="F15" s="549">
        <f t="shared" si="0"/>
        <v>133204.96</v>
      </c>
      <c r="I15" s="245"/>
      <c r="J15" s="57"/>
      <c r="K15" s="111"/>
      <c r="L15" s="245"/>
      <c r="M15" s="111"/>
      <c r="N15" s="137">
        <f t="shared" si="1"/>
        <v>0</v>
      </c>
    </row>
    <row r="16" spans="1:14" ht="15.75" x14ac:dyDescent="0.25">
      <c r="A16" s="454">
        <v>44692</v>
      </c>
      <c r="B16" s="246" t="s">
        <v>790</v>
      </c>
      <c r="C16" s="111">
        <v>19133.36</v>
      </c>
      <c r="D16" s="412"/>
      <c r="E16" s="111"/>
      <c r="F16" s="549">
        <f t="shared" si="0"/>
        <v>19133.36</v>
      </c>
      <c r="I16" s="245"/>
      <c r="J16" s="57"/>
      <c r="K16" s="111"/>
      <c r="L16" s="245"/>
      <c r="M16" s="111"/>
      <c r="N16" s="137">
        <f t="shared" si="1"/>
        <v>0</v>
      </c>
    </row>
    <row r="17" spans="1:14" ht="15.75" x14ac:dyDescent="0.25">
      <c r="A17" s="454">
        <v>44693</v>
      </c>
      <c r="B17" s="246" t="s">
        <v>791</v>
      </c>
      <c r="C17" s="111">
        <v>49325.599999999999</v>
      </c>
      <c r="D17" s="412"/>
      <c r="E17" s="111"/>
      <c r="F17" s="549">
        <f t="shared" si="0"/>
        <v>49325.599999999999</v>
      </c>
      <c r="I17" s="245"/>
      <c r="J17" s="57"/>
      <c r="K17" s="111"/>
      <c r="L17" s="245"/>
      <c r="M17" s="111"/>
      <c r="N17" s="137">
        <f t="shared" si="1"/>
        <v>0</v>
      </c>
    </row>
    <row r="18" spans="1:14" ht="15.75" x14ac:dyDescent="0.25">
      <c r="A18" s="454">
        <v>44693</v>
      </c>
      <c r="B18" s="246" t="s">
        <v>792</v>
      </c>
      <c r="C18" s="111">
        <v>1128</v>
      </c>
      <c r="D18" s="412"/>
      <c r="E18" s="111"/>
      <c r="F18" s="549">
        <f t="shared" si="0"/>
        <v>1128</v>
      </c>
      <c r="I18" s="245"/>
      <c r="J18" s="57"/>
      <c r="K18" s="111"/>
      <c r="L18" s="245"/>
      <c r="M18" s="111"/>
      <c r="N18" s="137">
        <f t="shared" si="1"/>
        <v>0</v>
      </c>
    </row>
    <row r="19" spans="1:14" ht="15.75" x14ac:dyDescent="0.25">
      <c r="A19" s="454">
        <v>44693</v>
      </c>
      <c r="B19" s="246" t="s">
        <v>799</v>
      </c>
      <c r="C19" s="111">
        <v>3087.2</v>
      </c>
      <c r="D19" s="412"/>
      <c r="E19" s="111"/>
      <c r="F19" s="549">
        <f t="shared" si="0"/>
        <v>3087.2</v>
      </c>
      <c r="I19" s="245"/>
      <c r="J19" s="57"/>
      <c r="K19" s="111"/>
      <c r="L19" s="245"/>
      <c r="M19" s="111"/>
      <c r="N19" s="137">
        <f t="shared" si="1"/>
        <v>0</v>
      </c>
    </row>
    <row r="20" spans="1:14" ht="15.75" x14ac:dyDescent="0.25">
      <c r="A20" s="454">
        <v>44694</v>
      </c>
      <c r="B20" s="246" t="s">
        <v>798</v>
      </c>
      <c r="C20" s="111">
        <v>73300.850000000006</v>
      </c>
      <c r="D20" s="412"/>
      <c r="E20" s="111"/>
      <c r="F20" s="549">
        <f t="shared" si="0"/>
        <v>73300.850000000006</v>
      </c>
      <c r="I20" s="245"/>
      <c r="J20" s="57"/>
      <c r="K20" s="111"/>
      <c r="L20" s="245"/>
      <c r="M20" s="111"/>
      <c r="N20" s="137">
        <f t="shared" si="1"/>
        <v>0</v>
      </c>
    </row>
    <row r="21" spans="1:14" ht="15.75" x14ac:dyDescent="0.25">
      <c r="A21" s="454">
        <v>44695</v>
      </c>
      <c r="B21" s="246" t="s">
        <v>800</v>
      </c>
      <c r="C21" s="111">
        <v>77730.7</v>
      </c>
      <c r="D21" s="412"/>
      <c r="E21" s="111"/>
      <c r="F21" s="549">
        <f t="shared" si="0"/>
        <v>77730.7</v>
      </c>
      <c r="I21" s="245"/>
      <c r="J21" s="57"/>
      <c r="K21" s="111"/>
      <c r="L21" s="245"/>
      <c r="M21" s="111"/>
      <c r="N21" s="137">
        <f t="shared" si="1"/>
        <v>0</v>
      </c>
    </row>
    <row r="22" spans="1:14" ht="18.75" x14ac:dyDescent="0.3">
      <c r="A22" s="454">
        <v>44697</v>
      </c>
      <c r="B22" s="246" t="s">
        <v>793</v>
      </c>
      <c r="C22" s="111">
        <v>13778.94</v>
      </c>
      <c r="D22" s="412"/>
      <c r="E22" s="111"/>
      <c r="F22" s="549">
        <f t="shared" si="0"/>
        <v>13778.94</v>
      </c>
      <c r="G22" s="138"/>
      <c r="I22" s="245"/>
      <c r="J22" s="57"/>
      <c r="K22" s="111"/>
      <c r="L22" s="245"/>
      <c r="M22" s="111"/>
      <c r="N22" s="137">
        <f t="shared" si="1"/>
        <v>0</v>
      </c>
    </row>
    <row r="23" spans="1:14" ht="15.75" x14ac:dyDescent="0.25">
      <c r="A23" s="454">
        <v>44697</v>
      </c>
      <c r="B23" s="246" t="s">
        <v>794</v>
      </c>
      <c r="C23" s="111">
        <v>768</v>
      </c>
      <c r="D23" s="412"/>
      <c r="E23" s="111"/>
      <c r="F23" s="549">
        <f t="shared" si="0"/>
        <v>768</v>
      </c>
      <c r="I23" s="245"/>
      <c r="J23" s="57"/>
      <c r="K23" s="111"/>
      <c r="L23" s="245"/>
      <c r="M23" s="111"/>
      <c r="N23" s="137">
        <f t="shared" si="1"/>
        <v>0</v>
      </c>
    </row>
    <row r="24" spans="1:14" ht="15.75" x14ac:dyDescent="0.25">
      <c r="A24" s="454">
        <v>44698</v>
      </c>
      <c r="B24" s="246" t="s">
        <v>795</v>
      </c>
      <c r="C24" s="111">
        <v>85663.7</v>
      </c>
      <c r="D24" s="412"/>
      <c r="E24" s="111"/>
      <c r="F24" s="549">
        <f t="shared" si="0"/>
        <v>85663.7</v>
      </c>
      <c r="I24" s="245"/>
      <c r="J24" s="57"/>
      <c r="K24" s="111"/>
      <c r="L24" s="245"/>
      <c r="M24" s="111"/>
      <c r="N24" s="137">
        <f t="shared" si="1"/>
        <v>0</v>
      </c>
    </row>
    <row r="25" spans="1:14" ht="15.75" x14ac:dyDescent="0.25">
      <c r="A25" s="454">
        <v>44699</v>
      </c>
      <c r="B25" s="246" t="s">
        <v>796</v>
      </c>
      <c r="C25" s="111">
        <v>73144.72</v>
      </c>
      <c r="D25" s="596">
        <v>44707</v>
      </c>
      <c r="E25" s="597">
        <v>73144.72</v>
      </c>
      <c r="F25" s="549">
        <f t="shared" si="0"/>
        <v>0</v>
      </c>
      <c r="I25" s="245"/>
      <c r="J25" s="57"/>
      <c r="K25" s="111"/>
      <c r="L25" s="245"/>
      <c r="M25" s="111"/>
      <c r="N25" s="137">
        <f t="shared" si="1"/>
        <v>0</v>
      </c>
    </row>
    <row r="26" spans="1:14" ht="31.5" x14ac:dyDescent="0.25">
      <c r="A26" s="454">
        <v>44700</v>
      </c>
      <c r="B26" s="591" t="s">
        <v>797</v>
      </c>
      <c r="C26" s="111">
        <v>54053.32</v>
      </c>
      <c r="D26" s="596">
        <v>44707</v>
      </c>
      <c r="E26" s="597">
        <v>54053.32</v>
      </c>
      <c r="F26" s="549">
        <f t="shared" si="0"/>
        <v>0</v>
      </c>
      <c r="I26" s="245"/>
      <c r="J26" s="57"/>
      <c r="K26" s="111"/>
      <c r="L26" s="245"/>
      <c r="M26" s="111"/>
      <c r="N26" s="137">
        <f t="shared" si="1"/>
        <v>0</v>
      </c>
    </row>
    <row r="27" spans="1:14" ht="15.75" x14ac:dyDescent="0.25">
      <c r="A27" s="454">
        <v>44701</v>
      </c>
      <c r="B27" s="246" t="s">
        <v>801</v>
      </c>
      <c r="C27" s="111">
        <v>101400.66</v>
      </c>
      <c r="D27" s="596">
        <v>44707</v>
      </c>
      <c r="E27" s="597">
        <v>101400.66</v>
      </c>
      <c r="F27" s="549">
        <f t="shared" si="0"/>
        <v>0</v>
      </c>
      <c r="I27" s="245"/>
      <c r="J27" s="57"/>
      <c r="K27" s="111"/>
      <c r="L27" s="245"/>
      <c r="M27" s="111"/>
      <c r="N27" s="137">
        <f t="shared" si="1"/>
        <v>0</v>
      </c>
    </row>
    <row r="28" spans="1:14" ht="15.75" x14ac:dyDescent="0.25">
      <c r="A28" s="454">
        <v>44702</v>
      </c>
      <c r="B28" s="246" t="s">
        <v>802</v>
      </c>
      <c r="C28" s="111">
        <v>185753.4</v>
      </c>
      <c r="D28" s="596">
        <v>44707</v>
      </c>
      <c r="E28" s="597">
        <v>185753.4</v>
      </c>
      <c r="F28" s="549">
        <f t="shared" si="0"/>
        <v>0</v>
      </c>
      <c r="I28" s="245"/>
      <c r="J28" s="57"/>
      <c r="K28" s="111"/>
      <c r="L28" s="245"/>
      <c r="M28" s="111"/>
      <c r="N28" s="137">
        <f t="shared" si="1"/>
        <v>0</v>
      </c>
    </row>
    <row r="29" spans="1:14" ht="15.75" x14ac:dyDescent="0.25">
      <c r="A29" s="592">
        <v>44705</v>
      </c>
      <c r="B29" s="260" t="s">
        <v>803</v>
      </c>
      <c r="C29" s="261">
        <v>72323.33</v>
      </c>
      <c r="D29" s="596">
        <v>44707</v>
      </c>
      <c r="E29" s="597">
        <v>72323.33</v>
      </c>
      <c r="F29" s="549">
        <f t="shared" si="0"/>
        <v>0</v>
      </c>
      <c r="I29" s="245"/>
      <c r="J29" s="57"/>
      <c r="K29" s="111"/>
      <c r="L29" s="245"/>
      <c r="M29" s="111"/>
      <c r="N29" s="137">
        <f t="shared" si="1"/>
        <v>0</v>
      </c>
    </row>
    <row r="30" spans="1:14" ht="18.75" x14ac:dyDescent="0.3">
      <c r="A30" s="592">
        <v>44706</v>
      </c>
      <c r="B30" s="260" t="s">
        <v>804</v>
      </c>
      <c r="C30" s="261">
        <v>138449.44</v>
      </c>
      <c r="D30" s="596">
        <v>44707</v>
      </c>
      <c r="E30" s="597">
        <v>138449.44</v>
      </c>
      <c r="F30" s="549">
        <f t="shared" si="0"/>
        <v>0</v>
      </c>
      <c r="G30" s="138"/>
      <c r="I30" s="245"/>
      <c r="J30" s="57"/>
      <c r="K30" s="111"/>
      <c r="L30" s="245"/>
      <c r="M30" s="111"/>
      <c r="N30" s="137">
        <f t="shared" si="1"/>
        <v>0</v>
      </c>
    </row>
    <row r="31" spans="1:14" ht="15.75" x14ac:dyDescent="0.25">
      <c r="A31" s="454"/>
      <c r="B31" s="246"/>
      <c r="C31" s="111"/>
      <c r="D31" s="412"/>
      <c r="E31" s="111"/>
      <c r="F31" s="549">
        <f t="shared" si="0"/>
        <v>0</v>
      </c>
      <c r="I31" s="245"/>
      <c r="J31" s="57"/>
      <c r="K31" s="111"/>
      <c r="L31" s="245"/>
      <c r="M31" s="111"/>
      <c r="N31" s="137">
        <f t="shared" si="1"/>
        <v>0</v>
      </c>
    </row>
    <row r="32" spans="1:14" ht="15.75" x14ac:dyDescent="0.25">
      <c r="A32" s="454"/>
      <c r="B32" s="246"/>
      <c r="C32" s="111"/>
      <c r="D32" s="412"/>
      <c r="E32" s="111"/>
      <c r="F32" s="549">
        <f t="shared" si="0"/>
        <v>0</v>
      </c>
      <c r="I32" s="245"/>
      <c r="J32" s="57"/>
      <c r="K32" s="111"/>
      <c r="L32" s="245"/>
      <c r="M32" s="111"/>
      <c r="N32" s="137">
        <f t="shared" si="1"/>
        <v>0</v>
      </c>
    </row>
    <row r="33" spans="1:14" ht="15.75" x14ac:dyDescent="0.25">
      <c r="A33" s="454"/>
      <c r="B33" s="246"/>
      <c r="C33" s="111"/>
      <c r="D33" s="412"/>
      <c r="E33" s="111"/>
      <c r="F33" s="549">
        <f t="shared" si="0"/>
        <v>0</v>
      </c>
      <c r="I33" s="245"/>
      <c r="J33" s="57"/>
      <c r="K33" s="111"/>
      <c r="L33" s="245"/>
      <c r="M33" s="111"/>
      <c r="N33" s="137">
        <f t="shared" si="1"/>
        <v>0</v>
      </c>
    </row>
    <row r="34" spans="1:14" ht="15.75" x14ac:dyDescent="0.25">
      <c r="A34" s="454"/>
      <c r="B34" s="246"/>
      <c r="C34" s="111"/>
      <c r="D34" s="412"/>
      <c r="E34" s="111"/>
      <c r="F34" s="549">
        <f t="shared" si="0"/>
        <v>0</v>
      </c>
      <c r="I34" s="245"/>
      <c r="J34" s="57"/>
      <c r="K34" s="111"/>
      <c r="L34" s="245"/>
      <c r="M34" s="111"/>
      <c r="N34" s="137">
        <f t="shared" si="1"/>
        <v>0</v>
      </c>
    </row>
    <row r="35" spans="1:14" ht="15.75" x14ac:dyDescent="0.25">
      <c r="A35" s="454"/>
      <c r="B35" s="246"/>
      <c r="C35" s="111"/>
      <c r="D35" s="412"/>
      <c r="E35" s="111"/>
      <c r="F35" s="549">
        <f t="shared" si="0"/>
        <v>0</v>
      </c>
      <c r="I35" s="245"/>
      <c r="J35" s="57"/>
      <c r="K35" s="111"/>
      <c r="L35" s="245"/>
      <c r="M35" s="111"/>
      <c r="N35" s="137">
        <f t="shared" si="1"/>
        <v>0</v>
      </c>
    </row>
    <row r="36" spans="1:14" ht="15.75" x14ac:dyDescent="0.25">
      <c r="A36" s="454"/>
      <c r="B36" s="246"/>
      <c r="C36" s="111"/>
      <c r="D36" s="412"/>
      <c r="E36" s="111"/>
      <c r="F36" s="549">
        <f t="shared" si="0"/>
        <v>0</v>
      </c>
      <c r="I36" s="245"/>
      <c r="J36" s="57"/>
      <c r="K36" s="111"/>
      <c r="L36" s="245"/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9">
        <f t="shared" si="0"/>
        <v>0</v>
      </c>
      <c r="I37" s="245"/>
      <c r="J37" s="57"/>
      <c r="K37" s="111"/>
      <c r="L37" s="245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9">
        <f t="shared" si="0"/>
        <v>0</v>
      </c>
      <c r="I38" s="245"/>
      <c r="J38" s="57"/>
      <c r="K38" s="111"/>
      <c r="L38" s="245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9">
        <f t="shared" si="0"/>
        <v>0</v>
      </c>
      <c r="I39" s="245"/>
      <c r="J39" s="57"/>
      <c r="K39" s="111"/>
      <c r="L39" s="245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9">
        <f t="shared" si="0"/>
        <v>0</v>
      </c>
      <c r="I40" s="245"/>
      <c r="J40" s="57"/>
      <c r="K40" s="111"/>
      <c r="L40" s="245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9">
        <f t="shared" si="0"/>
        <v>0</v>
      </c>
      <c r="I41" s="245"/>
      <c r="J41" s="57"/>
      <c r="K41" s="111"/>
      <c r="L41" s="245"/>
      <c r="M41" s="111"/>
      <c r="N41" s="137">
        <f t="shared" si="1"/>
        <v>0</v>
      </c>
    </row>
    <row r="42" spans="1:14" ht="15.75" x14ac:dyDescent="0.25">
      <c r="A42" s="454"/>
      <c r="B42" s="246"/>
      <c r="C42" s="111"/>
      <c r="D42" s="253"/>
      <c r="E42" s="69"/>
      <c r="F42" s="549">
        <f t="shared" si="0"/>
        <v>0</v>
      </c>
      <c r="I42" s="245"/>
      <c r="J42" s="57"/>
      <c r="K42" s="111"/>
      <c r="L42" s="245"/>
      <c r="M42" s="111"/>
      <c r="N42" s="137">
        <f t="shared" si="1"/>
        <v>0</v>
      </c>
    </row>
    <row r="43" spans="1:14" ht="15.75" x14ac:dyDescent="0.25">
      <c r="A43" s="454"/>
      <c r="B43" s="246"/>
      <c r="C43" s="111"/>
      <c r="D43" s="413"/>
      <c r="E43" s="413"/>
      <c r="F43" s="549">
        <f t="shared" si="0"/>
        <v>0</v>
      </c>
      <c r="I43" s="288"/>
      <c r="J43" s="57"/>
      <c r="K43" s="111"/>
      <c r="L43" s="476"/>
      <c r="M43" s="69"/>
      <c r="N43" s="137">
        <f t="shared" si="1"/>
        <v>0</v>
      </c>
    </row>
    <row r="44" spans="1:14" ht="15.75" x14ac:dyDescent="0.25">
      <c r="A44" s="454"/>
      <c r="B44" s="246"/>
      <c r="C44" s="111"/>
      <c r="D44" s="413"/>
      <c r="E44" s="413"/>
      <c r="F44" s="549">
        <f t="shared" si="0"/>
        <v>0</v>
      </c>
      <c r="I44" s="288"/>
      <c r="J44" s="57"/>
      <c r="K44" s="111"/>
      <c r="L44" s="476"/>
      <c r="M44" s="69"/>
      <c r="N44" s="137"/>
    </row>
    <row r="45" spans="1:14" ht="15.75" x14ac:dyDescent="0.25">
      <c r="A45" s="454"/>
      <c r="B45" s="246"/>
      <c r="C45" s="111"/>
      <c r="D45" s="413"/>
      <c r="E45" s="413"/>
      <c r="F45" s="549">
        <f t="shared" si="0"/>
        <v>0</v>
      </c>
      <c r="I45" s="288"/>
      <c r="J45" s="57"/>
      <c r="K45" s="111"/>
      <c r="L45" s="476"/>
      <c r="M45" s="69"/>
      <c r="N45" s="137"/>
    </row>
    <row r="46" spans="1:14" ht="15.75" x14ac:dyDescent="0.25">
      <c r="A46" s="454"/>
      <c r="B46" s="246"/>
      <c r="C46" s="111"/>
      <c r="D46" s="413"/>
      <c r="E46" s="413"/>
      <c r="F46" s="549">
        <f t="shared" si="0"/>
        <v>0</v>
      </c>
      <c r="I46" s="288"/>
      <c r="J46" s="57"/>
      <c r="K46" s="111"/>
      <c r="L46" s="476"/>
      <c r="M46" s="69"/>
      <c r="N46" s="137"/>
    </row>
    <row r="47" spans="1:14" ht="15.75" x14ac:dyDescent="0.25">
      <c r="A47" s="454"/>
      <c r="B47" s="246"/>
      <c r="C47" s="111"/>
      <c r="D47" s="413"/>
      <c r="E47" s="413"/>
      <c r="F47" s="549">
        <f t="shared" si="0"/>
        <v>0</v>
      </c>
      <c r="I47" s="288"/>
      <c r="J47" s="57"/>
      <c r="K47" s="111"/>
      <c r="L47" s="476"/>
      <c r="M47" s="69"/>
      <c r="N47" s="137"/>
    </row>
    <row r="48" spans="1:14" ht="15.75" x14ac:dyDescent="0.25">
      <c r="A48" s="454"/>
      <c r="B48" s="246"/>
      <c r="C48" s="111"/>
      <c r="D48" s="413"/>
      <c r="E48" s="413"/>
      <c r="F48" s="549">
        <f t="shared" si="0"/>
        <v>0</v>
      </c>
      <c r="I48" s="288"/>
      <c r="J48" s="57"/>
      <c r="K48" s="111"/>
      <c r="L48" s="476"/>
      <c r="M48" s="69"/>
      <c r="N48" s="137"/>
    </row>
    <row r="49" spans="1:14" ht="15.75" x14ac:dyDescent="0.25">
      <c r="A49" s="454"/>
      <c r="B49" s="246"/>
      <c r="C49" s="111"/>
      <c r="D49" s="413"/>
      <c r="E49" s="413"/>
      <c r="F49" s="549">
        <f t="shared" si="0"/>
        <v>0</v>
      </c>
      <c r="I49" s="288"/>
      <c r="J49" s="57"/>
      <c r="K49" s="111"/>
      <c r="L49" s="476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549">
        <f t="shared" si="0"/>
        <v>0</v>
      </c>
      <c r="I50" s="288"/>
      <c r="J50" s="57"/>
      <c r="K50" s="111"/>
      <c r="L50" s="476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476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476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476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288"/>
      <c r="J54" s="57"/>
      <c r="K54" s="111"/>
      <c r="L54" s="476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288"/>
      <c r="J55" s="57"/>
      <c r="K55" s="111"/>
      <c r="L55" s="476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288"/>
      <c r="J56" s="57"/>
      <c r="K56" s="111"/>
      <c r="L56" s="476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476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476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476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476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140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140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140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140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140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140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140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140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140"/>
      <c r="M69" s="69"/>
      <c r="N69" s="137" t="e">
        <f t="shared" ref="N69:N87" si="3">N68+K69-M69</f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140"/>
      <c r="M70" s="69"/>
      <c r="N70" s="137" t="e">
        <f t="shared" si="3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140"/>
      <c r="M71" s="69"/>
      <c r="N71" s="137" t="e">
        <f t="shared" si="3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47"/>
      <c r="M72" s="34"/>
      <c r="N72" s="137" t="e">
        <f t="shared" si="3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47"/>
      <c r="M73" s="34"/>
      <c r="N73" s="137" t="e">
        <f t="shared" si="3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47"/>
      <c r="M74" s="34"/>
      <c r="N74" s="137" t="e">
        <f t="shared" si="3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47"/>
      <c r="M75" s="34"/>
      <c r="N75" s="137" t="e">
        <f t="shared" si="3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47"/>
      <c r="M76" s="34"/>
      <c r="N76" s="137" t="e">
        <f t="shared" si="3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47"/>
      <c r="M77" s="34"/>
      <c r="N77" s="137" t="e">
        <f t="shared" si="3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148"/>
      <c r="M78" s="69"/>
      <c r="N78" s="137" t="e">
        <f t="shared" si="3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148"/>
      <c r="M79" s="69"/>
      <c r="N79" s="137" t="e">
        <f t="shared" si="3"/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148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148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148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148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148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148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148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148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152"/>
      <c r="M88" s="151"/>
      <c r="N88" s="137"/>
    </row>
    <row r="89" spans="1:14" ht="19.5" thickTop="1" x14ac:dyDescent="0.3">
      <c r="B89" s="440"/>
      <c r="C89" s="212">
        <f>SUM(C3:C88)</f>
        <v>1484781.0999999994</v>
      </c>
      <c r="D89" s="407"/>
      <c r="E89" s="395">
        <f>SUM(E3:E88)</f>
        <v>625124.87</v>
      </c>
      <c r="F89" s="153">
        <f>SUM(F3:F88)</f>
        <v>859656.22999999963</v>
      </c>
      <c r="K89" s="527">
        <f>SUM(K3:K88)</f>
        <v>0</v>
      </c>
      <c r="L89" s="478"/>
      <c r="M89" s="209">
        <f>SUM(M3:M88)</f>
        <v>0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662" t="s">
        <v>207</v>
      </c>
      <c r="K90" s="1"/>
      <c r="L90" s="97"/>
      <c r="M90" s="3"/>
      <c r="N90" s="1"/>
    </row>
    <row r="91" spans="1:14" x14ac:dyDescent="0.25">
      <c r="B91" s="163"/>
      <c r="C91" s="1"/>
      <c r="D91" s="256"/>
      <c r="E91" s="3"/>
      <c r="F91" s="663"/>
      <c r="K91" s="1"/>
      <c r="L91" s="97"/>
      <c r="M91" s="3"/>
      <c r="N91" s="1"/>
    </row>
    <row r="92" spans="1:14" ht="16.5" thickBot="1" x14ac:dyDescent="0.3">
      <c r="A92" s="456"/>
      <c r="B92" s="442"/>
      <c r="H92" s="2"/>
      <c r="I92" s="14"/>
      <c r="J92" s="504"/>
      <c r="K92" s="6"/>
      <c r="L92" s="505"/>
      <c r="M92" s="6"/>
    </row>
    <row r="93" spans="1:14" x14ac:dyDescent="0.25">
      <c r="A93" s="456"/>
      <c r="B93" s="442"/>
      <c r="I93" s="700" t="s">
        <v>594</v>
      </c>
      <c r="J93" s="701"/>
    </row>
    <row r="94" spans="1:14" ht="19.5" thickBot="1" x14ac:dyDescent="0.35">
      <c r="A94" s="456"/>
      <c r="B94" s="519"/>
      <c r="C94" s="520"/>
      <c r="D94" s="521"/>
      <c r="E94" s="522"/>
      <c r="I94" s="702"/>
      <c r="J94" s="703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12"/>
      <c r="B97" s="513"/>
      <c r="C97" s="129"/>
      <c r="F97"/>
      <c r="I97"/>
      <c r="J97" s="194"/>
      <c r="N97"/>
    </row>
    <row r="98" spans="1:14" x14ac:dyDescent="0.25">
      <c r="A98" s="512"/>
      <c r="B98" s="513"/>
      <c r="C98" s="129"/>
      <c r="F98"/>
      <c r="I98"/>
      <c r="J98" s="194"/>
      <c r="N98"/>
    </row>
    <row r="99" spans="1:14" ht="15.75" x14ac:dyDescent="0.25">
      <c r="A99" s="514"/>
      <c r="B99" s="515"/>
      <c r="C99" s="233"/>
      <c r="F99"/>
      <c r="I99"/>
      <c r="J99" s="194"/>
      <c r="N99"/>
    </row>
    <row r="100" spans="1:14" ht="15.75" x14ac:dyDescent="0.25">
      <c r="A100" s="514"/>
      <c r="B100" s="515"/>
      <c r="C100" s="233"/>
      <c r="F100"/>
      <c r="I100"/>
      <c r="J100" s="194"/>
      <c r="N100"/>
    </row>
    <row r="101" spans="1:14" ht="15.75" x14ac:dyDescent="0.25">
      <c r="A101" s="514"/>
      <c r="B101" s="515"/>
      <c r="C101" s="233"/>
      <c r="F101"/>
      <c r="I101"/>
      <c r="J101" s="194"/>
      <c r="N101"/>
    </row>
    <row r="102" spans="1:14" ht="15.75" x14ac:dyDescent="0.25">
      <c r="A102" s="514"/>
      <c r="B102" s="515"/>
      <c r="C102" s="233"/>
      <c r="F102"/>
      <c r="I102"/>
      <c r="J102" s="194"/>
      <c r="N102"/>
    </row>
    <row r="103" spans="1:14" ht="15.75" x14ac:dyDescent="0.25">
      <c r="A103" s="514"/>
      <c r="B103" s="515"/>
      <c r="C103" s="233"/>
      <c r="F103"/>
      <c r="I103"/>
      <c r="J103" s="194"/>
      <c r="N103"/>
    </row>
    <row r="104" spans="1:14" x14ac:dyDescent="0.25">
      <c r="A104" s="512"/>
      <c r="B104" s="513"/>
      <c r="C104" s="129"/>
      <c r="E104"/>
      <c r="F104"/>
      <c r="I104"/>
      <c r="J104" s="194"/>
      <c r="M104"/>
      <c r="N104"/>
    </row>
    <row r="105" spans="1:14" x14ac:dyDescent="0.25">
      <c r="A105" s="456"/>
      <c r="B105" s="442"/>
      <c r="E105"/>
      <c r="F105"/>
      <c r="I105"/>
      <c r="J105" s="194"/>
      <c r="M105"/>
      <c r="N105"/>
    </row>
    <row r="106" spans="1:14" x14ac:dyDescent="0.25">
      <c r="A106" s="456"/>
      <c r="B106" s="442"/>
      <c r="E106"/>
      <c r="F106"/>
      <c r="I106"/>
      <c r="J106" s="194"/>
      <c r="M106"/>
      <c r="N106"/>
    </row>
    <row r="107" spans="1:14" x14ac:dyDescent="0.25">
      <c r="A107" s="456"/>
      <c r="B107" s="442"/>
      <c r="E107"/>
      <c r="F107"/>
      <c r="I107"/>
      <c r="J107" s="194"/>
      <c r="M107"/>
      <c r="N107"/>
    </row>
    <row r="108" spans="1:14" x14ac:dyDescent="0.25">
      <c r="A108" s="456"/>
      <c r="B108" s="442"/>
      <c r="E108"/>
      <c r="F108"/>
      <c r="I108"/>
      <c r="J108" s="194"/>
      <c r="M108"/>
      <c r="N108"/>
    </row>
    <row r="109" spans="1:14" x14ac:dyDescent="0.25">
      <c r="A109" s="456"/>
      <c r="B109" s="442"/>
      <c r="E109"/>
      <c r="F109"/>
      <c r="I109"/>
      <c r="J109" s="194"/>
      <c r="M109"/>
      <c r="N109"/>
    </row>
    <row r="110" spans="1:14" x14ac:dyDescent="0.25">
      <c r="B110" s="442"/>
      <c r="E110"/>
      <c r="J110" s="194"/>
      <c r="M110"/>
    </row>
    <row r="111" spans="1:14" x14ac:dyDescent="0.25">
      <c r="B111" s="442"/>
      <c r="E111"/>
      <c r="J111" s="194"/>
      <c r="M111"/>
    </row>
    <row r="112" spans="1:14" x14ac:dyDescent="0.25">
      <c r="B112" s="442"/>
      <c r="E112"/>
      <c r="J112" s="194"/>
      <c r="M112"/>
    </row>
    <row r="113" spans="2:13" x14ac:dyDescent="0.25">
      <c r="B113" s="442"/>
      <c r="E113"/>
      <c r="J113" s="194"/>
      <c r="M113"/>
    </row>
    <row r="114" spans="2:13" x14ac:dyDescent="0.25">
      <c r="B114" s="442"/>
      <c r="E114"/>
      <c r="J114" s="194"/>
      <c r="M114"/>
    </row>
    <row r="115" spans="2:13" x14ac:dyDescent="0.25">
      <c r="B115" s="442"/>
      <c r="E115"/>
      <c r="J115" s="194"/>
      <c r="M115"/>
    </row>
    <row r="116" spans="2:13" x14ac:dyDescent="0.25">
      <c r="B116" s="442"/>
      <c r="E116"/>
      <c r="J116" s="194"/>
      <c r="M116"/>
    </row>
    <row r="117" spans="2:13" x14ac:dyDescent="0.25">
      <c r="B117" s="442"/>
      <c r="E117"/>
      <c r="J117" s="194"/>
      <c r="M117"/>
    </row>
    <row r="118" spans="2:13" x14ac:dyDescent="0.25">
      <c r="B118" s="442"/>
      <c r="E118"/>
      <c r="J118" s="194"/>
      <c r="M118"/>
    </row>
    <row r="119" spans="2:13" x14ac:dyDescent="0.25">
      <c r="B119" s="442"/>
      <c r="J119" s="194"/>
    </row>
    <row r="120" spans="2:13" x14ac:dyDescent="0.25">
      <c r="B120" s="442"/>
      <c r="J120" s="194"/>
    </row>
    <row r="121" spans="2:13" x14ac:dyDescent="0.25">
      <c r="B121" s="442"/>
      <c r="J121" s="194"/>
    </row>
    <row r="122" spans="2:13" x14ac:dyDescent="0.25">
      <c r="B122" s="442"/>
      <c r="J122" s="194"/>
    </row>
    <row r="123" spans="2:13" x14ac:dyDescent="0.25">
      <c r="B123" s="442"/>
      <c r="J123" s="194"/>
    </row>
    <row r="124" spans="2:13" x14ac:dyDescent="0.25">
      <c r="B124" s="442"/>
      <c r="J124" s="194"/>
    </row>
    <row r="125" spans="2:13" ht="18.75" x14ac:dyDescent="0.3">
      <c r="C125" s="154"/>
      <c r="K125" s="154"/>
    </row>
  </sheetData>
  <sortState ref="A19:C26">
    <sortCondition ref="A19:A26"/>
  </sortState>
  <mergeCells count="2">
    <mergeCell ref="F90:F91"/>
    <mergeCell ref="I93:J94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B2:F12"/>
  <sheetViews>
    <sheetView workbookViewId="0">
      <selection activeCell="D22" sqref="D22"/>
    </sheetView>
  </sheetViews>
  <sheetFormatPr baseColWidth="10" defaultRowHeight="15" x14ac:dyDescent="0.25"/>
  <cols>
    <col min="4" max="4" width="26.5703125" customWidth="1"/>
    <col min="6" max="6" width="11.42578125" style="3"/>
  </cols>
  <sheetData>
    <row r="2" spans="2:4" ht="16.5" thickBot="1" x14ac:dyDescent="0.3">
      <c r="B2" s="454"/>
      <c r="C2" s="246"/>
      <c r="D2" s="111"/>
    </row>
    <row r="3" spans="2:4" ht="21" x14ac:dyDescent="0.25">
      <c r="B3" s="733" t="s">
        <v>806</v>
      </c>
      <c r="C3" s="734"/>
      <c r="D3" s="734"/>
    </row>
    <row r="4" spans="2:4" ht="18.75" x14ac:dyDescent="0.3">
      <c r="B4" s="454"/>
      <c r="C4" s="735" t="s">
        <v>807</v>
      </c>
      <c r="D4" s="736"/>
    </row>
    <row r="5" spans="2:4" ht="29.25" customHeight="1" x14ac:dyDescent="0.25">
      <c r="B5" s="454">
        <v>44699</v>
      </c>
      <c r="C5" s="246" t="s">
        <v>796</v>
      </c>
      <c r="D5" s="111">
        <v>73144.72</v>
      </c>
    </row>
    <row r="6" spans="2:4" ht="29.25" customHeight="1" x14ac:dyDescent="0.25">
      <c r="B6" s="454">
        <v>44700</v>
      </c>
      <c r="C6" s="591" t="s">
        <v>805</v>
      </c>
      <c r="D6" s="111">
        <v>54053.32</v>
      </c>
    </row>
    <row r="7" spans="2:4" ht="29.25" customHeight="1" x14ac:dyDescent="0.25">
      <c r="B7" s="454">
        <v>44701</v>
      </c>
      <c r="C7" s="246" t="s">
        <v>801</v>
      </c>
      <c r="D7" s="111">
        <v>101400.66</v>
      </c>
    </row>
    <row r="8" spans="2:4" ht="29.25" customHeight="1" x14ac:dyDescent="0.25">
      <c r="B8" s="454">
        <v>44702</v>
      </c>
      <c r="C8" s="246" t="s">
        <v>802</v>
      </c>
      <c r="D8" s="111">
        <v>185753.4</v>
      </c>
    </row>
    <row r="9" spans="2:4" ht="29.25" customHeight="1" x14ac:dyDescent="0.25">
      <c r="B9" s="454">
        <v>44705</v>
      </c>
      <c r="C9" s="246" t="s">
        <v>803</v>
      </c>
      <c r="D9" s="111">
        <v>72323.33</v>
      </c>
    </row>
    <row r="10" spans="2:4" ht="29.25" customHeight="1" x14ac:dyDescent="0.25">
      <c r="B10" s="454">
        <v>44706</v>
      </c>
      <c r="C10" s="246" t="s">
        <v>804</v>
      </c>
      <c r="D10" s="111">
        <v>138449.44</v>
      </c>
    </row>
    <row r="11" spans="2:4" ht="18.75" customHeight="1" x14ac:dyDescent="0.25">
      <c r="D11" s="731">
        <f t="shared" ref="D11" si="0">SUM(D5:D10)</f>
        <v>625124.87</v>
      </c>
    </row>
    <row r="12" spans="2:4" ht="18.75" customHeight="1" x14ac:dyDescent="0.25">
      <c r="D12" s="732"/>
    </row>
  </sheetData>
  <mergeCells count="3">
    <mergeCell ref="D11:D12"/>
    <mergeCell ref="B3:D3"/>
    <mergeCell ref="C4:D4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635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636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624"/>
      <c r="C1" s="626" t="s">
        <v>208</v>
      </c>
      <c r="D1" s="627"/>
      <c r="E1" s="627"/>
      <c r="F1" s="627"/>
      <c r="G1" s="627"/>
      <c r="H1" s="627"/>
      <c r="I1" s="627"/>
      <c r="J1" s="627"/>
      <c r="K1" s="627"/>
      <c r="L1" s="627"/>
      <c r="M1" s="627"/>
    </row>
    <row r="2" spans="1:25" ht="16.5" thickBot="1" x14ac:dyDescent="0.3">
      <c r="B2" s="625"/>
      <c r="C2" s="3"/>
      <c r="H2" s="5"/>
      <c r="I2" s="6"/>
      <c r="J2" s="7"/>
      <c r="L2" s="8"/>
      <c r="M2" s="6"/>
      <c r="N2" s="9"/>
    </row>
    <row r="3" spans="1:25" ht="21.75" thickBot="1" x14ac:dyDescent="0.35">
      <c r="B3" s="628" t="s">
        <v>0</v>
      </c>
      <c r="C3" s="629"/>
      <c r="D3" s="10"/>
      <c r="E3" s="11"/>
      <c r="F3" s="11"/>
      <c r="H3" s="630" t="s">
        <v>26</v>
      </c>
      <c r="I3" s="630"/>
      <c r="K3" s="165"/>
      <c r="L3" s="13"/>
      <c r="M3" s="14"/>
      <c r="P3" s="654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631" t="s">
        <v>2</v>
      </c>
      <c r="F4" s="632"/>
      <c r="H4" s="633" t="s">
        <v>3</v>
      </c>
      <c r="I4" s="634"/>
      <c r="J4" s="19"/>
      <c r="K4" s="166"/>
      <c r="L4" s="20"/>
      <c r="M4" s="21" t="s">
        <v>4</v>
      </c>
      <c r="N4" s="22" t="s">
        <v>5</v>
      </c>
      <c r="P4" s="655"/>
      <c r="Q4" s="286" t="s">
        <v>209</v>
      </c>
      <c r="W4" s="637" t="s">
        <v>124</v>
      </c>
      <c r="X4" s="637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637"/>
      <c r="X5" s="637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641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642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643"/>
      <c r="X21" s="643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644"/>
      <c r="X23" s="644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644"/>
      <c r="X24" s="644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645"/>
      <c r="X25" s="645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645"/>
      <c r="X26" s="645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638"/>
      <c r="X27" s="639"/>
      <c r="Y27" s="640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639"/>
      <c r="X28" s="639"/>
      <c r="Y28" s="640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656">
        <f>SUM(M5:M35)</f>
        <v>321168.83</v>
      </c>
      <c r="N36" s="658">
        <f>SUM(N5:N35)</f>
        <v>467016</v>
      </c>
      <c r="O36" s="276"/>
      <c r="P36" s="277">
        <v>0</v>
      </c>
      <c r="Q36" s="660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657"/>
      <c r="N37" s="659"/>
      <c r="O37" s="276"/>
      <c r="P37" s="277">
        <v>0</v>
      </c>
      <c r="Q37" s="661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11" t="s">
        <v>11</v>
      </c>
      <c r="I52" s="612"/>
      <c r="J52" s="100"/>
      <c r="K52" s="613">
        <f>I50+L50</f>
        <v>71911.59</v>
      </c>
      <c r="L52" s="646"/>
      <c r="M52" s="272"/>
      <c r="N52" s="272"/>
      <c r="P52" s="34"/>
      <c r="Q52" s="13"/>
    </row>
    <row r="53" spans="1:17" ht="16.5" thickBot="1" x14ac:dyDescent="0.3">
      <c r="D53" s="617" t="s">
        <v>12</v>
      </c>
      <c r="E53" s="617"/>
      <c r="F53" s="312">
        <f>F50-K52-C50</f>
        <v>-25952.549999999814</v>
      </c>
      <c r="I53" s="102"/>
      <c r="J53" s="103"/>
    </row>
    <row r="54" spans="1:17" ht="18.75" x14ac:dyDescent="0.3">
      <c r="D54" s="647" t="s">
        <v>95</v>
      </c>
      <c r="E54" s="647"/>
      <c r="F54" s="111">
        <v>-706888.38</v>
      </c>
      <c r="I54" s="618" t="s">
        <v>13</v>
      </c>
      <c r="J54" s="619"/>
      <c r="K54" s="620">
        <f>F56+F57+F58</f>
        <v>1308778.3500000003</v>
      </c>
      <c r="L54" s="620"/>
      <c r="M54" s="648" t="s">
        <v>211</v>
      </c>
      <c r="N54" s="649"/>
      <c r="O54" s="649"/>
      <c r="P54" s="649"/>
      <c r="Q54" s="650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651"/>
      <c r="N55" s="652"/>
      <c r="O55" s="652"/>
      <c r="P55" s="652"/>
      <c r="Q55" s="653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622">
        <f>-C4</f>
        <v>-567389.35</v>
      </c>
      <c r="L56" s="623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600" t="s">
        <v>18</v>
      </c>
      <c r="E58" s="601"/>
      <c r="F58" s="113">
        <v>2142307.62</v>
      </c>
      <c r="I58" s="602" t="s">
        <v>198</v>
      </c>
      <c r="J58" s="603"/>
      <c r="K58" s="604">
        <f>K54+K56</f>
        <v>741389.00000000035</v>
      </c>
      <c r="L58" s="60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662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663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24"/>
      <c r="C1" s="626" t="s">
        <v>208</v>
      </c>
      <c r="D1" s="627"/>
      <c r="E1" s="627"/>
      <c r="F1" s="627"/>
      <c r="G1" s="627"/>
      <c r="H1" s="627"/>
      <c r="I1" s="627"/>
      <c r="J1" s="627"/>
      <c r="K1" s="627"/>
      <c r="L1" s="627"/>
      <c r="M1" s="627"/>
    </row>
    <row r="2" spans="1:25" ht="16.5" thickBot="1" x14ac:dyDescent="0.3">
      <c r="B2" s="625"/>
      <c r="C2" s="3"/>
      <c r="H2" s="5"/>
      <c r="I2" s="6"/>
      <c r="J2" s="7"/>
      <c r="L2" s="8"/>
      <c r="M2" s="6"/>
      <c r="N2" s="9"/>
    </row>
    <row r="3" spans="1:25" ht="21.75" thickBot="1" x14ac:dyDescent="0.35">
      <c r="B3" s="628" t="s">
        <v>0</v>
      </c>
      <c r="C3" s="629"/>
      <c r="D3" s="10"/>
      <c r="E3" s="11"/>
      <c r="F3" s="11"/>
      <c r="H3" s="630" t="s">
        <v>26</v>
      </c>
      <c r="I3" s="630"/>
      <c r="K3" s="165"/>
      <c r="L3" s="13"/>
      <c r="M3" s="14"/>
      <c r="P3" s="654" t="s">
        <v>6</v>
      </c>
      <c r="R3" s="664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631" t="s">
        <v>2</v>
      </c>
      <c r="F4" s="632"/>
      <c r="H4" s="633" t="s">
        <v>3</v>
      </c>
      <c r="I4" s="634"/>
      <c r="J4" s="19"/>
      <c r="K4" s="166"/>
      <c r="L4" s="20"/>
      <c r="M4" s="21" t="s">
        <v>4</v>
      </c>
      <c r="N4" s="22" t="s">
        <v>5</v>
      </c>
      <c r="P4" s="655"/>
      <c r="Q4" s="322" t="s">
        <v>217</v>
      </c>
      <c r="R4" s="665"/>
      <c r="W4" s="637" t="s">
        <v>124</v>
      </c>
      <c r="X4" s="637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637"/>
      <c r="X5" s="637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641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642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643"/>
      <c r="X21" s="643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644"/>
      <c r="X23" s="644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644"/>
      <c r="X24" s="644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645"/>
      <c r="X25" s="645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645"/>
      <c r="X26" s="645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638"/>
      <c r="X27" s="639"/>
      <c r="Y27" s="640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639"/>
      <c r="X28" s="639"/>
      <c r="Y28" s="640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656">
        <f>SUM(M5:M35)</f>
        <v>1077791.3</v>
      </c>
      <c r="N36" s="658">
        <f>SUM(N5:N35)</f>
        <v>936398</v>
      </c>
      <c r="O36" s="276"/>
      <c r="P36" s="277">
        <v>0</v>
      </c>
      <c r="Q36" s="660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657"/>
      <c r="N37" s="659"/>
      <c r="O37" s="276"/>
      <c r="P37" s="277">
        <v>0</v>
      </c>
      <c r="Q37" s="661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11" t="s">
        <v>11</v>
      </c>
      <c r="I52" s="612"/>
      <c r="J52" s="100"/>
      <c r="K52" s="613">
        <f>I50+L50</f>
        <v>90750.75</v>
      </c>
      <c r="L52" s="646"/>
      <c r="M52" s="272"/>
      <c r="N52" s="272"/>
      <c r="P52" s="34"/>
      <c r="Q52" s="13"/>
    </row>
    <row r="53" spans="1:17" ht="16.5" thickBot="1" x14ac:dyDescent="0.3">
      <c r="D53" s="617" t="s">
        <v>12</v>
      </c>
      <c r="E53" s="617"/>
      <c r="F53" s="312">
        <f>F50-K52-C50</f>
        <v>1739855.03</v>
      </c>
      <c r="I53" s="102"/>
      <c r="J53" s="103"/>
    </row>
    <row r="54" spans="1:17" ht="18.75" x14ac:dyDescent="0.3">
      <c r="D54" s="647" t="s">
        <v>95</v>
      </c>
      <c r="E54" s="647"/>
      <c r="F54" s="111">
        <v>-1567070.66</v>
      </c>
      <c r="I54" s="618" t="s">
        <v>13</v>
      </c>
      <c r="J54" s="619"/>
      <c r="K54" s="620">
        <f>F56+F57+F58</f>
        <v>703192.8600000001</v>
      </c>
      <c r="L54" s="620"/>
      <c r="M54" s="648" t="s">
        <v>211</v>
      </c>
      <c r="N54" s="649"/>
      <c r="O54" s="649"/>
      <c r="P54" s="649"/>
      <c r="Q54" s="650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651"/>
      <c r="N55" s="652"/>
      <c r="O55" s="652"/>
      <c r="P55" s="652"/>
      <c r="Q55" s="653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622">
        <f>-C4</f>
        <v>-567389.35</v>
      </c>
      <c r="L56" s="623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600" t="s">
        <v>18</v>
      </c>
      <c r="E58" s="601"/>
      <c r="F58" s="113">
        <v>754143.23</v>
      </c>
      <c r="I58" s="602" t="s">
        <v>198</v>
      </c>
      <c r="J58" s="603"/>
      <c r="K58" s="604">
        <f>K54+K56</f>
        <v>135803.51000000013</v>
      </c>
      <c r="L58" s="60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662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663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40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24"/>
      <c r="C1" s="666" t="s">
        <v>316</v>
      </c>
      <c r="D1" s="667"/>
      <c r="E1" s="667"/>
      <c r="F1" s="667"/>
      <c r="G1" s="667"/>
      <c r="H1" s="667"/>
      <c r="I1" s="667"/>
      <c r="J1" s="667"/>
      <c r="K1" s="667"/>
      <c r="L1" s="667"/>
      <c r="M1" s="667"/>
    </row>
    <row r="2" spans="1:25" ht="16.5" thickBot="1" x14ac:dyDescent="0.3">
      <c r="B2" s="625"/>
      <c r="C2" s="3"/>
      <c r="H2" s="5"/>
      <c r="I2" s="6"/>
      <c r="J2" s="7"/>
      <c r="L2" s="8"/>
      <c r="M2" s="6"/>
      <c r="N2" s="9"/>
    </row>
    <row r="3" spans="1:25" ht="21.75" thickBot="1" x14ac:dyDescent="0.35">
      <c r="B3" s="628" t="s">
        <v>0</v>
      </c>
      <c r="C3" s="629"/>
      <c r="D3" s="10"/>
      <c r="E3" s="11"/>
      <c r="F3" s="11"/>
      <c r="H3" s="630" t="s">
        <v>26</v>
      </c>
      <c r="I3" s="630"/>
      <c r="K3" s="165"/>
      <c r="L3" s="13"/>
      <c r="M3" s="14"/>
      <c r="P3" s="654" t="s">
        <v>6</v>
      </c>
      <c r="R3" s="664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631" t="s">
        <v>2</v>
      </c>
      <c r="F4" s="632"/>
      <c r="H4" s="633" t="s">
        <v>3</v>
      </c>
      <c r="I4" s="634"/>
      <c r="J4" s="19"/>
      <c r="K4" s="166"/>
      <c r="L4" s="20"/>
      <c r="M4" s="21" t="s">
        <v>4</v>
      </c>
      <c r="N4" s="22" t="s">
        <v>5</v>
      </c>
      <c r="P4" s="655"/>
      <c r="Q4" s="322" t="s">
        <v>217</v>
      </c>
      <c r="R4" s="665"/>
      <c r="W4" s="637" t="s">
        <v>124</v>
      </c>
      <c r="X4" s="637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637"/>
      <c r="X5" s="637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641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642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643"/>
      <c r="X21" s="643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644"/>
      <c r="X23" s="644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644"/>
      <c r="X24" s="644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645"/>
      <c r="X25" s="645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645"/>
      <c r="X26" s="645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638"/>
      <c r="X27" s="639"/>
      <c r="Y27" s="640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639"/>
      <c r="X28" s="639"/>
      <c r="Y28" s="640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656">
        <f>SUM(M5:M35)</f>
        <v>1818445.73</v>
      </c>
      <c r="N36" s="658">
        <f>SUM(N5:N35)</f>
        <v>739014</v>
      </c>
      <c r="O36" s="276"/>
      <c r="P36" s="277">
        <v>0</v>
      </c>
      <c r="Q36" s="660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657"/>
      <c r="N37" s="659"/>
      <c r="O37" s="276"/>
      <c r="P37" s="277">
        <v>0</v>
      </c>
      <c r="Q37" s="661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11" t="s">
        <v>11</v>
      </c>
      <c r="I52" s="612"/>
      <c r="J52" s="100"/>
      <c r="K52" s="613">
        <f>I50+L50</f>
        <v>158798.12</v>
      </c>
      <c r="L52" s="646"/>
      <c r="M52" s="272"/>
      <c r="N52" s="272"/>
      <c r="P52" s="34"/>
      <c r="Q52" s="13"/>
    </row>
    <row r="53" spans="1:17" x14ac:dyDescent="0.25">
      <c r="D53" s="617" t="s">
        <v>12</v>
      </c>
      <c r="E53" s="617"/>
      <c r="F53" s="312">
        <f>F50-K52-C50</f>
        <v>2078470.75</v>
      </c>
      <c r="I53" s="102"/>
      <c r="J53" s="103"/>
    </row>
    <row r="54" spans="1:17" ht="18.75" x14ac:dyDescent="0.3">
      <c r="D54" s="647" t="s">
        <v>95</v>
      </c>
      <c r="E54" s="647"/>
      <c r="F54" s="111">
        <v>-1448401.2</v>
      </c>
      <c r="I54" s="618" t="s">
        <v>13</v>
      </c>
      <c r="J54" s="619"/>
      <c r="K54" s="620">
        <f>F56+F57+F58</f>
        <v>1025960.7</v>
      </c>
      <c r="L54" s="620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622">
        <f>-C4</f>
        <v>-754143.23</v>
      </c>
      <c r="L56" s="623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600" t="s">
        <v>18</v>
      </c>
      <c r="E58" s="601"/>
      <c r="F58" s="113">
        <v>1149740.4099999999</v>
      </c>
      <c r="I58" s="602" t="s">
        <v>198</v>
      </c>
      <c r="J58" s="603"/>
      <c r="K58" s="604">
        <f>K54+K56</f>
        <v>271817.46999999997</v>
      </c>
      <c r="L58" s="60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C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8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9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9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9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9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9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9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9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9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9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9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9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9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9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9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9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9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9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9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9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9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9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9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9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9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9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9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9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5">
        <v>8340</v>
      </c>
      <c r="K30" s="392">
        <v>219199.6</v>
      </c>
      <c r="L30" s="470">
        <v>44643</v>
      </c>
      <c r="M30" s="480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5">
        <v>8342</v>
      </c>
      <c r="K31" s="392">
        <v>1605</v>
      </c>
      <c r="L31" s="470">
        <v>44643</v>
      </c>
      <c r="M31" s="480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5">
        <v>8359</v>
      </c>
      <c r="K32" s="392">
        <v>16970.400000000001</v>
      </c>
      <c r="L32" s="470">
        <v>44643</v>
      </c>
      <c r="M32" s="480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5">
        <v>8363</v>
      </c>
      <c r="K33" s="392">
        <v>1544.6</v>
      </c>
      <c r="L33" s="470">
        <v>44643</v>
      </c>
      <c r="M33" s="480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5">
        <v>8365</v>
      </c>
      <c r="K34" s="392">
        <v>1161</v>
      </c>
      <c r="L34" s="470">
        <v>44643</v>
      </c>
      <c r="M34" s="480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5">
        <v>8375</v>
      </c>
      <c r="K35" s="392">
        <v>3838.8</v>
      </c>
      <c r="L35" s="470">
        <v>44643</v>
      </c>
      <c r="M35" s="480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5">
        <v>8379</v>
      </c>
      <c r="K36" s="392">
        <v>1696</v>
      </c>
      <c r="L36" s="470">
        <v>44643</v>
      </c>
      <c r="M36" s="480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5">
        <v>8386</v>
      </c>
      <c r="K37" s="392">
        <v>953.6</v>
      </c>
      <c r="L37" s="470">
        <v>44643</v>
      </c>
      <c r="M37" s="480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5">
        <v>8393</v>
      </c>
      <c r="K38" s="392">
        <v>5587.4</v>
      </c>
      <c r="L38" s="470">
        <v>44643</v>
      </c>
      <c r="M38" s="480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5">
        <v>8403</v>
      </c>
      <c r="K39" s="392">
        <v>2021.2</v>
      </c>
      <c r="L39" s="470">
        <v>44643</v>
      </c>
      <c r="M39" s="480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5">
        <v>8404</v>
      </c>
      <c r="K40" s="392">
        <v>175</v>
      </c>
      <c r="L40" s="470">
        <v>44643</v>
      </c>
      <c r="M40" s="480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5">
        <v>8405</v>
      </c>
      <c r="K41" s="392">
        <v>118474.8</v>
      </c>
      <c r="L41" s="470">
        <v>44643</v>
      </c>
      <c r="M41" s="480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5">
        <v>8422</v>
      </c>
      <c r="K42" s="392">
        <v>27106.9</v>
      </c>
      <c r="L42" s="470">
        <v>44643</v>
      </c>
      <c r="M42" s="480">
        <v>27106.9</v>
      </c>
      <c r="N42" s="137">
        <f t="shared" si="1"/>
        <v>0</v>
      </c>
      <c r="Q42" s="392"/>
    </row>
    <row r="43" spans="1:17" ht="15.75" x14ac:dyDescent="0.25">
      <c r="A43" s="245"/>
      <c r="B43" s="668" t="s">
        <v>413</v>
      </c>
      <c r="C43" s="669"/>
      <c r="D43" s="669"/>
      <c r="E43" s="670"/>
      <c r="F43" s="392">
        <f t="shared" si="0"/>
        <v>0</v>
      </c>
      <c r="I43" s="390" t="s">
        <v>371</v>
      </c>
      <c r="J43" s="465">
        <v>8423</v>
      </c>
      <c r="K43" s="392">
        <v>1096.2</v>
      </c>
      <c r="L43" s="470">
        <v>44643</v>
      </c>
      <c r="M43" s="480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671"/>
      <c r="C44" s="672"/>
      <c r="D44" s="672"/>
      <c r="E44" s="673"/>
      <c r="F44" s="392">
        <f t="shared" si="0"/>
        <v>0</v>
      </c>
      <c r="I44" s="390" t="s">
        <v>372</v>
      </c>
      <c r="J44" s="465">
        <v>8434</v>
      </c>
      <c r="K44" s="392">
        <v>1609</v>
      </c>
      <c r="L44" s="470">
        <v>44643</v>
      </c>
      <c r="M44" s="480">
        <v>1609</v>
      </c>
      <c r="N44" s="137">
        <f t="shared" si="1"/>
        <v>0</v>
      </c>
      <c r="Q44" s="392"/>
    </row>
    <row r="45" spans="1:17" ht="15.75" x14ac:dyDescent="0.25">
      <c r="A45" s="245"/>
      <c r="B45" s="674"/>
      <c r="C45" s="675"/>
      <c r="D45" s="675"/>
      <c r="E45" s="676"/>
      <c r="F45" s="392">
        <f t="shared" si="0"/>
        <v>0</v>
      </c>
      <c r="I45" s="390"/>
      <c r="J45" s="391"/>
      <c r="K45" s="392"/>
      <c r="L45" s="470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70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683" t="s">
        <v>593</v>
      </c>
      <c r="C47" s="684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6"/>
      <c r="M47" s="143"/>
      <c r="N47" s="137">
        <f t="shared" si="1"/>
        <v>0</v>
      </c>
      <c r="Q47" s="457"/>
    </row>
    <row r="48" spans="1:17" ht="15.75" x14ac:dyDescent="0.25">
      <c r="A48" s="245"/>
      <c r="B48" s="685"/>
      <c r="C48" s="686"/>
      <c r="D48" s="253"/>
      <c r="E48" s="69"/>
      <c r="F48" s="137">
        <f t="shared" si="2"/>
        <v>0</v>
      </c>
      <c r="I48" s="348"/>
      <c r="J48" s="677" t="s">
        <v>414</v>
      </c>
      <c r="K48" s="678"/>
      <c r="L48" s="679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680"/>
      <c r="K49" s="681"/>
      <c r="L49" s="682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687" t="s">
        <v>594</v>
      </c>
      <c r="J50" s="688"/>
      <c r="K50" s="215">
        <v>0</v>
      </c>
      <c r="L50" s="467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687"/>
      <c r="J51" s="688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687"/>
      <c r="J52" s="688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687"/>
      <c r="J53" s="688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687"/>
      <c r="J54" s="688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687"/>
      <c r="J55" s="688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687"/>
      <c r="J56" s="688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687"/>
      <c r="J57" s="688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687"/>
      <c r="J58" s="688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687"/>
      <c r="J59" s="688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687"/>
      <c r="J60" s="688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687"/>
      <c r="J61" s="688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687"/>
      <c r="J62" s="688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687"/>
      <c r="J63" s="688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687"/>
      <c r="J64" s="688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687"/>
      <c r="J65" s="688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687"/>
      <c r="J66" s="688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687"/>
      <c r="J67" s="688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687"/>
      <c r="J68" s="688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687"/>
      <c r="J69" s="688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687"/>
      <c r="J70" s="688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687"/>
      <c r="J71" s="688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687"/>
      <c r="J72" s="688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687"/>
      <c r="J73" s="688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687"/>
      <c r="J74" s="688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687"/>
      <c r="J75" s="688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687"/>
      <c r="J76" s="688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687"/>
      <c r="J77" s="688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689"/>
      <c r="J78" s="690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1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662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663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8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24"/>
      <c r="C1" s="666" t="s">
        <v>646</v>
      </c>
      <c r="D1" s="667"/>
      <c r="E1" s="667"/>
      <c r="F1" s="667"/>
      <c r="G1" s="667"/>
      <c r="H1" s="667"/>
      <c r="I1" s="667"/>
      <c r="J1" s="667"/>
      <c r="K1" s="667"/>
      <c r="L1" s="667"/>
      <c r="M1" s="667"/>
    </row>
    <row r="2" spans="1:25" ht="16.5" thickBot="1" x14ac:dyDescent="0.3">
      <c r="B2" s="625"/>
      <c r="C2" s="3"/>
      <c r="H2" s="5"/>
      <c r="I2" s="6"/>
      <c r="J2" s="7"/>
      <c r="L2" s="8"/>
      <c r="M2" s="6"/>
      <c r="N2" s="9"/>
    </row>
    <row r="3" spans="1:25" ht="21.75" thickBot="1" x14ac:dyDescent="0.35">
      <c r="B3" s="628" t="s">
        <v>0</v>
      </c>
      <c r="C3" s="629"/>
      <c r="D3" s="10"/>
      <c r="E3" s="11"/>
      <c r="F3" s="11"/>
      <c r="H3" s="630" t="s">
        <v>26</v>
      </c>
      <c r="I3" s="630"/>
      <c r="K3" s="165"/>
      <c r="L3" s="13"/>
      <c r="M3" s="14"/>
      <c r="P3" s="654" t="s">
        <v>6</v>
      </c>
      <c r="R3" s="664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631" t="s">
        <v>2</v>
      </c>
      <c r="F4" s="632"/>
      <c r="H4" s="633" t="s">
        <v>3</v>
      </c>
      <c r="I4" s="634"/>
      <c r="J4" s="19"/>
      <c r="K4" s="166"/>
      <c r="L4" s="20"/>
      <c r="M4" s="21" t="s">
        <v>4</v>
      </c>
      <c r="N4" s="22" t="s">
        <v>5</v>
      </c>
      <c r="P4" s="655"/>
      <c r="Q4" s="322" t="s">
        <v>217</v>
      </c>
      <c r="R4" s="665"/>
      <c r="W4" s="637" t="s">
        <v>124</v>
      </c>
      <c r="X4" s="637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637"/>
      <c r="X5" s="637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641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642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643"/>
      <c r="X21" s="643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644"/>
      <c r="X23" s="644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644"/>
      <c r="X24" s="644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645"/>
      <c r="X25" s="645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645"/>
      <c r="X26" s="645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638"/>
      <c r="X27" s="639"/>
      <c r="Y27" s="640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639"/>
      <c r="X28" s="639"/>
      <c r="Y28" s="640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656">
        <f>SUM(M5:M35)</f>
        <v>2143864.4900000002</v>
      </c>
      <c r="N36" s="658">
        <f>SUM(N5:N35)</f>
        <v>791108</v>
      </c>
      <c r="O36" s="276"/>
      <c r="P36" s="277">
        <v>0</v>
      </c>
      <c r="Q36" s="691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657"/>
      <c r="N37" s="659"/>
      <c r="O37" s="276"/>
      <c r="P37" s="277">
        <v>0</v>
      </c>
      <c r="Q37" s="692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693">
        <f>M36+N36</f>
        <v>2934972.49</v>
      </c>
      <c r="N39" s="694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11" t="s">
        <v>11</v>
      </c>
      <c r="I52" s="612"/>
      <c r="J52" s="100"/>
      <c r="K52" s="613">
        <f>I50+L50</f>
        <v>197471.8</v>
      </c>
      <c r="L52" s="646"/>
      <c r="M52" s="272"/>
      <c r="N52" s="272"/>
      <c r="P52" s="34"/>
      <c r="Q52" s="13"/>
    </row>
    <row r="53" spans="1:17" x14ac:dyDescent="0.25">
      <c r="D53" s="617" t="s">
        <v>12</v>
      </c>
      <c r="E53" s="617"/>
      <c r="F53" s="312">
        <f>F50-K52-C50</f>
        <v>2057786.11</v>
      </c>
      <c r="I53" s="102"/>
      <c r="J53" s="103"/>
    </row>
    <row r="54" spans="1:17" ht="18.75" x14ac:dyDescent="0.3">
      <c r="D54" s="647" t="s">
        <v>95</v>
      </c>
      <c r="E54" s="647"/>
      <c r="F54" s="111">
        <v>-1702928.14</v>
      </c>
      <c r="I54" s="618" t="s">
        <v>13</v>
      </c>
      <c r="J54" s="619"/>
      <c r="K54" s="620">
        <f>F56+F57+F58</f>
        <v>1147965.3400000003</v>
      </c>
      <c r="L54" s="620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622">
        <f>-C4</f>
        <v>-1149740.4099999999</v>
      </c>
      <c r="L56" s="623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600" t="s">
        <v>18</v>
      </c>
      <c r="E58" s="601"/>
      <c r="F58" s="113">
        <v>1266568.45</v>
      </c>
      <c r="I58" s="602" t="s">
        <v>97</v>
      </c>
      <c r="J58" s="603"/>
      <c r="K58" s="604">
        <f>K54+K56</f>
        <v>-1775.0699999995995</v>
      </c>
      <c r="L58" s="60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PAGOS REMISIONES 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2022-05-26T16:36:39Z</cp:lastPrinted>
  <dcterms:created xsi:type="dcterms:W3CDTF">2021-11-04T19:08:42Z</dcterms:created>
  <dcterms:modified xsi:type="dcterms:W3CDTF">2022-05-26T20:56:34Z</dcterms:modified>
</cp:coreProperties>
</file>