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5" activeTab="6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PUNTA      CHULETA      " sheetId="139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61" l="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N10" i="177" l="1"/>
  <c r="M10" i="177"/>
  <c r="F35" i="191" l="1"/>
  <c r="F36" i="191"/>
  <c r="F37" i="191"/>
  <c r="F38" i="191"/>
  <c r="F39" i="191"/>
  <c r="F40" i="191"/>
  <c r="F41" i="191"/>
  <c r="F42" i="191"/>
  <c r="F43" i="191"/>
  <c r="F44" i="191"/>
  <c r="F45" i="191"/>
  <c r="F46" i="191"/>
  <c r="F47" i="191"/>
  <c r="I35" i="191"/>
  <c r="I36" i="191" s="1"/>
  <c r="I37" i="191" s="1"/>
  <c r="I38" i="191" s="1"/>
  <c r="I39" i="191" s="1"/>
  <c r="I40" i="191" s="1"/>
  <c r="I41" i="191" s="1"/>
  <c r="I42" i="191" s="1"/>
  <c r="I43" i="191" s="1"/>
  <c r="I44" i="191" s="1"/>
  <c r="I45" i="191" s="1"/>
  <c r="I46" i="191" s="1"/>
  <c r="I47" i="191" s="1"/>
  <c r="I48" i="191" s="1"/>
  <c r="J35" i="191"/>
  <c r="J36" i="191" s="1"/>
  <c r="J37" i="191" s="1"/>
  <c r="J38" i="191" s="1"/>
  <c r="J39" i="191" s="1"/>
  <c r="J40" i="191" s="1"/>
  <c r="J41" i="191" s="1"/>
  <c r="J42" i="191" s="1"/>
  <c r="J43" i="191" s="1"/>
  <c r="J44" i="191" s="1"/>
  <c r="J45" i="191" s="1"/>
  <c r="J46" i="191" s="1"/>
  <c r="J47" i="191" s="1"/>
  <c r="J48" i="191" s="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T19" i="38" l="1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S8" i="187" l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50" i="191"/>
  <c r="E51" i="191" s="1"/>
  <c r="F49" i="191"/>
  <c r="F4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51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50" i="191"/>
  <c r="E53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09" i="38" l="1"/>
  <c r="I99" i="38" l="1"/>
  <c r="AE1" i="1" l="1"/>
  <c r="F10" i="156" l="1"/>
  <c r="I11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8" i="38"/>
  <c r="T100" i="38"/>
  <c r="I100" i="38"/>
  <c r="I107" i="38"/>
  <c r="H5" i="139" l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<sst xmlns="http://schemas.openxmlformats.org/spreadsheetml/2006/main" count="3566" uniqueCount="557">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</sst>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CC99FF"/>
      <color rgb="FFFF3399"/>
      <color rgb="FFFFCCFF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43741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2.3080921210586163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K69" activePane="bottomRight" state="frozen"/>
      <selection pane="topRight" activeCell="B1" sqref="B1"/>
      <selection pane="bottomLeft" activeCell="A3" sqref="A3"/>
      <selection pane="bottomRight" activeCell="N105" sqref="N10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7" t="s">
        <v>232</v>
      </c>
      <c r="C1" s="828"/>
      <c r="D1" s="829"/>
      <c r="E1" s="830"/>
      <c r="F1" s="831"/>
      <c r="G1" s="832"/>
      <c r="H1" s="831"/>
      <c r="I1" s="833"/>
      <c r="J1" s="834"/>
      <c r="K1" s="1103" t="s">
        <v>26</v>
      </c>
      <c r="L1" s="603"/>
      <c r="M1" s="1105" t="s">
        <v>27</v>
      </c>
      <c r="N1" s="439"/>
      <c r="P1" s="97" t="s">
        <v>38</v>
      </c>
      <c r="Q1" s="1101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04"/>
      <c r="L2" s="604" t="s">
        <v>29</v>
      </c>
      <c r="M2" s="1106"/>
      <c r="N2" s="440" t="s">
        <v>29</v>
      </c>
      <c r="O2" s="555" t="s">
        <v>30</v>
      </c>
      <c r="P2" s="98" t="s">
        <v>39</v>
      </c>
      <c r="Q2" s="110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307</v>
      </c>
      <c r="M4" s="541">
        <v>33640</v>
      </c>
      <c r="N4" s="551" t="s">
        <v>308</v>
      </c>
      <c r="O4" s="558">
        <v>2034539</v>
      </c>
      <c r="P4" s="544"/>
      <c r="Q4" s="852">
        <f>42975.68*20.233</f>
        <v>869526.93344000005</v>
      </c>
      <c r="R4" s="527" t="s">
        <v>293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307</v>
      </c>
      <c r="M5" s="541">
        <v>33640</v>
      </c>
      <c r="N5" s="551" t="s">
        <v>308</v>
      </c>
      <c r="O5" s="558">
        <v>203540</v>
      </c>
      <c r="P5" s="544"/>
      <c r="Q5" s="916">
        <f>42356.04*20.21</f>
        <v>856015.56840000011</v>
      </c>
      <c r="R5" s="1030" t="s">
        <v>291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9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308</v>
      </c>
      <c r="M6" s="541">
        <v>33640</v>
      </c>
      <c r="N6" s="551" t="s">
        <v>309</v>
      </c>
      <c r="O6" s="950">
        <v>903432</v>
      </c>
      <c r="P6" s="544"/>
      <c r="Q6" s="853">
        <f>41894.55*20.314</f>
        <v>851045.88870000001</v>
      </c>
      <c r="R6" s="590" t="s">
        <v>297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309</v>
      </c>
      <c r="M7" s="541">
        <v>33640</v>
      </c>
      <c r="N7" s="551" t="s">
        <v>309</v>
      </c>
      <c r="O7" s="950">
        <v>905937</v>
      </c>
      <c r="P7" s="544"/>
      <c r="Q7" s="547">
        <f>41446.41*20.13</f>
        <v>834316.23330000008</v>
      </c>
      <c r="R7" s="527" t="s">
        <v>305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304</v>
      </c>
      <c r="M8" s="541">
        <v>33640</v>
      </c>
      <c r="N8" s="543" t="s">
        <v>310</v>
      </c>
      <c r="O8" s="950">
        <v>2035234</v>
      </c>
      <c r="P8" s="544"/>
      <c r="Q8" s="547">
        <f>42613.57*20.37</f>
        <v>868038.42090000003</v>
      </c>
      <c r="R8" s="551" t="s">
        <v>302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310</v>
      </c>
      <c r="M9" s="541">
        <v>33640</v>
      </c>
      <c r="N9" s="543" t="s">
        <v>311</v>
      </c>
      <c r="O9" s="546">
        <v>2035233</v>
      </c>
      <c r="P9" s="544"/>
      <c r="Q9" s="852">
        <f>42437.94*20.37</f>
        <v>864460.8378000001</v>
      </c>
      <c r="R9" s="545" t="s">
        <v>302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3" t="s">
        <v>258</v>
      </c>
      <c r="K10" s="541">
        <v>12151</v>
      </c>
      <c r="L10" s="542" t="s">
        <v>310</v>
      </c>
      <c r="M10" s="541">
        <v>33640</v>
      </c>
      <c r="N10" s="543" t="s">
        <v>298</v>
      </c>
      <c r="O10" s="546">
        <v>2035329</v>
      </c>
      <c r="P10" s="544"/>
      <c r="Q10" s="916">
        <f>41169.69*20.505</f>
        <v>844184.49344999995</v>
      </c>
      <c r="R10" s="917" t="s">
        <v>292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310</v>
      </c>
      <c r="M11" s="541">
        <v>33640</v>
      </c>
      <c r="N11" s="543" t="s">
        <v>298</v>
      </c>
      <c r="O11" s="557">
        <v>2035370</v>
      </c>
      <c r="P11" s="544"/>
      <c r="Q11" s="916">
        <f>41941.68*20.35</f>
        <v>853513.18800000008</v>
      </c>
      <c r="R11" s="917" t="s">
        <v>294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310</v>
      </c>
      <c r="M12" s="541">
        <v>33640</v>
      </c>
      <c r="N12" s="543" t="s">
        <v>311</v>
      </c>
      <c r="O12" s="557">
        <v>910052</v>
      </c>
      <c r="P12" s="544"/>
      <c r="Q12" s="852">
        <f>41365.3*20.365</f>
        <v>842404.3345</v>
      </c>
      <c r="R12" s="545" t="s">
        <v>296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312</v>
      </c>
      <c r="M13" s="541">
        <v>33640</v>
      </c>
      <c r="N13" s="543" t="s">
        <v>313</v>
      </c>
      <c r="O13" s="557">
        <v>2037122</v>
      </c>
      <c r="P13" s="544"/>
      <c r="Q13" s="547">
        <f>42338.06*20.37</f>
        <v>862426.28220000002</v>
      </c>
      <c r="R13" s="545" t="s">
        <v>295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312</v>
      </c>
      <c r="M14" s="541">
        <v>33640</v>
      </c>
      <c r="N14" s="543" t="s">
        <v>313</v>
      </c>
      <c r="O14" s="546">
        <v>2037123</v>
      </c>
      <c r="P14" s="544"/>
      <c r="Q14" s="547">
        <f>42724.9*20.37</f>
        <v>870306.21300000011</v>
      </c>
      <c r="R14" s="1031" t="s">
        <v>303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312</v>
      </c>
      <c r="M15" s="541">
        <v>33640</v>
      </c>
      <c r="N15" s="549" t="s">
        <v>313</v>
      </c>
      <c r="O15" s="556">
        <v>2037125</v>
      </c>
      <c r="P15" s="544"/>
      <c r="Q15" s="547">
        <f>48197.32*20.32</f>
        <v>979369.54240000003</v>
      </c>
      <c r="R15" s="550" t="s">
        <v>295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299</v>
      </c>
      <c r="K16" s="541">
        <v>11151</v>
      </c>
      <c r="L16" s="542" t="s">
        <v>313</v>
      </c>
      <c r="M16" s="541">
        <v>33640</v>
      </c>
      <c r="N16" s="549" t="s">
        <v>314</v>
      </c>
      <c r="O16" s="557">
        <v>914168</v>
      </c>
      <c r="P16" s="544"/>
      <c r="Q16" s="852">
        <f>41175.48*20.28</f>
        <v>835038.73440000007</v>
      </c>
      <c r="R16" s="545" t="s">
        <v>300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314</v>
      </c>
      <c r="M17" s="541">
        <v>33640</v>
      </c>
      <c r="N17" s="549" t="s">
        <v>315</v>
      </c>
      <c r="O17" s="546">
        <v>919903</v>
      </c>
      <c r="P17" s="544"/>
      <c r="Q17" s="852">
        <f>40322.38*20.12</f>
        <v>811286.28559999994</v>
      </c>
      <c r="R17" s="1031" t="s">
        <v>321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314</v>
      </c>
      <c r="M18" s="541">
        <v>33640</v>
      </c>
      <c r="N18" s="549" t="s">
        <v>315</v>
      </c>
      <c r="O18" s="558">
        <v>915976</v>
      </c>
      <c r="P18" s="521"/>
      <c r="Q18" s="852">
        <f>43242.15*20.15</f>
        <v>871329.32250000001</v>
      </c>
      <c r="R18" s="545" t="s">
        <v>301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5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70" t="s">
        <v>288</v>
      </c>
      <c r="K19" s="541"/>
      <c r="L19" s="542"/>
      <c r="M19" s="541"/>
      <c r="N19" s="543"/>
      <c r="O19" s="546" t="s">
        <v>288</v>
      </c>
      <c r="P19" s="1035" t="s">
        <v>343</v>
      </c>
      <c r="Q19" s="852">
        <v>841657.74</v>
      </c>
      <c r="R19" s="551" t="s">
        <v>342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318</v>
      </c>
      <c r="K20" s="541">
        <v>10101</v>
      </c>
      <c r="L20" s="542" t="s">
        <v>313</v>
      </c>
      <c r="M20" s="541">
        <v>33640</v>
      </c>
      <c r="N20" s="543" t="s">
        <v>315</v>
      </c>
      <c r="O20" s="546">
        <v>2037124</v>
      </c>
      <c r="P20" s="544"/>
      <c r="Q20" s="852">
        <f>43898.4*20.224</f>
        <v>887801.24160000007</v>
      </c>
      <c r="R20" s="551" t="s">
        <v>322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319</v>
      </c>
      <c r="K21" s="541">
        <v>11511</v>
      </c>
      <c r="L21" s="542" t="s">
        <v>315</v>
      </c>
      <c r="M21" s="541">
        <v>33640</v>
      </c>
      <c r="N21" s="543" t="s">
        <v>323</v>
      </c>
      <c r="O21" s="557">
        <v>2037945</v>
      </c>
      <c r="P21" s="544"/>
      <c r="Q21" s="852">
        <f>41757.34*20.13</f>
        <v>840575.25419999985</v>
      </c>
      <c r="R21" s="551" t="s">
        <v>305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336</v>
      </c>
      <c r="K22" s="541">
        <v>11151</v>
      </c>
      <c r="L22" s="542" t="s">
        <v>353</v>
      </c>
      <c r="M22" s="541">
        <v>33640</v>
      </c>
      <c r="N22" s="543" t="s">
        <v>348</v>
      </c>
      <c r="O22" s="557">
        <v>2039914</v>
      </c>
      <c r="P22" s="521"/>
      <c r="Q22" s="852">
        <f>36858.58*20.365</f>
        <v>750624.9817</v>
      </c>
      <c r="R22" s="551" t="s">
        <v>352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337</v>
      </c>
      <c r="K23" s="541">
        <v>12001</v>
      </c>
      <c r="L23" s="542" t="s">
        <v>353</v>
      </c>
      <c r="M23" s="541">
        <v>33640</v>
      </c>
      <c r="N23" s="543" t="s">
        <v>348</v>
      </c>
      <c r="O23" s="558">
        <v>2039915</v>
      </c>
      <c r="P23" s="544"/>
      <c r="Q23" s="852">
        <f>36647.88*20.365</f>
        <v>746334.07619999989</v>
      </c>
      <c r="R23" s="551" t="s">
        <v>352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338</v>
      </c>
      <c r="K24" s="541">
        <v>9851</v>
      </c>
      <c r="L24" s="542" t="s">
        <v>348</v>
      </c>
      <c r="M24" s="541">
        <v>33640</v>
      </c>
      <c r="N24" s="543" t="s">
        <v>349</v>
      </c>
      <c r="O24" s="546">
        <v>925770</v>
      </c>
      <c r="P24" s="544"/>
      <c r="Q24" s="852">
        <f>36511.54*19.9685</f>
        <v>729080.68648999999</v>
      </c>
      <c r="R24" s="551" t="s">
        <v>345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3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339</v>
      </c>
      <c r="K25" s="541">
        <v>11151</v>
      </c>
      <c r="L25" s="542" t="s">
        <v>349</v>
      </c>
      <c r="M25" s="541">
        <v>33640</v>
      </c>
      <c r="N25" s="551" t="s">
        <v>350</v>
      </c>
      <c r="O25" s="546">
        <v>927952</v>
      </c>
      <c r="P25" s="521"/>
      <c r="Q25" s="852">
        <f>36025.94*19.925</f>
        <v>717816.85450000002</v>
      </c>
      <c r="R25" s="527" t="s">
        <v>346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4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340</v>
      </c>
      <c r="K26" s="541">
        <v>11151</v>
      </c>
      <c r="L26" s="542" t="s">
        <v>349</v>
      </c>
      <c r="M26" s="541">
        <v>33640</v>
      </c>
      <c r="N26" s="551" t="s">
        <v>350</v>
      </c>
      <c r="O26" s="546">
        <v>2040333</v>
      </c>
      <c r="P26" s="544"/>
      <c r="Q26" s="852">
        <f>36399.11*20.29</f>
        <v>738537.94189999998</v>
      </c>
      <c r="R26" s="551" t="s">
        <v>344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341</v>
      </c>
      <c r="K27" s="541">
        <v>10101</v>
      </c>
      <c r="L27" s="542" t="s">
        <v>350</v>
      </c>
      <c r="M27" s="541">
        <v>33640</v>
      </c>
      <c r="N27" s="551" t="s">
        <v>351</v>
      </c>
      <c r="O27" s="546"/>
      <c r="P27" s="521"/>
      <c r="Q27" s="852"/>
      <c r="R27" s="551"/>
      <c r="S27" s="65">
        <f>Q27+M27+K27+P27</f>
        <v>43741</v>
      </c>
      <c r="T27" s="65">
        <f>S27/H27</f>
        <v>2.3080921210586163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>
        <f>PIERNA!IQ5</f>
        <v>0</v>
      </c>
      <c r="C28" s="242">
        <f>PIERNA!IR5</f>
        <v>0</v>
      </c>
      <c r="D28" s="520">
        <f>PIERNA!IS5</f>
        <v>0</v>
      </c>
      <c r="E28" s="248">
        <f>PIERNA!IT5</f>
        <v>0</v>
      </c>
      <c r="F28" s="660">
        <f>PIERNA!IU5</f>
        <v>0</v>
      </c>
      <c r="G28" s="255">
        <f>PIERNA!IV5</f>
        <v>0</v>
      </c>
      <c r="H28" s="508">
        <f>PIERNA!IW5</f>
        <v>0</v>
      </c>
      <c r="I28" s="275">
        <f>PIERNA!I28</f>
        <v>0</v>
      </c>
      <c r="J28" s="502"/>
      <c r="K28" s="541"/>
      <c r="L28" s="542"/>
      <c r="M28" s="541"/>
      <c r="N28" s="551"/>
      <c r="O28" s="546"/>
      <c r="P28" s="544"/>
      <c r="Q28" s="852"/>
      <c r="R28" s="527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>
        <f>PIERNA!JA5</f>
        <v>0</v>
      </c>
      <c r="C29" s="242">
        <f>PIERNA!JB5</f>
        <v>0</v>
      </c>
      <c r="D29" s="520">
        <f>PIERNA!JC5</f>
        <v>0</v>
      </c>
      <c r="E29" s="248">
        <f>PIERNA!JD5</f>
        <v>0</v>
      </c>
      <c r="F29" s="660">
        <f>PIERNA!JE5</f>
        <v>0</v>
      </c>
      <c r="G29" s="255">
        <f>PIERNA!JF5</f>
        <v>0</v>
      </c>
      <c r="H29" s="508">
        <f>PIERNA!JG5</f>
        <v>0</v>
      </c>
      <c r="I29" s="275">
        <f>PIERNA!I29</f>
        <v>0</v>
      </c>
      <c r="J29" s="502"/>
      <c r="K29" s="547"/>
      <c r="L29" s="542"/>
      <c r="M29" s="541"/>
      <c r="N29" s="551"/>
      <c r="O29" s="558"/>
      <c r="P29" s="544"/>
      <c r="Q29" s="852"/>
      <c r="R29" s="527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8">
        <f>PIERNA!JK5</f>
        <v>0</v>
      </c>
      <c r="C30" s="242">
        <f>PIERNA!JL5</f>
        <v>0</v>
      </c>
      <c r="D30" s="520">
        <f>PIERNA!JM5</f>
        <v>0</v>
      </c>
      <c r="E30" s="437">
        <f>PIERNA!JN5</f>
        <v>0</v>
      </c>
      <c r="F30" s="787">
        <f>PIERNA!JO5</f>
        <v>0</v>
      </c>
      <c r="G30" s="788">
        <f>PIERNA!JP5</f>
        <v>0</v>
      </c>
      <c r="H30" s="789">
        <f>PIERNA!JQ5</f>
        <v>0</v>
      </c>
      <c r="I30" s="275">
        <f>PIERNA!I30</f>
        <v>0</v>
      </c>
      <c r="J30" s="502"/>
      <c r="K30" s="541"/>
      <c r="L30" s="542"/>
      <c r="M30" s="541"/>
      <c r="N30" s="551"/>
      <c r="O30" s="558"/>
      <c r="P30" s="544"/>
      <c r="Q30" s="852"/>
      <c r="R30" s="527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>
        <f>PIERNA!JU5</f>
        <v>0</v>
      </c>
      <c r="C31" s="734">
        <f>PIERNA!JV5</f>
        <v>0</v>
      </c>
      <c r="D31" s="520">
        <f>PIERNA!JW5</f>
        <v>0</v>
      </c>
      <c r="E31" s="437">
        <f>PIERNA!JX5</f>
        <v>0</v>
      </c>
      <c r="F31" s="787">
        <f>PIERNA!JY5</f>
        <v>0</v>
      </c>
      <c r="G31" s="788">
        <f>PIERNA!JZ5</f>
        <v>0</v>
      </c>
      <c r="H31" s="789">
        <f>PIERNA!KA5</f>
        <v>0</v>
      </c>
      <c r="I31" s="275">
        <f>PIERNA!I31</f>
        <v>0</v>
      </c>
      <c r="J31" s="502"/>
      <c r="K31" s="541"/>
      <c r="L31" s="542"/>
      <c r="M31" s="541"/>
      <c r="N31" s="551"/>
      <c r="O31" s="558"/>
      <c r="P31" s="544"/>
      <c r="Q31" s="852"/>
      <c r="R31" s="527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>
        <f>PIERNA!KE5</f>
        <v>0</v>
      </c>
      <c r="C32" s="242">
        <f>PIERNA!KF5</f>
        <v>0</v>
      </c>
      <c r="D32" s="520">
        <f>PIERNA!KG5</f>
        <v>0</v>
      </c>
      <c r="E32" s="437">
        <f>PIERNA!KH5</f>
        <v>0</v>
      </c>
      <c r="F32" s="787">
        <f>PIERNA!KI5</f>
        <v>0</v>
      </c>
      <c r="G32" s="788">
        <f>PIERNA!KJ5</f>
        <v>0</v>
      </c>
      <c r="H32" s="789" t="s">
        <v>41</v>
      </c>
      <c r="I32" s="275">
        <f>PIERNA!I32</f>
        <v>0</v>
      </c>
      <c r="J32" s="502"/>
      <c r="K32" s="541"/>
      <c r="L32" s="542"/>
      <c r="M32" s="541"/>
      <c r="N32" s="551"/>
      <c r="O32" s="558"/>
      <c r="P32" s="544"/>
      <c r="Q32" s="852"/>
      <c r="R32" s="527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>
        <f>PIERNA!KO5</f>
        <v>0</v>
      </c>
      <c r="C33" s="242">
        <f>PIERNA!KP5</f>
        <v>0</v>
      </c>
      <c r="D33" s="520">
        <f>PIERNA!KQ5</f>
        <v>0</v>
      </c>
      <c r="E33" s="437">
        <f>PIERNA!KR5</f>
        <v>0</v>
      </c>
      <c r="F33" s="790">
        <f>PIERNA!KS5</f>
        <v>0</v>
      </c>
      <c r="G33" s="791">
        <f>PIERNA!KT5</f>
        <v>0</v>
      </c>
      <c r="H33" s="789">
        <f>PIERNA!KU5</f>
        <v>0</v>
      </c>
      <c r="I33" s="275">
        <f>PIERNA!I33</f>
        <v>0</v>
      </c>
      <c r="J33" s="502"/>
      <c r="K33" s="547"/>
      <c r="L33" s="542"/>
      <c r="M33" s="541"/>
      <c r="N33" s="551"/>
      <c r="O33" s="558"/>
      <c r="P33" s="588"/>
      <c r="Q33" s="852"/>
      <c r="R33" s="527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>
        <f>PIERNA!B34</f>
        <v>0</v>
      </c>
      <c r="C34" s="282">
        <f>PIERNA!C34</f>
        <v>0</v>
      </c>
      <c r="D34" s="520">
        <f>PIERNA!D34</f>
        <v>0</v>
      </c>
      <c r="E34" s="437">
        <f>PIERNA!E34</f>
        <v>0</v>
      </c>
      <c r="F34" s="790">
        <f>PIERNA!F34</f>
        <v>0</v>
      </c>
      <c r="G34" s="791">
        <f>PIERNA!G34</f>
        <v>0</v>
      </c>
      <c r="H34" s="789">
        <f>PIERNA!H34</f>
        <v>0</v>
      </c>
      <c r="I34" s="275">
        <f>PIERNA!I34</f>
        <v>0</v>
      </c>
      <c r="J34" s="502"/>
      <c r="K34" s="541"/>
      <c r="L34" s="542"/>
      <c r="M34" s="541"/>
      <c r="N34" s="551"/>
      <c r="O34" s="950"/>
      <c r="P34" s="544"/>
      <c r="Q34" s="853"/>
      <c r="R34" s="590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2">
        <f>PIERNA!C35</f>
        <v>0</v>
      </c>
      <c r="D35" s="520">
        <f>PIERNA!D35</f>
        <v>0</v>
      </c>
      <c r="E35" s="437">
        <f>PIERNA!E35</f>
        <v>0</v>
      </c>
      <c r="F35" s="790">
        <f>PIERNA!F35</f>
        <v>0</v>
      </c>
      <c r="G35" s="792">
        <f>PIERNA!G35</f>
        <v>0</v>
      </c>
      <c r="H35" s="789">
        <f>PIERNA!H35</f>
        <v>0</v>
      </c>
      <c r="I35" s="275">
        <f>PIERNA!I35</f>
        <v>0</v>
      </c>
      <c r="J35" s="502"/>
      <c r="K35" s="541"/>
      <c r="L35" s="542"/>
      <c r="M35" s="541"/>
      <c r="N35" s="551"/>
      <c r="O35" s="950"/>
      <c r="P35" s="588"/>
      <c r="Q35" s="547"/>
      <c r="R35" s="527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90">
        <f>PIERNA!F36</f>
        <v>0</v>
      </c>
      <c r="G36" s="792">
        <f>PIERNA!G36</f>
        <v>0</v>
      </c>
      <c r="H36" s="789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50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2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3">
        <f>PIERNA!D38</f>
        <v>0</v>
      </c>
      <c r="E38" s="248">
        <f>PIERNA!E38</f>
        <v>0</v>
      </c>
      <c r="F38" s="794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2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3">
        <f>PIERNA!D39</f>
        <v>0</v>
      </c>
      <c r="E39" s="248">
        <f>PIERNA!E39</f>
        <v>0</v>
      </c>
      <c r="F39" s="794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2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3">
        <f>PIERNA!D40</f>
        <v>0</v>
      </c>
      <c r="E40" s="248">
        <f>PIERNA!E40</f>
        <v>0</v>
      </c>
      <c r="F40" s="794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2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3">
        <f>PIERNA!D41</f>
        <v>0</v>
      </c>
      <c r="E41" s="248">
        <f>PIERNA!E41</f>
        <v>0</v>
      </c>
      <c r="F41" s="794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2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5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2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2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5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5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4"/>
      <c r="R96" s="644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1"/>
      <c r="R97" s="685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6" t="s">
        <v>254</v>
      </c>
      <c r="C98" s="513" t="s">
        <v>255</v>
      </c>
      <c r="D98" s="513"/>
      <c r="E98" s="1000">
        <v>44685</v>
      </c>
      <c r="F98" s="974">
        <v>2014.17</v>
      </c>
      <c r="G98" s="513">
        <v>79</v>
      </c>
      <c r="H98" s="974">
        <v>2014.17</v>
      </c>
      <c r="I98" s="693">
        <f t="shared" ref="I98:I108" si="18">H98-F98</f>
        <v>0</v>
      </c>
      <c r="J98" s="645"/>
      <c r="K98" s="539"/>
      <c r="L98" s="565"/>
      <c r="M98" s="539"/>
      <c r="N98" s="808"/>
      <c r="O98" s="1020">
        <v>17942</v>
      </c>
      <c r="P98" s="540"/>
      <c r="Q98" s="855">
        <v>108765.18</v>
      </c>
      <c r="R98" s="538" t="s">
        <v>347</v>
      </c>
      <c r="S98" s="65">
        <f t="shared" si="15"/>
        <v>108765.18</v>
      </c>
      <c r="T98" s="181">
        <f t="shared" si="17"/>
        <v>53.999999999999993</v>
      </c>
    </row>
    <row r="99" spans="1:20" s="157" customFormat="1" ht="18.75" x14ac:dyDescent="0.3">
      <c r="A99" s="100">
        <v>62</v>
      </c>
      <c r="B99" s="1117" t="s">
        <v>260</v>
      </c>
      <c r="C99" s="513" t="s">
        <v>261</v>
      </c>
      <c r="D99" s="513"/>
      <c r="E99" s="1000">
        <v>44688</v>
      </c>
      <c r="F99" s="974">
        <v>1001.69</v>
      </c>
      <c r="G99" s="513">
        <v>86</v>
      </c>
      <c r="H99" s="974">
        <v>1001.69</v>
      </c>
      <c r="I99" s="693">
        <f t="shared" si="18"/>
        <v>0</v>
      </c>
      <c r="J99" s="801"/>
      <c r="K99" s="539"/>
      <c r="L99" s="565"/>
      <c r="M99" s="539"/>
      <c r="N99" s="701"/>
      <c r="O99" s="1119" t="s">
        <v>264</v>
      </c>
      <c r="P99" s="965"/>
      <c r="Q99" s="855">
        <v>87547.71</v>
      </c>
      <c r="R99" s="1107" t="s">
        <v>320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118"/>
      <c r="C100" s="757" t="s">
        <v>262</v>
      </c>
      <c r="D100" s="513"/>
      <c r="E100" s="1000">
        <v>44688</v>
      </c>
      <c r="F100" s="974">
        <v>94.15</v>
      </c>
      <c r="G100" s="513">
        <v>8</v>
      </c>
      <c r="H100" s="974">
        <v>94.15</v>
      </c>
      <c r="I100" s="693">
        <f t="shared" si="18"/>
        <v>0</v>
      </c>
      <c r="J100" s="645"/>
      <c r="K100" s="539"/>
      <c r="L100" s="565"/>
      <c r="M100" s="539"/>
      <c r="N100" s="808"/>
      <c r="O100" s="1120"/>
      <c r="P100" s="965"/>
      <c r="Q100" s="855">
        <v>7960.38</v>
      </c>
      <c r="R100" s="1122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118"/>
      <c r="C101" s="935" t="s">
        <v>263</v>
      </c>
      <c r="D101" s="513"/>
      <c r="E101" s="1000">
        <v>44688</v>
      </c>
      <c r="F101" s="974">
        <v>190.14</v>
      </c>
      <c r="G101" s="513">
        <v>16</v>
      </c>
      <c r="H101" s="974">
        <v>190.14</v>
      </c>
      <c r="I101" s="693">
        <f>H101-F101</f>
        <v>0</v>
      </c>
      <c r="J101" s="813"/>
      <c r="K101" s="539"/>
      <c r="L101" s="565"/>
      <c r="M101" s="539"/>
      <c r="N101" s="808"/>
      <c r="O101" s="1121"/>
      <c r="P101" s="978"/>
      <c r="Q101" s="855">
        <v>17112.599999999999</v>
      </c>
      <c r="R101" s="1108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109" t="s">
        <v>278</v>
      </c>
      <c r="C102" s="1023" t="s">
        <v>43</v>
      </c>
      <c r="D102" s="513"/>
      <c r="E102" s="1000">
        <v>44690</v>
      </c>
      <c r="F102" s="974">
        <v>1003.34</v>
      </c>
      <c r="G102" s="513">
        <v>221</v>
      </c>
      <c r="H102" s="974">
        <v>1003.34</v>
      </c>
      <c r="I102" s="693">
        <f t="shared" si="18"/>
        <v>0</v>
      </c>
      <c r="J102" s="645"/>
      <c r="K102" s="539"/>
      <c r="L102" s="565"/>
      <c r="M102" s="539"/>
      <c r="N102" s="808"/>
      <c r="O102" s="1111" t="s">
        <v>280</v>
      </c>
      <c r="P102" s="978"/>
      <c r="Q102" s="855">
        <v>59197.06</v>
      </c>
      <c r="R102" s="1107" t="s">
        <v>306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110"/>
      <c r="C103" s="1024" t="s">
        <v>279</v>
      </c>
      <c r="D103" s="513"/>
      <c r="E103" s="1000">
        <v>44690</v>
      </c>
      <c r="F103" s="974">
        <v>100</v>
      </c>
      <c r="G103" s="513">
        <v>10</v>
      </c>
      <c r="H103" s="974">
        <v>100</v>
      </c>
      <c r="I103" s="693">
        <f t="shared" si="18"/>
        <v>0</v>
      </c>
      <c r="J103" s="645"/>
      <c r="K103" s="539"/>
      <c r="L103" s="702"/>
      <c r="M103" s="539"/>
      <c r="N103" s="701"/>
      <c r="O103" s="1112"/>
      <c r="P103" s="978"/>
      <c r="Q103" s="855">
        <v>8500</v>
      </c>
      <c r="R103" s="1108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26" t="s">
        <v>281</v>
      </c>
      <c r="C104" s="513" t="s">
        <v>75</v>
      </c>
      <c r="D104" s="513"/>
      <c r="E104" s="1001">
        <v>44690</v>
      </c>
      <c r="F104" s="974">
        <v>1286.32</v>
      </c>
      <c r="G104" s="513">
        <v>45</v>
      </c>
      <c r="H104" s="974">
        <v>1286.32</v>
      </c>
      <c r="I104" s="693">
        <f t="shared" si="18"/>
        <v>0</v>
      </c>
      <c r="J104" s="645"/>
      <c r="K104" s="539"/>
      <c r="L104" s="702"/>
      <c r="M104" s="539"/>
      <c r="N104" s="701"/>
      <c r="O104" s="1029">
        <v>17966</v>
      </c>
      <c r="P104" s="539"/>
      <c r="Q104" s="855">
        <v>38589.599999999999</v>
      </c>
      <c r="R104" s="1036" t="s">
        <v>347</v>
      </c>
      <c r="S104" s="65">
        <f t="shared" si="15"/>
        <v>38589.599999999999</v>
      </c>
      <c r="T104" s="181">
        <f t="shared" si="19"/>
        <v>30</v>
      </c>
    </row>
    <row r="105" spans="1:20" s="157" customFormat="1" ht="28.5" customHeight="1" thickTop="1" x14ac:dyDescent="0.25">
      <c r="A105" s="100">
        <v>67</v>
      </c>
      <c r="B105" s="1113" t="s">
        <v>122</v>
      </c>
      <c r="C105" s="1024" t="s">
        <v>285</v>
      </c>
      <c r="D105" s="513"/>
      <c r="E105" s="1000">
        <v>44692</v>
      </c>
      <c r="F105" s="974">
        <v>17106.91</v>
      </c>
      <c r="G105" s="513">
        <v>601</v>
      </c>
      <c r="H105" s="974">
        <v>17106.91</v>
      </c>
      <c r="I105" s="770">
        <f t="shared" si="18"/>
        <v>0</v>
      </c>
      <c r="J105" s="645"/>
      <c r="K105" s="539"/>
      <c r="L105" s="565"/>
      <c r="M105" s="539"/>
      <c r="N105" s="808"/>
      <c r="O105" s="1115"/>
      <c r="P105" s="965"/>
      <c r="Q105" s="855"/>
      <c r="R105" s="1011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114"/>
      <c r="C106" s="1024" t="s">
        <v>271</v>
      </c>
      <c r="D106" s="513"/>
      <c r="E106" s="1000">
        <v>44692</v>
      </c>
      <c r="F106" s="974">
        <v>1046.53</v>
      </c>
      <c r="G106" s="513">
        <v>30</v>
      </c>
      <c r="H106" s="974">
        <v>1046.53</v>
      </c>
      <c r="I106" s="719">
        <f t="shared" si="18"/>
        <v>0</v>
      </c>
      <c r="J106" s="645"/>
      <c r="K106" s="539"/>
      <c r="L106" s="565"/>
      <c r="M106" s="539"/>
      <c r="N106" s="808"/>
      <c r="O106" s="1116"/>
      <c r="P106" s="1028"/>
      <c r="Q106" s="851"/>
      <c r="R106" s="1011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27" t="s">
        <v>278</v>
      </c>
      <c r="C107" s="513" t="s">
        <v>289</v>
      </c>
      <c r="D107" s="513"/>
      <c r="E107" s="1000">
        <v>44694</v>
      </c>
      <c r="F107" s="974">
        <v>100</v>
      </c>
      <c r="G107" s="513">
        <v>10</v>
      </c>
      <c r="H107" s="974">
        <v>100</v>
      </c>
      <c r="I107" s="275">
        <f t="shared" si="18"/>
        <v>0</v>
      </c>
      <c r="J107" s="645"/>
      <c r="K107" s="539"/>
      <c r="L107" s="565"/>
      <c r="M107" s="539"/>
      <c r="N107" s="808"/>
      <c r="O107" s="1012" t="s">
        <v>290</v>
      </c>
      <c r="P107" s="685"/>
      <c r="Q107" s="851"/>
      <c r="R107" s="1011"/>
      <c r="S107" s="65">
        <f t="shared" si="15"/>
        <v>0</v>
      </c>
      <c r="T107" s="181">
        <f t="shared" si="19"/>
        <v>0</v>
      </c>
    </row>
    <row r="108" spans="1:20" s="157" customFormat="1" ht="35.25" customHeight="1" x14ac:dyDescent="0.25">
      <c r="A108" s="100">
        <v>70</v>
      </c>
      <c r="B108" s="716" t="s">
        <v>333</v>
      </c>
      <c r="C108" s="1033" t="s">
        <v>334</v>
      </c>
      <c r="D108" s="513"/>
      <c r="E108" s="1000">
        <v>44695</v>
      </c>
      <c r="F108" s="974">
        <v>18534.28</v>
      </c>
      <c r="G108" s="513">
        <v>21</v>
      </c>
      <c r="H108" s="974">
        <v>19051.400000000001</v>
      </c>
      <c r="I108" s="138">
        <f t="shared" si="18"/>
        <v>517.12000000000262</v>
      </c>
      <c r="J108" s="645" t="s">
        <v>335</v>
      </c>
      <c r="K108" s="539"/>
      <c r="L108" s="565"/>
      <c r="M108" s="539"/>
      <c r="N108" s="808"/>
      <c r="O108" s="1034" t="s">
        <v>335</v>
      </c>
      <c r="P108" s="871"/>
      <c r="Q108" s="851"/>
      <c r="R108" s="685"/>
      <c r="S108" s="65">
        <f t="shared" si="15"/>
        <v>0</v>
      </c>
      <c r="T108" s="181">
        <f t="shared" si="19"/>
        <v>0</v>
      </c>
    </row>
    <row r="109" spans="1:20" s="157" customFormat="1" ht="25.5" customHeight="1" x14ac:dyDescent="0.25">
      <c r="A109" s="100">
        <v>71</v>
      </c>
      <c r="B109" s="513"/>
      <c r="C109" s="513"/>
      <c r="D109" s="513"/>
      <c r="E109" s="1000"/>
      <c r="F109" s="974"/>
      <c r="G109" s="513"/>
      <c r="H109" s="974"/>
      <c r="I109" s="275">
        <f t="shared" ref="I109:I112" si="20">H109-F109</f>
        <v>0</v>
      </c>
      <c r="J109" s="645"/>
      <c r="K109" s="539"/>
      <c r="L109" s="565"/>
      <c r="M109" s="539"/>
      <c r="N109" s="808"/>
      <c r="O109" s="685"/>
      <c r="P109" s="685"/>
      <c r="Q109" s="851"/>
      <c r="R109" s="685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3"/>
      <c r="C110" s="513"/>
      <c r="D110" s="513"/>
      <c r="E110" s="1000"/>
      <c r="F110" s="974"/>
      <c r="G110" s="513"/>
      <c r="H110" s="974"/>
      <c r="I110" s="434">
        <f t="shared" si="20"/>
        <v>0</v>
      </c>
      <c r="J110" s="646"/>
      <c r="K110" s="539"/>
      <c r="L110" s="565"/>
      <c r="M110" s="539"/>
      <c r="N110" s="808"/>
      <c r="O110" s="685"/>
      <c r="P110" s="685"/>
      <c r="Q110" s="851"/>
      <c r="R110" s="685"/>
      <c r="S110" s="722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3"/>
      <c r="C111" s="513"/>
      <c r="D111" s="513"/>
      <c r="E111" s="1000"/>
      <c r="F111" s="974"/>
      <c r="G111" s="513"/>
      <c r="H111" s="974"/>
      <c r="I111" s="434">
        <f t="shared" si="20"/>
        <v>0</v>
      </c>
      <c r="J111" s="646"/>
      <c r="K111" s="539"/>
      <c r="L111" s="565"/>
      <c r="M111" s="539"/>
      <c r="N111" s="808"/>
      <c r="O111" s="772"/>
      <c r="P111" s="685"/>
      <c r="Q111" s="851"/>
      <c r="R111" s="685"/>
      <c r="S111" s="722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3"/>
      <c r="C112" s="513"/>
      <c r="D112" s="513"/>
      <c r="E112" s="1000"/>
      <c r="F112" s="974"/>
      <c r="G112" s="513"/>
      <c r="H112" s="974"/>
      <c r="I112" s="434">
        <f t="shared" si="20"/>
        <v>0</v>
      </c>
      <c r="J112" s="646"/>
      <c r="K112" s="539"/>
      <c r="L112" s="565"/>
      <c r="M112" s="539"/>
      <c r="N112" s="808"/>
      <c r="O112" s="772"/>
      <c r="P112" s="685"/>
      <c r="Q112" s="851"/>
      <c r="R112" s="685"/>
      <c r="S112" s="722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3"/>
      <c r="C113" s="513"/>
      <c r="D113" s="513"/>
      <c r="E113" s="1000"/>
      <c r="F113" s="974"/>
      <c r="G113" s="513"/>
      <c r="H113" s="974"/>
      <c r="I113" s="105">
        <f t="shared" ref="I113:I186" si="23">H113-F113</f>
        <v>0</v>
      </c>
      <c r="J113" s="645"/>
      <c r="K113" s="539"/>
      <c r="L113" s="565"/>
      <c r="M113" s="539"/>
      <c r="N113" s="808"/>
      <c r="O113" s="871"/>
      <c r="P113" s="871"/>
      <c r="Q113" s="851"/>
      <c r="R113" s="685"/>
      <c r="S113" s="722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3"/>
      <c r="C114" s="513"/>
      <c r="D114" s="513"/>
      <c r="E114" s="1000"/>
      <c r="F114" s="974"/>
      <c r="G114" s="513"/>
      <c r="H114" s="974"/>
      <c r="I114" s="105">
        <f t="shared" si="23"/>
        <v>0</v>
      </c>
      <c r="J114" s="645"/>
      <c r="K114" s="539"/>
      <c r="L114" s="565"/>
      <c r="M114" s="539"/>
      <c r="N114" s="808"/>
      <c r="O114" s="1016"/>
      <c r="P114" s="685"/>
      <c r="Q114" s="851"/>
      <c r="R114" s="685"/>
      <c r="S114" s="722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3"/>
      <c r="C115" s="513"/>
      <c r="D115" s="513"/>
      <c r="E115" s="1000"/>
      <c r="F115" s="974"/>
      <c r="G115" s="513"/>
      <c r="H115" s="974"/>
      <c r="I115" s="105">
        <f t="shared" si="23"/>
        <v>0</v>
      </c>
      <c r="J115" s="645"/>
      <c r="K115" s="539"/>
      <c r="L115" s="565"/>
      <c r="M115" s="539"/>
      <c r="N115" s="808"/>
      <c r="O115" s="1016"/>
      <c r="P115" s="871"/>
      <c r="Q115" s="851"/>
      <c r="R115" s="685"/>
      <c r="S115" s="722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3"/>
      <c r="C116" s="513"/>
      <c r="D116" s="513"/>
      <c r="E116" s="1000"/>
      <c r="F116" s="974"/>
      <c r="G116" s="513"/>
      <c r="H116" s="974"/>
      <c r="I116" s="105">
        <f t="shared" si="23"/>
        <v>0</v>
      </c>
      <c r="J116" s="647"/>
      <c r="K116" s="539"/>
      <c r="L116" s="565"/>
      <c r="M116" s="539"/>
      <c r="N116" s="920"/>
      <c r="O116" s="1016"/>
      <c r="P116" s="685"/>
      <c r="Q116" s="851"/>
      <c r="R116" s="685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3"/>
      <c r="C117" s="513"/>
      <c r="D117" s="513"/>
      <c r="E117" s="1000"/>
      <c r="F117" s="974"/>
      <c r="G117" s="513"/>
      <c r="H117" s="974"/>
      <c r="I117" s="105">
        <f t="shared" si="23"/>
        <v>0</v>
      </c>
      <c r="J117" s="647"/>
      <c r="K117" s="539"/>
      <c r="L117" s="565"/>
      <c r="M117" s="539"/>
      <c r="N117" s="920"/>
      <c r="O117" s="1016"/>
      <c r="P117" s="685"/>
      <c r="Q117" s="851"/>
      <c r="R117" s="685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3"/>
      <c r="C118" s="513"/>
      <c r="D118" s="513"/>
      <c r="E118" s="1000"/>
      <c r="F118" s="974"/>
      <c r="G118" s="513"/>
      <c r="H118" s="974"/>
      <c r="I118" s="105">
        <f t="shared" si="23"/>
        <v>0</v>
      </c>
      <c r="J118" s="647"/>
      <c r="K118" s="539"/>
      <c r="L118" s="565"/>
      <c r="M118" s="539"/>
      <c r="N118" s="920"/>
      <c r="O118" s="685"/>
      <c r="P118" s="685"/>
      <c r="Q118" s="851"/>
      <c r="R118" s="1017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3"/>
      <c r="C119" s="513"/>
      <c r="D119" s="513"/>
      <c r="E119" s="1000"/>
      <c r="F119" s="974"/>
      <c r="G119" s="513"/>
      <c r="H119" s="974"/>
      <c r="I119" s="105">
        <f t="shared" si="23"/>
        <v>0</v>
      </c>
      <c r="J119" s="647"/>
      <c r="K119" s="539"/>
      <c r="L119" s="565"/>
      <c r="M119" s="539"/>
      <c r="N119" s="920"/>
      <c r="O119" s="685"/>
      <c r="P119" s="685"/>
      <c r="Q119" s="851"/>
      <c r="R119" s="1017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3"/>
      <c r="C120" s="513"/>
      <c r="D120" s="513"/>
      <c r="E120" s="1000"/>
      <c r="F120" s="974"/>
      <c r="G120" s="513"/>
      <c r="H120" s="974"/>
      <c r="I120" s="105">
        <f t="shared" si="23"/>
        <v>0</v>
      </c>
      <c r="J120" s="647"/>
      <c r="K120" s="539"/>
      <c r="L120" s="565"/>
      <c r="M120" s="539"/>
      <c r="N120" s="920"/>
      <c r="O120" s="685"/>
      <c r="P120" s="685"/>
      <c r="Q120" s="851"/>
      <c r="R120" s="1017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3"/>
      <c r="C121" s="513"/>
      <c r="D121" s="513"/>
      <c r="E121" s="1000"/>
      <c r="F121" s="974"/>
      <c r="G121" s="513"/>
      <c r="H121" s="974"/>
      <c r="I121" s="105">
        <f t="shared" si="23"/>
        <v>0</v>
      </c>
      <c r="J121" s="647"/>
      <c r="K121" s="539"/>
      <c r="L121" s="565"/>
      <c r="M121" s="539"/>
      <c r="N121" s="920"/>
      <c r="O121" s="685"/>
      <c r="P121" s="540"/>
      <c r="Q121" s="855"/>
      <c r="R121" s="685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3"/>
      <c r="C122" s="513"/>
      <c r="D122" s="513"/>
      <c r="E122" s="1000"/>
      <c r="F122" s="974"/>
      <c r="G122" s="513"/>
      <c r="H122" s="974"/>
      <c r="I122" s="105">
        <f t="shared" si="23"/>
        <v>0</v>
      </c>
      <c r="J122" s="647"/>
      <c r="K122" s="539"/>
      <c r="L122" s="565"/>
      <c r="M122" s="539"/>
      <c r="N122" s="920"/>
      <c r="O122" s="685"/>
      <c r="P122" s="540"/>
      <c r="Q122" s="855"/>
      <c r="R122" s="1011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3"/>
      <c r="C123" s="513"/>
      <c r="D123" s="513"/>
      <c r="E123" s="1000"/>
      <c r="F123" s="974"/>
      <c r="G123" s="513"/>
      <c r="H123" s="974"/>
      <c r="I123" s="105">
        <f t="shared" si="23"/>
        <v>0</v>
      </c>
      <c r="J123" s="647"/>
      <c r="K123" s="539"/>
      <c r="L123" s="565"/>
      <c r="M123" s="539"/>
      <c r="N123" s="920"/>
      <c r="O123" s="685"/>
      <c r="P123" s="1018"/>
      <c r="Q123" s="855"/>
      <c r="R123" s="1011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3"/>
      <c r="C124" s="513"/>
      <c r="D124" s="513"/>
      <c r="E124" s="1000"/>
      <c r="F124" s="974"/>
      <c r="G124" s="513"/>
      <c r="H124" s="974"/>
      <c r="I124" s="105">
        <f t="shared" si="23"/>
        <v>0</v>
      </c>
      <c r="J124" s="647"/>
      <c r="K124" s="539"/>
      <c r="L124" s="565"/>
      <c r="M124" s="539"/>
      <c r="N124" s="920"/>
      <c r="O124" s="685"/>
      <c r="P124" s="1019"/>
      <c r="Q124" s="855"/>
      <c r="R124" s="1011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3"/>
      <c r="C125" s="513"/>
      <c r="D125" s="513"/>
      <c r="E125" s="985"/>
      <c r="F125" s="974"/>
      <c r="G125" s="513"/>
      <c r="H125" s="974"/>
      <c r="I125" s="105">
        <f t="shared" si="23"/>
        <v>0</v>
      </c>
      <c r="J125" s="647"/>
      <c r="K125" s="539"/>
      <c r="L125" s="565"/>
      <c r="M125" s="539"/>
      <c r="N125" s="920"/>
      <c r="O125" s="1014"/>
      <c r="P125" s="1018"/>
      <c r="Q125" s="855"/>
      <c r="R125" s="1011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3"/>
      <c r="C126" s="513"/>
      <c r="D126" s="513"/>
      <c r="E126" s="985"/>
      <c r="F126" s="974"/>
      <c r="G126" s="513"/>
      <c r="H126" s="974"/>
      <c r="I126" s="105">
        <f t="shared" si="23"/>
        <v>0</v>
      </c>
      <c r="J126" s="647"/>
      <c r="K126" s="539"/>
      <c r="L126" s="565"/>
      <c r="M126" s="539"/>
      <c r="N126" s="920"/>
      <c r="O126" s="1014"/>
      <c r="P126" s="540"/>
      <c r="Q126" s="855"/>
      <c r="R126" s="1011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3"/>
      <c r="C127" s="513"/>
      <c r="D127" s="513"/>
      <c r="E127" s="985"/>
      <c r="F127" s="974"/>
      <c r="G127" s="513"/>
      <c r="H127" s="974"/>
      <c r="I127" s="105">
        <f t="shared" si="23"/>
        <v>0</v>
      </c>
      <c r="J127" s="647"/>
      <c r="K127" s="539"/>
      <c r="L127" s="565"/>
      <c r="M127" s="539"/>
      <c r="N127" s="920"/>
      <c r="O127" s="1014"/>
      <c r="P127" s="540"/>
      <c r="Q127" s="855"/>
      <c r="R127" s="1011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3"/>
      <c r="C128" s="513"/>
      <c r="D128" s="513"/>
      <c r="E128" s="985"/>
      <c r="F128" s="974"/>
      <c r="G128" s="513"/>
      <c r="H128" s="974"/>
      <c r="I128" s="105">
        <f t="shared" si="23"/>
        <v>0</v>
      </c>
      <c r="J128" s="647"/>
      <c r="K128" s="539"/>
      <c r="L128" s="565"/>
      <c r="M128" s="539"/>
      <c r="N128" s="925"/>
      <c r="O128" s="1014"/>
      <c r="P128" s="540"/>
      <c r="Q128" s="855"/>
      <c r="R128" s="1011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3"/>
      <c r="C129" s="513"/>
      <c r="D129" s="513"/>
      <c r="E129" s="985"/>
      <c r="F129" s="974"/>
      <c r="G129" s="513"/>
      <c r="H129" s="974"/>
      <c r="I129" s="105">
        <f t="shared" si="23"/>
        <v>0</v>
      </c>
      <c r="J129" s="658"/>
      <c r="K129" s="539"/>
      <c r="L129" s="565"/>
      <c r="M129" s="539"/>
      <c r="N129" s="926"/>
      <c r="O129" s="1014"/>
      <c r="P129" s="540"/>
      <c r="Q129" s="855"/>
      <c r="R129" s="1013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3"/>
      <c r="C130" s="513"/>
      <c r="D130" s="513"/>
      <c r="E130" s="985"/>
      <c r="F130" s="974"/>
      <c r="G130" s="513"/>
      <c r="H130" s="974"/>
      <c r="I130" s="105">
        <f t="shared" si="23"/>
        <v>0</v>
      </c>
      <c r="J130" s="658"/>
      <c r="K130" s="539"/>
      <c r="L130" s="565"/>
      <c r="M130" s="539"/>
      <c r="N130" s="927"/>
      <c r="O130" s="1014"/>
      <c r="P130" s="1018"/>
      <c r="Q130" s="855"/>
      <c r="R130" s="1013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3"/>
      <c r="C131" s="513"/>
      <c r="D131" s="513"/>
      <c r="E131" s="985"/>
      <c r="F131" s="974"/>
      <c r="G131" s="513"/>
      <c r="H131" s="974"/>
      <c r="I131" s="275">
        <f t="shared" si="23"/>
        <v>0</v>
      </c>
      <c r="J131" s="502"/>
      <c r="K131" s="539"/>
      <c r="L131" s="565"/>
      <c r="M131" s="539"/>
      <c r="N131" s="701"/>
      <c r="O131" s="1014"/>
      <c r="P131" s="540"/>
      <c r="Q131" s="855"/>
      <c r="R131" s="1013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3"/>
      <c r="C132" s="513"/>
      <c r="D132" s="513"/>
      <c r="E132" s="985"/>
      <c r="F132" s="974"/>
      <c r="G132" s="513"/>
      <c r="H132" s="974"/>
      <c r="I132" s="275">
        <f t="shared" si="23"/>
        <v>0</v>
      </c>
      <c r="J132" s="502"/>
      <c r="K132" s="539"/>
      <c r="L132" s="565"/>
      <c r="M132" s="539"/>
      <c r="N132" s="701"/>
      <c r="O132" s="1014"/>
      <c r="P132" s="540"/>
      <c r="Q132" s="855"/>
      <c r="R132" s="1011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3"/>
      <c r="C133" s="513"/>
      <c r="D133" s="513"/>
      <c r="E133" s="985"/>
      <c r="F133" s="974"/>
      <c r="G133" s="513"/>
      <c r="H133" s="974"/>
      <c r="I133" s="275">
        <f t="shared" si="23"/>
        <v>0</v>
      </c>
      <c r="J133" s="502"/>
      <c r="K133" s="539"/>
      <c r="L133" s="565"/>
      <c r="M133" s="754"/>
      <c r="N133" s="771"/>
      <c r="O133" s="1014"/>
      <c r="P133" s="540"/>
      <c r="Q133" s="855"/>
      <c r="R133" s="1011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3"/>
      <c r="C134" s="513"/>
      <c r="D134" s="513"/>
      <c r="E134" s="985"/>
      <c r="F134" s="974"/>
      <c r="G134" s="513"/>
      <c r="H134" s="974"/>
      <c r="I134" s="275">
        <f t="shared" si="23"/>
        <v>0</v>
      </c>
      <c r="J134" s="502"/>
      <c r="K134" s="539"/>
      <c r="L134" s="565"/>
      <c r="M134" s="539"/>
      <c r="N134" s="701"/>
      <c r="O134" s="1014"/>
      <c r="P134" s="540"/>
      <c r="Q134" s="855"/>
      <c r="R134" s="1011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3"/>
      <c r="C135" s="757"/>
      <c r="D135" s="513"/>
      <c r="E135" s="985"/>
      <c r="F135" s="974"/>
      <c r="G135" s="513"/>
      <c r="H135" s="974"/>
      <c r="I135" s="275">
        <f t="shared" si="23"/>
        <v>0</v>
      </c>
      <c r="J135" s="502"/>
      <c r="K135" s="539"/>
      <c r="L135" s="565"/>
      <c r="M135" s="539"/>
      <c r="N135" s="701"/>
      <c r="O135" s="1014"/>
      <c r="P135" s="540"/>
      <c r="Q135" s="855"/>
      <c r="R135" s="1011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3"/>
      <c r="C136" s="935"/>
      <c r="D136" s="513"/>
      <c r="E136" s="985"/>
      <c r="F136" s="974"/>
      <c r="G136" s="513"/>
      <c r="H136" s="966"/>
      <c r="I136" s="275">
        <f t="shared" si="23"/>
        <v>0</v>
      </c>
      <c r="J136" s="645"/>
      <c r="K136" s="539"/>
      <c r="L136" s="565"/>
      <c r="M136" s="539"/>
      <c r="N136" s="808"/>
      <c r="O136" s="1014"/>
      <c r="P136" s="539"/>
      <c r="Q136" s="855"/>
      <c r="R136" s="1011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3"/>
      <c r="C137" s="936"/>
      <c r="D137" s="513"/>
      <c r="E137" s="985"/>
      <c r="F137" s="974"/>
      <c r="G137" s="513"/>
      <c r="H137" s="966"/>
      <c r="I137" s="105">
        <f t="shared" si="23"/>
        <v>0</v>
      </c>
      <c r="J137" s="645"/>
      <c r="K137" s="539"/>
      <c r="L137" s="565"/>
      <c r="M137" s="539"/>
      <c r="N137" s="808"/>
      <c r="O137" s="1014"/>
      <c r="P137" s="539"/>
      <c r="Q137" s="855"/>
      <c r="R137" s="1013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3"/>
      <c r="C138" s="513"/>
      <c r="D138" s="513"/>
      <c r="E138" s="985"/>
      <c r="F138" s="974"/>
      <c r="G138" s="513"/>
      <c r="H138" s="966"/>
      <c r="I138" s="105">
        <f t="shared" si="23"/>
        <v>0</v>
      </c>
      <c r="J138" s="502"/>
      <c r="K138" s="539"/>
      <c r="L138" s="565"/>
      <c r="M138" s="539"/>
      <c r="N138" s="808"/>
      <c r="O138" s="1014"/>
      <c r="P138" s="539"/>
      <c r="Q138" s="855"/>
      <c r="R138" s="1011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7"/>
      <c r="C139" s="751"/>
      <c r="D139" s="766"/>
      <c r="E139" s="767"/>
      <c r="F139" s="975"/>
      <c r="G139" s="768"/>
      <c r="H139" s="778"/>
      <c r="I139" s="105">
        <f t="shared" si="23"/>
        <v>0</v>
      </c>
      <c r="J139" s="513"/>
      <c r="K139" s="539"/>
      <c r="L139" s="565"/>
      <c r="M139" s="539"/>
      <c r="N139" s="808"/>
      <c r="O139" s="946"/>
      <c r="P139" s="539"/>
      <c r="Q139" s="1015"/>
      <c r="R139" s="1011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7"/>
      <c r="C140" s="751"/>
      <c r="D140" s="769"/>
      <c r="E140" s="767"/>
      <c r="F140" s="975"/>
      <c r="G140" s="768"/>
      <c r="H140" s="778"/>
      <c r="I140" s="105">
        <f t="shared" si="23"/>
        <v>0</v>
      </c>
      <c r="J140" s="513"/>
      <c r="K140" s="539"/>
      <c r="L140" s="565"/>
      <c r="M140" s="539"/>
      <c r="N140" s="539" t="s">
        <v>179</v>
      </c>
      <c r="O140" s="946"/>
      <c r="P140" s="539"/>
      <c r="Q140" s="947"/>
      <c r="R140" s="538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7"/>
      <c r="C141" s="751"/>
      <c r="D141" s="766"/>
      <c r="E141" s="767"/>
      <c r="F141" s="975"/>
      <c r="G141" s="768"/>
      <c r="H141" s="778"/>
      <c r="I141" s="275">
        <f t="shared" si="23"/>
        <v>0</v>
      </c>
      <c r="J141" s="648"/>
      <c r="K141" s="649"/>
      <c r="L141" s="542"/>
      <c r="M141" s="649"/>
      <c r="N141" s="549"/>
      <c r="O141" s="756"/>
      <c r="P141" s="686"/>
      <c r="Q141" s="856"/>
      <c r="R141" s="538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7"/>
      <c r="C142" s="751"/>
      <c r="D142" s="766"/>
      <c r="E142" s="767"/>
      <c r="F142" s="975"/>
      <c r="G142" s="768"/>
      <c r="H142" s="778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723"/>
      <c r="Q142" s="856"/>
      <c r="R142" s="538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68"/>
      <c r="C143" s="969"/>
      <c r="D143" s="970"/>
      <c r="E143" s="971"/>
      <c r="F143" s="976"/>
      <c r="G143" s="972"/>
      <c r="H143" s="973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686"/>
      <c r="Q143" s="856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3"/>
      <c r="C144" s="751"/>
      <c r="D144" s="752"/>
      <c r="E144" s="759"/>
      <c r="F144" s="977"/>
      <c r="G144" s="447"/>
      <c r="H144" s="779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6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6"/>
      <c r="C145" s="502"/>
      <c r="D145" s="521"/>
      <c r="E145" s="760"/>
      <c r="F145" s="522"/>
      <c r="G145" s="523"/>
      <c r="H145" s="780"/>
      <c r="I145" s="275">
        <f t="shared" si="23"/>
        <v>0</v>
      </c>
      <c r="J145" s="648"/>
      <c r="K145" s="649"/>
      <c r="L145" s="542"/>
      <c r="M145" s="649"/>
      <c r="N145" s="710"/>
      <c r="O145" s="755"/>
      <c r="P145" s="724"/>
      <c r="Q145" s="857"/>
      <c r="R145" s="72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5"/>
      <c r="C146" s="526"/>
      <c r="D146" s="521"/>
      <c r="E146" s="760"/>
      <c r="F146" s="522"/>
      <c r="G146" s="523"/>
      <c r="H146" s="780"/>
      <c r="I146" s="275">
        <f t="shared" si="23"/>
        <v>0</v>
      </c>
      <c r="J146" s="256"/>
      <c r="K146" s="239"/>
      <c r="L146" s="292"/>
      <c r="M146" s="238"/>
      <c r="N146" s="514"/>
      <c r="O146" s="726"/>
      <c r="P146" s="686"/>
      <c r="Q146" s="858"/>
      <c r="R146" s="68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80"/>
      <c r="I147" s="275">
        <f t="shared" si="23"/>
        <v>0</v>
      </c>
      <c r="J147" s="256"/>
      <c r="K147" s="239"/>
      <c r="L147" s="292"/>
      <c r="M147" s="238"/>
      <c r="N147" s="514"/>
      <c r="O147" s="562"/>
      <c r="P147" s="724"/>
      <c r="Q147" s="857"/>
      <c r="R147" s="725"/>
      <c r="S147" s="65"/>
      <c r="T147" s="65"/>
    </row>
    <row r="148" spans="1:20" s="157" customFormat="1" x14ac:dyDescent="0.25">
      <c r="A148" s="100"/>
      <c r="B148" s="525"/>
      <c r="C148" s="527"/>
      <c r="D148" s="521"/>
      <c r="E148" s="665"/>
      <c r="F148" s="522"/>
      <c r="G148" s="523"/>
      <c r="H148" s="780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686"/>
      <c r="Q148" s="858"/>
      <c r="R148" s="687"/>
      <c r="S148" s="65"/>
      <c r="T148" s="65"/>
    </row>
    <row r="149" spans="1:20" s="157" customFormat="1" x14ac:dyDescent="0.25">
      <c r="A149" s="100"/>
      <c r="B149" s="525"/>
      <c r="C149" s="528"/>
      <c r="D149" s="521"/>
      <c r="E149" s="665"/>
      <c r="F149" s="522"/>
      <c r="G149" s="523"/>
      <c r="H149" s="524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8"/>
      <c r="R149" s="687"/>
      <c r="S149" s="65"/>
      <c r="T149" s="65"/>
    </row>
    <row r="150" spans="1:20" s="157" customFormat="1" x14ac:dyDescent="0.25">
      <c r="A150" s="100"/>
      <c r="B150" s="525"/>
      <c r="C150" s="502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8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8"/>
      <c r="R151" s="687"/>
      <c r="S151" s="65"/>
      <c r="T151" s="65"/>
    </row>
    <row r="152" spans="1:20" s="157" customFormat="1" x14ac:dyDescent="0.25">
      <c r="A152" s="100"/>
      <c r="B152" s="525"/>
      <c r="C152" s="528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8"/>
      <c r="R152" s="687"/>
      <c r="S152" s="65"/>
      <c r="T152" s="65"/>
    </row>
    <row r="153" spans="1:20" s="157" customFormat="1" x14ac:dyDescent="0.25">
      <c r="A153" s="100"/>
      <c r="B153" s="525"/>
      <c r="C153" s="502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8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8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8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8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8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8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8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8"/>
      <c r="R160" s="687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63"/>
      <c r="F161" s="597"/>
      <c r="G161" s="598"/>
      <c r="H161" s="599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8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8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8"/>
      <c r="R163" s="687"/>
      <c r="S163" s="65"/>
      <c r="T163" s="65"/>
    </row>
    <row r="164" spans="1:20" s="157" customFormat="1" x14ac:dyDescent="0.25">
      <c r="A164" s="100"/>
      <c r="B164" s="596"/>
      <c r="C164" s="73"/>
      <c r="D164" s="161"/>
      <c r="E164" s="154"/>
      <c r="F164" s="105"/>
      <c r="G164" s="100"/>
      <c r="H164" s="507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518"/>
      <c r="Q164" s="859"/>
      <c r="R164" s="51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9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9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9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9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9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9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441"/>
      <c r="O171" s="563"/>
      <c r="P171" s="237"/>
      <c r="Q171" s="860"/>
      <c r="R171" s="482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60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60"/>
      <c r="R173" s="482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7"/>
      <c r="G174" s="100"/>
      <c r="H174" s="507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61"/>
      <c r="R174" s="483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7"/>
      <c r="G175" s="100"/>
      <c r="H175" s="507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62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2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2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2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9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63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3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6"/>
      <c r="F186" s="657"/>
      <c r="G186" s="100"/>
      <c r="H186" s="507"/>
      <c r="I186" s="105">
        <f t="shared" si="23"/>
        <v>0</v>
      </c>
      <c r="J186" s="129"/>
      <c r="K186" s="168"/>
      <c r="L186" s="607"/>
      <c r="M186" s="71"/>
      <c r="N186" s="443"/>
      <c r="O186" s="127"/>
      <c r="P186" s="95"/>
      <c r="Q186" s="569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2" t="s">
        <v>31</v>
      </c>
      <c r="G187" s="72">
        <f>SUM(G5:G186)</f>
        <v>1599</v>
      </c>
      <c r="H187" s="509">
        <f>SUM(H3:H186)</f>
        <v>491754.35000000009</v>
      </c>
      <c r="I187" s="694">
        <f>PIERNA!I37</f>
        <v>0</v>
      </c>
      <c r="J187" s="46"/>
      <c r="K187" s="170">
        <f>SUM(K5:K186)</f>
        <v>246932</v>
      </c>
      <c r="L187" s="608"/>
      <c r="M187" s="170">
        <f>SUM(M5:M186)</f>
        <v>740080</v>
      </c>
      <c r="N187" s="444"/>
      <c r="O187" s="564"/>
      <c r="P187" s="117"/>
      <c r="Q187" s="864">
        <f>SUM(Q5:Q186)</f>
        <v>18623836.65174</v>
      </c>
      <c r="R187" s="152"/>
      <c r="S187" s="178">
        <f>Q187+M187+K187</f>
        <v>19610848.65174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9"/>
      <c r="N188" s="183"/>
      <c r="O188" s="166"/>
      <c r="P188" s="95"/>
      <c r="Q188" s="569"/>
      <c r="R188" s="153" t="s">
        <v>42</v>
      </c>
    </row>
  </sheetData>
  <sortState ref="B98:O105">
    <sortCondition ref="E98:E105"/>
  </sortState>
  <mergeCells count="11">
    <mergeCell ref="B105:B106"/>
    <mergeCell ref="O105:O106"/>
    <mergeCell ref="B99:B101"/>
    <mergeCell ref="O99:O101"/>
    <mergeCell ref="R99:R101"/>
    <mergeCell ref="Q1:Q2"/>
    <mergeCell ref="K1:K2"/>
    <mergeCell ref="M1:M2"/>
    <mergeCell ref="R102:R103"/>
    <mergeCell ref="B102:B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8" t="s">
        <v>240</v>
      </c>
      <c r="B1" s="1138"/>
      <c r="C1" s="1138"/>
      <c r="D1" s="1138"/>
      <c r="E1" s="1138"/>
      <c r="F1" s="1138"/>
      <c r="G1" s="113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23" t="s">
        <v>270</v>
      </c>
      <c r="B5" s="1145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23"/>
      <c r="B6" s="1145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7" workbookViewId="0">
      <selection activeCell="H12" sqref="H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4" t="s">
        <v>220</v>
      </c>
      <c r="B1" s="1134"/>
      <c r="C1" s="1134"/>
      <c r="D1" s="1134"/>
      <c r="E1" s="1134"/>
      <c r="F1" s="1134"/>
      <c r="G1" s="113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86" t="s">
        <v>90</v>
      </c>
      <c r="B5" s="1145" t="s">
        <v>91</v>
      </c>
      <c r="C5" s="783">
        <v>48.5</v>
      </c>
      <c r="D5" s="784">
        <v>44676</v>
      </c>
      <c r="E5" s="785">
        <v>500</v>
      </c>
      <c r="F5" s="786">
        <v>50</v>
      </c>
      <c r="G5" s="276">
        <f>F36</f>
        <v>260</v>
      </c>
      <c r="H5" s="7">
        <f>E5-G5+E4+E6</f>
        <v>240</v>
      </c>
    </row>
    <row r="6" spans="1:9" ht="15.75" customHeight="1" thickBot="1" x14ac:dyDescent="0.3">
      <c r="A6" s="243"/>
      <c r="B6" s="1146"/>
      <c r="C6" s="277"/>
      <c r="D6" s="278"/>
      <c r="E6" s="270"/>
      <c r="F6" s="243"/>
    </row>
    <row r="7" spans="1:9" ht="16.5" customHeight="1" thickTop="1" thickBot="1" x14ac:dyDescent="0.3">
      <c r="A7" s="243"/>
      <c r="B7" s="8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6"/>
      <c r="B8" s="868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</row>
    <row r="9" spans="1:9" ht="15" customHeight="1" x14ac:dyDescent="0.25">
      <c r="B9" s="869">
        <f>B8-C9</f>
        <v>35</v>
      </c>
      <c r="C9" s="53">
        <v>5</v>
      </c>
      <c r="D9" s="1039">
        <v>50</v>
      </c>
      <c r="E9" s="1042">
        <v>44693</v>
      </c>
      <c r="F9" s="1076">
        <f t="shared" si="0"/>
        <v>50</v>
      </c>
      <c r="G9" s="1043" t="s">
        <v>468</v>
      </c>
      <c r="H9" s="1044">
        <v>47</v>
      </c>
      <c r="I9" s="269">
        <f>I8-F9</f>
        <v>350</v>
      </c>
    </row>
    <row r="10" spans="1:9" ht="15" customHeight="1" x14ac:dyDescent="0.25">
      <c r="B10" s="869">
        <f t="shared" ref="B10:B35" si="1">B9-C10</f>
        <v>25</v>
      </c>
      <c r="C10" s="15">
        <v>10</v>
      </c>
      <c r="D10" s="1039">
        <v>100</v>
      </c>
      <c r="E10" s="1042">
        <v>44698</v>
      </c>
      <c r="F10" s="1076">
        <f t="shared" si="0"/>
        <v>100</v>
      </c>
      <c r="G10" s="1043" t="s">
        <v>516</v>
      </c>
      <c r="H10" s="1044">
        <v>47</v>
      </c>
      <c r="I10" s="269">
        <f>I9-F10</f>
        <v>250</v>
      </c>
    </row>
    <row r="11" spans="1:9" ht="15" customHeight="1" x14ac:dyDescent="0.25">
      <c r="A11" s="55" t="s">
        <v>33</v>
      </c>
      <c r="B11" s="869">
        <f t="shared" si="1"/>
        <v>24</v>
      </c>
      <c r="C11" s="15">
        <v>1</v>
      </c>
      <c r="D11" s="1039">
        <v>10</v>
      </c>
      <c r="E11" s="1042">
        <v>44702</v>
      </c>
      <c r="F11" s="1076">
        <f t="shared" si="0"/>
        <v>10</v>
      </c>
      <c r="G11" s="1043" t="s">
        <v>514</v>
      </c>
      <c r="H11" s="1044">
        <v>47</v>
      </c>
      <c r="I11" s="269">
        <f t="shared" ref="I11:I34" si="2">I10-F11</f>
        <v>240</v>
      </c>
    </row>
    <row r="12" spans="1:9" ht="15" customHeight="1" x14ac:dyDescent="0.25">
      <c r="A12" s="19"/>
      <c r="B12" s="869">
        <f t="shared" si="1"/>
        <v>24</v>
      </c>
      <c r="C12" s="53"/>
      <c r="D12" s="1039">
        <v>0</v>
      </c>
      <c r="E12" s="1042"/>
      <c r="F12" s="1076">
        <f t="shared" si="0"/>
        <v>0</v>
      </c>
      <c r="G12" s="1043"/>
      <c r="H12" s="1044"/>
      <c r="I12" s="269">
        <f t="shared" si="2"/>
        <v>240</v>
      </c>
    </row>
    <row r="13" spans="1:9" ht="15" customHeight="1" x14ac:dyDescent="0.25">
      <c r="B13" s="869">
        <f t="shared" si="1"/>
        <v>24</v>
      </c>
      <c r="C13" s="53"/>
      <c r="D13" s="1039">
        <v>0</v>
      </c>
      <c r="E13" s="1042"/>
      <c r="F13" s="1076">
        <f t="shared" si="0"/>
        <v>0</v>
      </c>
      <c r="G13" s="1043"/>
      <c r="H13" s="1044"/>
      <c r="I13" s="269">
        <f t="shared" si="2"/>
        <v>240</v>
      </c>
    </row>
    <row r="14" spans="1:9" ht="15" customHeight="1" x14ac:dyDescent="0.25">
      <c r="B14" s="869">
        <f t="shared" si="1"/>
        <v>24</v>
      </c>
      <c r="C14" s="15"/>
      <c r="D14" s="1039">
        <v>0</v>
      </c>
      <c r="E14" s="1042"/>
      <c r="F14" s="1076">
        <f t="shared" si="0"/>
        <v>0</v>
      </c>
      <c r="G14" s="1043"/>
      <c r="H14" s="1044"/>
      <c r="I14" s="269">
        <f t="shared" si="2"/>
        <v>240</v>
      </c>
    </row>
    <row r="15" spans="1:9" ht="15" customHeight="1" x14ac:dyDescent="0.25">
      <c r="B15" s="869">
        <f t="shared" si="1"/>
        <v>24</v>
      </c>
      <c r="C15" s="15"/>
      <c r="D15" s="1039">
        <v>0</v>
      </c>
      <c r="E15" s="1042"/>
      <c r="F15" s="1076">
        <f t="shared" si="0"/>
        <v>0</v>
      </c>
      <c r="G15" s="1043"/>
      <c r="H15" s="1044"/>
      <c r="I15" s="269">
        <f t="shared" si="2"/>
        <v>240</v>
      </c>
    </row>
    <row r="16" spans="1:9" ht="15" customHeight="1" x14ac:dyDescent="0.25">
      <c r="B16" s="869">
        <f t="shared" si="1"/>
        <v>24</v>
      </c>
      <c r="C16" s="15"/>
      <c r="D16" s="1039">
        <v>0</v>
      </c>
      <c r="E16" s="1042"/>
      <c r="F16" s="1076">
        <f t="shared" si="0"/>
        <v>0</v>
      </c>
      <c r="G16" s="1043"/>
      <c r="H16" s="1044"/>
      <c r="I16" s="269">
        <f t="shared" si="2"/>
        <v>240</v>
      </c>
    </row>
    <row r="17" spans="1:9" ht="15" customHeight="1" x14ac:dyDescent="0.25">
      <c r="B17" s="869">
        <f t="shared" si="1"/>
        <v>24</v>
      </c>
      <c r="C17" s="15"/>
      <c r="D17" s="1039">
        <v>0</v>
      </c>
      <c r="E17" s="1042"/>
      <c r="F17" s="1076">
        <f t="shared" si="0"/>
        <v>0</v>
      </c>
      <c r="G17" s="1043"/>
      <c r="H17" s="1044"/>
      <c r="I17" s="269">
        <f t="shared" si="2"/>
        <v>240</v>
      </c>
    </row>
    <row r="18" spans="1:9" ht="15" customHeight="1" x14ac:dyDescent="0.25">
      <c r="B18" s="869">
        <f t="shared" si="1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2"/>
        <v>240</v>
      </c>
    </row>
    <row r="19" spans="1:9" ht="15" customHeight="1" x14ac:dyDescent="0.25">
      <c r="B19" s="869">
        <f t="shared" si="1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2"/>
        <v>240</v>
      </c>
    </row>
    <row r="20" spans="1:9" ht="15" customHeight="1" x14ac:dyDescent="0.25">
      <c r="B20" s="869">
        <f t="shared" si="1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2"/>
        <v>240</v>
      </c>
    </row>
    <row r="21" spans="1:9" ht="15" customHeight="1" x14ac:dyDescent="0.25">
      <c r="B21" s="869">
        <f t="shared" si="1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2"/>
        <v>240</v>
      </c>
    </row>
    <row r="22" spans="1:9" ht="15" customHeight="1" x14ac:dyDescent="0.25">
      <c r="B22" s="869">
        <f t="shared" si="1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2"/>
        <v>240</v>
      </c>
    </row>
    <row r="23" spans="1:9" ht="15" customHeight="1" x14ac:dyDescent="0.25">
      <c r="B23" s="869">
        <f t="shared" si="1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2"/>
        <v>240</v>
      </c>
    </row>
    <row r="24" spans="1:9" ht="15" customHeight="1" x14ac:dyDescent="0.25">
      <c r="B24" s="869">
        <f t="shared" si="1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2"/>
        <v>240</v>
      </c>
    </row>
    <row r="25" spans="1:9" ht="15" customHeight="1" x14ac:dyDescent="0.25">
      <c r="B25" s="869">
        <f t="shared" si="1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2"/>
        <v>240</v>
      </c>
    </row>
    <row r="26" spans="1:9" ht="15" customHeight="1" x14ac:dyDescent="0.25">
      <c r="B26" s="869">
        <f t="shared" si="1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2"/>
        <v>240</v>
      </c>
    </row>
    <row r="27" spans="1:9" ht="15" customHeight="1" x14ac:dyDescent="0.25">
      <c r="B27" s="869">
        <f t="shared" si="1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2"/>
        <v>240</v>
      </c>
    </row>
    <row r="28" spans="1:9" ht="15" customHeight="1" x14ac:dyDescent="0.25">
      <c r="A28" s="47"/>
      <c r="B28" s="869">
        <f t="shared" si="1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2"/>
        <v>240</v>
      </c>
    </row>
    <row r="29" spans="1:9" ht="15" customHeight="1" x14ac:dyDescent="0.25">
      <c r="A29" s="47"/>
      <c r="B29" s="869">
        <f t="shared" si="1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2"/>
        <v>240</v>
      </c>
    </row>
    <row r="30" spans="1:9" ht="15" customHeight="1" x14ac:dyDescent="0.25">
      <c r="A30" s="47"/>
      <c r="B30" s="869">
        <f t="shared" si="1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2"/>
        <v>240</v>
      </c>
    </row>
    <row r="31" spans="1:9" ht="15" customHeight="1" x14ac:dyDescent="0.25">
      <c r="A31" s="47"/>
      <c r="B31" s="869">
        <f t="shared" si="1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2"/>
        <v>240</v>
      </c>
    </row>
    <row r="32" spans="1:9" ht="15" customHeight="1" x14ac:dyDescent="0.25">
      <c r="A32" s="47"/>
      <c r="B32" s="869">
        <f t="shared" si="1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2"/>
        <v>240</v>
      </c>
    </row>
    <row r="33" spans="1:9" ht="15" customHeight="1" x14ac:dyDescent="0.25">
      <c r="A33" s="47"/>
      <c r="B33" s="869">
        <f t="shared" si="1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2"/>
        <v>240</v>
      </c>
    </row>
    <row r="34" spans="1:9" ht="15" customHeight="1" x14ac:dyDescent="0.25">
      <c r="A34" s="47"/>
      <c r="B34" s="869">
        <f t="shared" si="1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2"/>
        <v>240</v>
      </c>
    </row>
    <row r="35" spans="1:9" ht="15.75" thickBot="1" x14ac:dyDescent="0.3">
      <c r="A35" s="121"/>
      <c r="B35" s="869">
        <f t="shared" si="1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</row>
    <row r="37" spans="1:9" ht="15.75" thickBot="1" x14ac:dyDescent="0.3">
      <c r="A37" s="47"/>
    </row>
    <row r="38" spans="1:9" x14ac:dyDescent="0.25">
      <c r="B38" s="867"/>
      <c r="D38" s="1129" t="s">
        <v>21</v>
      </c>
      <c r="E38" s="1130"/>
      <c r="F38" s="141">
        <f>E4+E5-F36+E6</f>
        <v>240</v>
      </c>
    </row>
    <row r="39" spans="1:9" ht="15.75" thickBot="1" x14ac:dyDescent="0.3">
      <c r="A39" s="125"/>
      <c r="D39" s="987" t="s">
        <v>4</v>
      </c>
      <c r="E39" s="988"/>
      <c r="F39" s="49">
        <f>F4+F5-C36+F6</f>
        <v>24</v>
      </c>
    </row>
    <row r="40" spans="1:9" x14ac:dyDescent="0.25">
      <c r="B40" s="867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23"/>
      <c r="B5" s="1147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23"/>
      <c r="B6" s="1148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2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6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7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7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7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7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4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4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4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5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5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5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5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5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5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5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5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5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5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9" t="s">
        <v>21</v>
      </c>
      <c r="E42" s="1130"/>
      <c r="F42" s="141">
        <f>E4+E5-F40+E6</f>
        <v>0</v>
      </c>
    </row>
    <row r="43" spans="1:10" ht="15.75" thickBot="1" x14ac:dyDescent="0.3">
      <c r="A43" s="125"/>
      <c r="D43" s="880" t="s">
        <v>4</v>
      </c>
      <c r="E43" s="88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49"/>
      <c r="B5" s="821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4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9" t="s">
        <v>21</v>
      </c>
      <c r="E31" s="1130"/>
      <c r="F31" s="141">
        <f>E4+E5-F29+E6</f>
        <v>0</v>
      </c>
    </row>
    <row r="32" spans="1:10" ht="15.75" thickBot="1" x14ac:dyDescent="0.3">
      <c r="A32" s="125"/>
      <c r="D32" s="818" t="s">
        <v>4</v>
      </c>
      <c r="E32" s="819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0" t="s">
        <v>100</v>
      </c>
      <c r="C4" s="128"/>
      <c r="D4" s="134"/>
      <c r="E4" s="193"/>
      <c r="F4" s="137"/>
      <c r="G4" s="38"/>
    </row>
    <row r="5" spans="1:15" ht="15.75" x14ac:dyDescent="0.25">
      <c r="A5" s="1149"/>
      <c r="B5" s="115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4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9" t="s">
        <v>21</v>
      </c>
      <c r="E31" s="1130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29" t="s">
        <v>21</v>
      </c>
      <c r="E31" s="1130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22" sqref="C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2" t="s">
        <v>221</v>
      </c>
      <c r="B1" s="1152"/>
      <c r="C1" s="1152"/>
      <c r="D1" s="1152"/>
      <c r="E1" s="1152"/>
      <c r="F1" s="1152"/>
      <c r="G1" s="1152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805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1153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</row>
    <row r="5" spans="1:10" ht="14.25" customHeight="1" thickBot="1" x14ac:dyDescent="0.3">
      <c r="A5" s="681" t="s">
        <v>52</v>
      </c>
      <c r="B5" s="1154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</row>
    <row r="6" spans="1:10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</row>
    <row r="7" spans="1:10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8">
        <v>172.69</v>
      </c>
      <c r="E14" s="951">
        <v>44649</v>
      </c>
      <c r="F14" s="952">
        <f t="shared" ref="F14:F29" si="4">D14</f>
        <v>172.69</v>
      </c>
      <c r="G14" s="469" t="s">
        <v>116</v>
      </c>
      <c r="H14" s="535">
        <v>36</v>
      </c>
      <c r="I14" s="322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8">
        <v>58.26</v>
      </c>
      <c r="E15" s="953">
        <v>44649</v>
      </c>
      <c r="F15" s="952">
        <f t="shared" si="4"/>
        <v>58.26</v>
      </c>
      <c r="G15" s="469" t="s">
        <v>117</v>
      </c>
      <c r="H15" s="535">
        <v>36</v>
      </c>
      <c r="I15" s="322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8">
        <v>89.51</v>
      </c>
      <c r="E16" s="953">
        <v>44649</v>
      </c>
      <c r="F16" s="952">
        <f t="shared" si="4"/>
        <v>89.51</v>
      </c>
      <c r="G16" s="469" t="s">
        <v>119</v>
      </c>
      <c r="H16" s="535">
        <v>36</v>
      </c>
      <c r="I16" s="322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8">
        <v>317.7</v>
      </c>
      <c r="E17" s="953">
        <v>44657</v>
      </c>
      <c r="F17" s="952">
        <f t="shared" si="4"/>
        <v>317.7</v>
      </c>
      <c r="G17" s="469" t="s">
        <v>134</v>
      </c>
      <c r="H17" s="535">
        <v>36</v>
      </c>
      <c r="I17" s="322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8">
        <v>30.29</v>
      </c>
      <c r="E18" s="953">
        <v>44663</v>
      </c>
      <c r="F18" s="952">
        <f t="shared" si="4"/>
        <v>30.29</v>
      </c>
      <c r="G18" s="536" t="s">
        <v>149</v>
      </c>
      <c r="H18" s="537">
        <v>36</v>
      </c>
      <c r="I18" s="322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8">
        <v>83.89</v>
      </c>
      <c r="E19" s="953">
        <v>44664</v>
      </c>
      <c r="F19" s="952">
        <f t="shared" si="4"/>
        <v>83.89</v>
      </c>
      <c r="G19" s="536" t="s">
        <v>158</v>
      </c>
      <c r="H19" s="537">
        <v>36</v>
      </c>
      <c r="I19" s="322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8">
        <v>341.61</v>
      </c>
      <c r="E20" s="953">
        <v>44679</v>
      </c>
      <c r="F20" s="952">
        <f t="shared" si="4"/>
        <v>341.61</v>
      </c>
      <c r="G20" s="536" t="s">
        <v>201</v>
      </c>
      <c r="H20" s="537">
        <v>36</v>
      </c>
      <c r="I20" s="322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0</v>
      </c>
      <c r="C21" s="15">
        <v>3</v>
      </c>
      <c r="D21" s="1039">
        <v>90.2</v>
      </c>
      <c r="E21" s="1073">
        <v>44686</v>
      </c>
      <c r="F21" s="1072">
        <f t="shared" si="4"/>
        <v>90.2</v>
      </c>
      <c r="G21" s="1040" t="s">
        <v>397</v>
      </c>
      <c r="H21" s="1041">
        <v>36</v>
      </c>
      <c r="I21" s="322">
        <f t="shared" si="3"/>
        <v>0</v>
      </c>
      <c r="J21" s="60">
        <f t="shared" si="1"/>
        <v>3247.2000000000003</v>
      </c>
    </row>
    <row r="22" spans="1:10" x14ac:dyDescent="0.25">
      <c r="A22" s="75"/>
      <c r="B22" s="195">
        <f t="shared" si="2"/>
        <v>0</v>
      </c>
      <c r="C22" s="15"/>
      <c r="D22" s="1039">
        <v>0</v>
      </c>
      <c r="E22" s="1073"/>
      <c r="F22" s="1072">
        <f t="shared" si="4"/>
        <v>0</v>
      </c>
      <c r="G22" s="1068"/>
      <c r="H22" s="1069"/>
      <c r="I22" s="1074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1039">
        <v>0</v>
      </c>
      <c r="E23" s="1048"/>
      <c r="F23" s="1072">
        <f t="shared" si="4"/>
        <v>0</v>
      </c>
      <c r="G23" s="1068"/>
      <c r="H23" s="1069"/>
      <c r="I23" s="1074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1039">
        <v>0</v>
      </c>
      <c r="E24" s="1048"/>
      <c r="F24" s="1072">
        <f t="shared" si="4"/>
        <v>0</v>
      </c>
      <c r="G24" s="1068"/>
      <c r="H24" s="1069"/>
      <c r="I24" s="1074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1039">
        <v>0</v>
      </c>
      <c r="E25" s="1048"/>
      <c r="F25" s="1072">
        <f t="shared" si="4"/>
        <v>0</v>
      </c>
      <c r="G25" s="1068"/>
      <c r="H25" s="1069"/>
      <c r="I25" s="1074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1039">
        <v>0</v>
      </c>
      <c r="E26" s="1048"/>
      <c r="F26" s="1072">
        <f t="shared" si="4"/>
        <v>0</v>
      </c>
      <c r="G26" s="1040"/>
      <c r="H26" s="104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1039">
        <v>0</v>
      </c>
      <c r="E27" s="1048"/>
      <c r="F27" s="1072">
        <f t="shared" si="4"/>
        <v>0</v>
      </c>
      <c r="G27" s="1040"/>
      <c r="H27" s="104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4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4"/>
        <v>0</v>
      </c>
      <c r="G29" s="139"/>
      <c r="H29" s="211"/>
      <c r="I29" s="157"/>
      <c r="J29" s="60">
        <f>SUM(J9:J28)</f>
        <v>72474.100000000006</v>
      </c>
    </row>
    <row r="30" spans="1:10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9" t="s">
        <v>21</v>
      </c>
      <c r="E32" s="1130"/>
      <c r="F32" s="141">
        <f>G5-F30</f>
        <v>0</v>
      </c>
    </row>
    <row r="33" spans="1:6" ht="15.75" thickBot="1" x14ac:dyDescent="0.3">
      <c r="A33" s="125"/>
      <c r="D33" s="682" t="s">
        <v>4</v>
      </c>
      <c r="E33" s="683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4" t="s">
        <v>222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5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1"/>
    </row>
    <row r="6" spans="1:9" ht="15.75" x14ac:dyDescent="0.25">
      <c r="A6" s="75" t="s">
        <v>66</v>
      </c>
      <c r="B6" s="782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231.53999999999994</v>
      </c>
      <c r="H6" s="7">
        <f>E6-G6+E5+E7+E4</f>
        <v>77.180000000000064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9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8">
        <v>22.7</v>
      </c>
      <c r="E11" s="839">
        <v>44652</v>
      </c>
      <c r="F11" s="840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8">
        <v>90.8</v>
      </c>
      <c r="E12" s="839">
        <v>44657</v>
      </c>
      <c r="F12" s="840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8">
        <v>4.54</v>
      </c>
      <c r="E13" s="839">
        <v>44658</v>
      </c>
      <c r="F13" s="840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8">
        <v>22.7</v>
      </c>
      <c r="E14" s="839">
        <v>44665</v>
      </c>
      <c r="F14" s="840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9">
        <v>4.54</v>
      </c>
      <c r="E15" s="1075">
        <v>44686</v>
      </c>
      <c r="F15" s="1076">
        <f t="shared" si="0"/>
        <v>4.54</v>
      </c>
      <c r="G15" s="1043" t="s">
        <v>392</v>
      </c>
      <c r="H15" s="1044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9">
        <v>4.54</v>
      </c>
      <c r="E16" s="1075">
        <v>44690</v>
      </c>
      <c r="F16" s="1076">
        <f t="shared" si="0"/>
        <v>4.54</v>
      </c>
      <c r="G16" s="1043" t="s">
        <v>424</v>
      </c>
      <c r="H16" s="1044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9">
        <v>4.54</v>
      </c>
      <c r="E17" s="1075">
        <v>44692</v>
      </c>
      <c r="F17" s="1076">
        <f t="shared" si="0"/>
        <v>4.54</v>
      </c>
      <c r="G17" s="1043" t="s">
        <v>452</v>
      </c>
      <c r="H17" s="1044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9">
        <v>22.7</v>
      </c>
      <c r="E18" s="1075">
        <v>44698</v>
      </c>
      <c r="F18" s="1076">
        <f t="shared" si="0"/>
        <v>22.7</v>
      </c>
      <c r="G18" s="1043" t="s">
        <v>481</v>
      </c>
      <c r="H18" s="1044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9">
        <v>4.54</v>
      </c>
      <c r="E19" s="1075">
        <v>44701</v>
      </c>
      <c r="F19" s="1076">
        <f t="shared" si="0"/>
        <v>4.54</v>
      </c>
      <c r="G19" s="1043" t="s">
        <v>513</v>
      </c>
      <c r="H19" s="1044">
        <v>265</v>
      </c>
      <c r="I19" s="262">
        <f t="shared" si="1"/>
        <v>77.17999999999995</v>
      </c>
    </row>
    <row r="20" spans="1:9" x14ac:dyDescent="0.25">
      <c r="B20" s="613">
        <f t="shared" si="3"/>
        <v>17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77.17999999999995</v>
      </c>
    </row>
    <row r="21" spans="1:9" x14ac:dyDescent="0.25">
      <c r="B21" s="613">
        <f t="shared" si="3"/>
        <v>17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77.17999999999995</v>
      </c>
    </row>
    <row r="22" spans="1:9" x14ac:dyDescent="0.25">
      <c r="B22" s="613">
        <f t="shared" si="3"/>
        <v>17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77.17999999999995</v>
      </c>
    </row>
    <row r="23" spans="1:9" x14ac:dyDescent="0.25">
      <c r="B23" s="613">
        <f t="shared" si="3"/>
        <v>17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77.17999999999995</v>
      </c>
    </row>
    <row r="24" spans="1:9" x14ac:dyDescent="0.25">
      <c r="B24" s="613">
        <f t="shared" si="3"/>
        <v>17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77.17999999999995</v>
      </c>
    </row>
    <row r="25" spans="1:9" x14ac:dyDescent="0.25">
      <c r="B25" s="613">
        <f t="shared" si="3"/>
        <v>17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77.17999999999995</v>
      </c>
    </row>
    <row r="26" spans="1:9" ht="15.75" thickBot="1" x14ac:dyDescent="0.3">
      <c r="A26" s="121"/>
      <c r="B26" s="613">
        <f t="shared" si="3"/>
        <v>17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77.17999999999995</v>
      </c>
    </row>
    <row r="27" spans="1:9" ht="15.75" thickTop="1" x14ac:dyDescent="0.25">
      <c r="A27" s="47">
        <f>SUM(A26:A26)</f>
        <v>0</v>
      </c>
      <c r="C27" s="73">
        <f>SUM(C9:C26)</f>
        <v>51</v>
      </c>
      <c r="D27" s="105">
        <f>SUM(D9:D26)</f>
        <v>231.53999999999994</v>
      </c>
      <c r="E27" s="75"/>
      <c r="F27" s="105">
        <f>SUM(F9:F26)</f>
        <v>231.53999999999994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29" t="s">
        <v>21</v>
      </c>
      <c r="E29" s="1130"/>
      <c r="F29" s="141">
        <f>E5+E6-F27+E7+E4</f>
        <v>77.180000000000035</v>
      </c>
    </row>
    <row r="30" spans="1:9" ht="15.75" thickBot="1" x14ac:dyDescent="0.3">
      <c r="A30" s="125"/>
      <c r="D30" s="909" t="s">
        <v>4</v>
      </c>
      <c r="E30" s="910"/>
      <c r="F30" s="49">
        <f>F5+F6-C27+F7+F4</f>
        <v>17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9" t="s">
        <v>21</v>
      </c>
      <c r="E32" s="1130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4" t="s">
        <v>223</v>
      </c>
      <c r="B1" s="1134"/>
      <c r="C1" s="1134"/>
      <c r="D1" s="1134"/>
      <c r="E1" s="1134"/>
      <c r="F1" s="1134"/>
      <c r="G1" s="113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23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23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20">
        <f>E7-G7</f>
        <v>100</v>
      </c>
    </row>
    <row r="8" spans="1:8" ht="16.5" customHeight="1" thickBot="1" x14ac:dyDescent="0.3">
      <c r="A8" s="923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6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3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3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3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3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3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3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29" t="s">
        <v>21</v>
      </c>
      <c r="E30" s="1130"/>
      <c r="F30" s="141">
        <f>E5+E6-F28+E7+E4+E8</f>
        <v>100</v>
      </c>
    </row>
    <row r="31" spans="1:8" ht="15.75" thickBot="1" x14ac:dyDescent="0.3">
      <c r="A31" s="125"/>
      <c r="D31" s="921" t="s">
        <v>4</v>
      </c>
      <c r="E31" s="922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G1" zoomScaleNormal="100" workbookViewId="0">
      <selection activeCell="IG1" sqref="IG1:IM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26" t="s">
        <v>215</v>
      </c>
      <c r="L1" s="1126"/>
      <c r="M1" s="1126"/>
      <c r="N1" s="1126"/>
      <c r="O1" s="1126"/>
      <c r="P1" s="1126"/>
      <c r="Q1" s="1126"/>
      <c r="R1" s="356">
        <f>I1+1</f>
        <v>1</v>
      </c>
      <c r="S1" s="356"/>
      <c r="U1" s="1124" t="str">
        <f>K1</f>
        <v>ENTRADAS DEL MES DE   MAYO  2022</v>
      </c>
      <c r="V1" s="1124"/>
      <c r="W1" s="1124"/>
      <c r="X1" s="1124"/>
      <c r="Y1" s="1124"/>
      <c r="Z1" s="1124"/>
      <c r="AA1" s="1124"/>
      <c r="AB1" s="356">
        <f>R1+1</f>
        <v>2</v>
      </c>
      <c r="AC1" s="571"/>
      <c r="AE1" s="1124" t="str">
        <f>U1</f>
        <v>ENTRADAS DEL MES DE   MAYO  2022</v>
      </c>
      <c r="AF1" s="1124"/>
      <c r="AG1" s="1124"/>
      <c r="AH1" s="1124"/>
      <c r="AI1" s="1124"/>
      <c r="AJ1" s="1124"/>
      <c r="AK1" s="1124"/>
      <c r="AL1" s="356">
        <f>AB1+1</f>
        <v>3</v>
      </c>
      <c r="AM1" s="356"/>
      <c r="AO1" s="1124" t="str">
        <f>AE1</f>
        <v>ENTRADAS DEL MES DE   MAYO  2022</v>
      </c>
      <c r="AP1" s="1124"/>
      <c r="AQ1" s="1124"/>
      <c r="AR1" s="1124"/>
      <c r="AS1" s="1124"/>
      <c r="AT1" s="1124"/>
      <c r="AU1" s="1124"/>
      <c r="AV1" s="356">
        <f>AL1+1</f>
        <v>4</v>
      </c>
      <c r="AW1" s="571"/>
      <c r="AY1" s="1124" t="str">
        <f>AO1</f>
        <v>ENTRADAS DEL MES DE   MAYO  2022</v>
      </c>
      <c r="AZ1" s="1124"/>
      <c r="BA1" s="1124"/>
      <c r="BB1" s="1124"/>
      <c r="BC1" s="1124"/>
      <c r="BD1" s="1124"/>
      <c r="BE1" s="1124"/>
      <c r="BF1" s="356">
        <f>AV1+1</f>
        <v>5</v>
      </c>
      <c r="BG1" s="600"/>
      <c r="BI1" s="1124" t="str">
        <f>AY1</f>
        <v>ENTRADAS DEL MES DE   MAYO  2022</v>
      </c>
      <c r="BJ1" s="1124"/>
      <c r="BK1" s="1124"/>
      <c r="BL1" s="1124"/>
      <c r="BM1" s="1124"/>
      <c r="BN1" s="1124"/>
      <c r="BO1" s="1124"/>
      <c r="BP1" s="356">
        <f>BF1+1</f>
        <v>6</v>
      </c>
      <c r="BQ1" s="571"/>
      <c r="BS1" s="1124" t="str">
        <f>BI1</f>
        <v>ENTRADAS DEL MES DE   MAYO  2022</v>
      </c>
      <c r="BT1" s="1124"/>
      <c r="BU1" s="1124"/>
      <c r="BV1" s="1124"/>
      <c r="BW1" s="1124"/>
      <c r="BX1" s="1124"/>
      <c r="BY1" s="1124"/>
      <c r="BZ1" s="356">
        <f>BP1+1</f>
        <v>7</v>
      </c>
      <c r="CC1" s="1124" t="str">
        <f>BS1</f>
        <v>ENTRADAS DEL MES DE   MAYO  2022</v>
      </c>
      <c r="CD1" s="1124"/>
      <c r="CE1" s="1124"/>
      <c r="CF1" s="1124"/>
      <c r="CG1" s="1124"/>
      <c r="CH1" s="1124"/>
      <c r="CI1" s="1124"/>
      <c r="CJ1" s="356">
        <f>BZ1+1</f>
        <v>8</v>
      </c>
      <c r="CM1" s="1124" t="str">
        <f>CC1</f>
        <v>ENTRADAS DEL MES DE   MAYO  2022</v>
      </c>
      <c r="CN1" s="1124"/>
      <c r="CO1" s="1124"/>
      <c r="CP1" s="1124"/>
      <c r="CQ1" s="1124"/>
      <c r="CR1" s="1124"/>
      <c r="CS1" s="1124"/>
      <c r="CT1" s="356">
        <f>CJ1+1</f>
        <v>9</v>
      </c>
      <c r="CU1" s="571"/>
      <c r="CW1" s="1124" t="str">
        <f>CM1</f>
        <v>ENTRADAS DEL MES DE   MAYO  2022</v>
      </c>
      <c r="CX1" s="1124"/>
      <c r="CY1" s="1124"/>
      <c r="CZ1" s="1124"/>
      <c r="DA1" s="1124"/>
      <c r="DB1" s="1124"/>
      <c r="DC1" s="1124"/>
      <c r="DD1" s="356">
        <f>CT1+1</f>
        <v>10</v>
      </c>
      <c r="DE1" s="571"/>
      <c r="DG1" s="1124" t="str">
        <f>CW1</f>
        <v>ENTRADAS DEL MES DE   MAYO  2022</v>
      </c>
      <c r="DH1" s="1124"/>
      <c r="DI1" s="1124"/>
      <c r="DJ1" s="1124"/>
      <c r="DK1" s="1124"/>
      <c r="DL1" s="1124"/>
      <c r="DM1" s="1124"/>
      <c r="DN1" s="356">
        <f>DD1+1</f>
        <v>11</v>
      </c>
      <c r="DO1" s="571"/>
      <c r="DQ1" s="1124" t="str">
        <f>DG1</f>
        <v>ENTRADAS DEL MES DE   MAYO  2022</v>
      </c>
      <c r="DR1" s="1124"/>
      <c r="DS1" s="1124"/>
      <c r="DT1" s="1124"/>
      <c r="DU1" s="1124"/>
      <c r="DV1" s="1124"/>
      <c r="DW1" s="1124"/>
      <c r="DX1" s="356">
        <f>DN1+1</f>
        <v>12</v>
      </c>
      <c r="EA1" s="1124" t="str">
        <f>DQ1</f>
        <v>ENTRADAS DEL MES DE   MAYO  2022</v>
      </c>
      <c r="EB1" s="1124"/>
      <c r="EC1" s="1124"/>
      <c r="ED1" s="1124"/>
      <c r="EE1" s="1124"/>
      <c r="EF1" s="1124"/>
      <c r="EG1" s="1124"/>
      <c r="EH1" s="356">
        <f>DX1+1</f>
        <v>13</v>
      </c>
      <c r="EI1" s="571"/>
      <c r="EK1" s="1124" t="str">
        <f>EA1</f>
        <v>ENTRADAS DEL MES DE   MAYO  2022</v>
      </c>
      <c r="EL1" s="1124"/>
      <c r="EM1" s="1124"/>
      <c r="EN1" s="1124"/>
      <c r="EO1" s="1124"/>
      <c r="EP1" s="1124"/>
      <c r="EQ1" s="1124"/>
      <c r="ER1" s="356">
        <f>EH1+1</f>
        <v>14</v>
      </c>
      <c r="ES1" s="571"/>
      <c r="EU1" s="1124" t="str">
        <f>EK1</f>
        <v>ENTRADAS DEL MES DE   MAYO  2022</v>
      </c>
      <c r="EV1" s="1124"/>
      <c r="EW1" s="1124"/>
      <c r="EX1" s="1124"/>
      <c r="EY1" s="1124"/>
      <c r="EZ1" s="1124"/>
      <c r="FA1" s="1124"/>
      <c r="FB1" s="356">
        <f>ER1+1</f>
        <v>15</v>
      </c>
      <c r="FC1" s="571"/>
      <c r="FE1" s="1124" t="str">
        <f>EU1</f>
        <v>ENTRADAS DEL MES DE   MAYO  2022</v>
      </c>
      <c r="FF1" s="1124"/>
      <c r="FG1" s="1124"/>
      <c r="FH1" s="1124"/>
      <c r="FI1" s="1124"/>
      <c r="FJ1" s="1124"/>
      <c r="FK1" s="1124"/>
      <c r="FL1" s="356">
        <f>FB1+1</f>
        <v>16</v>
      </c>
      <c r="FM1" s="571"/>
      <c r="FO1" s="1124" t="str">
        <f>FE1</f>
        <v>ENTRADAS DEL MES DE   MAYO  2022</v>
      </c>
      <c r="FP1" s="1124"/>
      <c r="FQ1" s="1124"/>
      <c r="FR1" s="1124"/>
      <c r="FS1" s="1124"/>
      <c r="FT1" s="1124"/>
      <c r="FU1" s="1124"/>
      <c r="FV1" s="356">
        <f>FL1+1</f>
        <v>17</v>
      </c>
      <c r="FW1" s="571"/>
      <c r="FY1" s="1124" t="str">
        <f>FO1</f>
        <v>ENTRADAS DEL MES DE   MAYO  2022</v>
      </c>
      <c r="FZ1" s="1124"/>
      <c r="GA1" s="1124"/>
      <c r="GB1" s="1124"/>
      <c r="GC1" s="1124"/>
      <c r="GD1" s="1124"/>
      <c r="GE1" s="1124"/>
      <c r="GF1" s="356">
        <f>FV1+1</f>
        <v>18</v>
      </c>
      <c r="GG1" s="571"/>
      <c r="GH1" s="75" t="s">
        <v>37</v>
      </c>
      <c r="GI1" s="1124" t="str">
        <f>FY1</f>
        <v>ENTRADAS DEL MES DE   MAYO  2022</v>
      </c>
      <c r="GJ1" s="1124"/>
      <c r="GK1" s="1124"/>
      <c r="GL1" s="1124"/>
      <c r="GM1" s="1124"/>
      <c r="GN1" s="1124"/>
      <c r="GO1" s="1124"/>
      <c r="GP1" s="356">
        <f>GF1+1</f>
        <v>19</v>
      </c>
      <c r="GQ1" s="571"/>
      <c r="GS1" s="1124" t="str">
        <f>GI1</f>
        <v>ENTRADAS DEL MES DE   MAYO  2022</v>
      </c>
      <c r="GT1" s="1124"/>
      <c r="GU1" s="1124"/>
      <c r="GV1" s="1124"/>
      <c r="GW1" s="1124"/>
      <c r="GX1" s="1124"/>
      <c r="GY1" s="1124"/>
      <c r="GZ1" s="356">
        <f>GP1+1</f>
        <v>20</v>
      </c>
      <c r="HA1" s="571"/>
      <c r="HC1" s="1124" t="str">
        <f>GS1</f>
        <v>ENTRADAS DEL MES DE   MAYO  2022</v>
      </c>
      <c r="HD1" s="1124"/>
      <c r="HE1" s="1124"/>
      <c r="HF1" s="1124"/>
      <c r="HG1" s="1124"/>
      <c r="HH1" s="1124"/>
      <c r="HI1" s="1124"/>
      <c r="HJ1" s="356">
        <f>GZ1+1</f>
        <v>21</v>
      </c>
      <c r="HK1" s="571"/>
      <c r="HM1" s="1124" t="str">
        <f>HC1</f>
        <v>ENTRADAS DEL MES DE   MAYO  2022</v>
      </c>
      <c r="HN1" s="1124"/>
      <c r="HO1" s="1124"/>
      <c r="HP1" s="1124"/>
      <c r="HQ1" s="1124"/>
      <c r="HR1" s="1124"/>
      <c r="HS1" s="1124"/>
      <c r="HT1" s="356">
        <f>HJ1+1</f>
        <v>22</v>
      </c>
      <c r="HU1" s="571"/>
      <c r="HW1" s="1124" t="str">
        <f>HM1</f>
        <v>ENTRADAS DEL MES DE   MAYO  2022</v>
      </c>
      <c r="HX1" s="1124"/>
      <c r="HY1" s="1124"/>
      <c r="HZ1" s="1124"/>
      <c r="IA1" s="1124"/>
      <c r="IB1" s="1124"/>
      <c r="IC1" s="1124"/>
      <c r="ID1" s="356">
        <f>HT1+1</f>
        <v>23</v>
      </c>
      <c r="IE1" s="571"/>
      <c r="IG1" s="1124" t="str">
        <f>HW1</f>
        <v>ENTRADAS DEL MES DE   MAYO  2022</v>
      </c>
      <c r="IH1" s="1124"/>
      <c r="II1" s="1124"/>
      <c r="IJ1" s="1124"/>
      <c r="IK1" s="1124"/>
      <c r="IL1" s="1124"/>
      <c r="IM1" s="1124"/>
      <c r="IN1" s="356">
        <f>ID1+1</f>
        <v>24</v>
      </c>
      <c r="IO1" s="571"/>
      <c r="IQ1" s="1124" t="str">
        <f>IG1</f>
        <v>ENTRADAS DEL MES DE   MAYO  2022</v>
      </c>
      <c r="IR1" s="1124"/>
      <c r="IS1" s="1124"/>
      <c r="IT1" s="1124"/>
      <c r="IU1" s="1124"/>
      <c r="IV1" s="1124"/>
      <c r="IW1" s="1124"/>
      <c r="IX1" s="356">
        <f>IN1+1</f>
        <v>25</v>
      </c>
      <c r="IY1" s="571"/>
      <c r="JA1" s="1124" t="str">
        <f>IQ1</f>
        <v>ENTRADAS DEL MES DE   MAYO  2022</v>
      </c>
      <c r="JB1" s="1124"/>
      <c r="JC1" s="1124"/>
      <c r="JD1" s="1124"/>
      <c r="JE1" s="1124"/>
      <c r="JF1" s="1124"/>
      <c r="JG1" s="1124"/>
      <c r="JH1" s="356">
        <f>IX1+1</f>
        <v>26</v>
      </c>
      <c r="JI1" s="571"/>
      <c r="JK1" s="1133" t="str">
        <f>JA1</f>
        <v>ENTRADAS DEL MES DE   MAYO  2022</v>
      </c>
      <c r="JL1" s="1133"/>
      <c r="JM1" s="1133"/>
      <c r="JN1" s="1133"/>
      <c r="JO1" s="1133"/>
      <c r="JP1" s="1133"/>
      <c r="JQ1" s="1133"/>
      <c r="JR1" s="356">
        <f>JH1+1</f>
        <v>27</v>
      </c>
      <c r="JS1" s="571"/>
      <c r="JU1" s="1124" t="str">
        <f>JK1</f>
        <v>ENTRADAS DEL MES DE   MAYO  2022</v>
      </c>
      <c r="JV1" s="1124"/>
      <c r="JW1" s="1124"/>
      <c r="JX1" s="1124"/>
      <c r="JY1" s="1124"/>
      <c r="JZ1" s="1124"/>
      <c r="KA1" s="1124"/>
      <c r="KB1" s="356">
        <f>JR1+1</f>
        <v>28</v>
      </c>
      <c r="KC1" s="571"/>
      <c r="KE1" s="1124" t="str">
        <f>JU1</f>
        <v>ENTRADAS DEL MES DE   MAYO  2022</v>
      </c>
      <c r="KF1" s="1124"/>
      <c r="KG1" s="1124"/>
      <c r="KH1" s="1124"/>
      <c r="KI1" s="1124"/>
      <c r="KJ1" s="1124"/>
      <c r="KK1" s="1124"/>
      <c r="KL1" s="356">
        <f>KB1+1</f>
        <v>29</v>
      </c>
      <c r="KM1" s="571"/>
      <c r="KO1" s="1124" t="str">
        <f>KE1</f>
        <v>ENTRADAS DEL MES DE   MAYO  2022</v>
      </c>
      <c r="KP1" s="1124"/>
      <c r="KQ1" s="1124"/>
      <c r="KR1" s="1124"/>
      <c r="KS1" s="1124"/>
      <c r="KT1" s="1124"/>
      <c r="KU1" s="1124"/>
      <c r="KV1" s="356">
        <f>KL1+1</f>
        <v>30</v>
      </c>
      <c r="KW1" s="571"/>
      <c r="KY1" s="1124" t="str">
        <f>KO1</f>
        <v>ENTRADAS DEL MES DE   MAYO  2022</v>
      </c>
      <c r="KZ1" s="1124"/>
      <c r="LA1" s="1124"/>
      <c r="LB1" s="1124"/>
      <c r="LC1" s="1124"/>
      <c r="LD1" s="1124"/>
      <c r="LE1" s="1124"/>
      <c r="LF1" s="356">
        <f>KV1+1</f>
        <v>31</v>
      </c>
      <c r="LG1" s="571"/>
      <c r="LI1" s="1124" t="str">
        <f>KY1</f>
        <v>ENTRADAS DEL MES DE   MAYO  2022</v>
      </c>
      <c r="LJ1" s="1124"/>
      <c r="LK1" s="1124"/>
      <c r="LL1" s="1124"/>
      <c r="LM1" s="1124"/>
      <c r="LN1" s="1124"/>
      <c r="LO1" s="1124"/>
      <c r="LP1" s="356">
        <f>LF1+1</f>
        <v>32</v>
      </c>
      <c r="LQ1" s="571"/>
      <c r="LS1" s="1124" t="str">
        <f>LI1</f>
        <v>ENTRADAS DEL MES DE   MAYO  2022</v>
      </c>
      <c r="LT1" s="1124"/>
      <c r="LU1" s="1124"/>
      <c r="LV1" s="1124"/>
      <c r="LW1" s="1124"/>
      <c r="LX1" s="1124"/>
      <c r="LY1" s="1124"/>
      <c r="LZ1" s="356">
        <f>LP1+1</f>
        <v>33</v>
      </c>
      <c r="MC1" s="1124" t="str">
        <f>LS1</f>
        <v>ENTRADAS DEL MES DE   MAYO  2022</v>
      </c>
      <c r="MD1" s="1124"/>
      <c r="ME1" s="1124"/>
      <c r="MF1" s="1124"/>
      <c r="MG1" s="1124"/>
      <c r="MH1" s="1124"/>
      <c r="MI1" s="1124"/>
      <c r="MJ1" s="356">
        <f>LZ1+1</f>
        <v>34</v>
      </c>
      <c r="MK1" s="356"/>
      <c r="MM1" s="1124" t="str">
        <f>MC1</f>
        <v>ENTRADAS DEL MES DE   MAYO  2022</v>
      </c>
      <c r="MN1" s="1124"/>
      <c r="MO1" s="1124"/>
      <c r="MP1" s="1124"/>
      <c r="MQ1" s="1124"/>
      <c r="MR1" s="1124"/>
      <c r="MS1" s="1124"/>
      <c r="MT1" s="356">
        <f>MJ1+1</f>
        <v>35</v>
      </c>
      <c r="MU1" s="356"/>
      <c r="MW1" s="1124" t="str">
        <f>MM1</f>
        <v>ENTRADAS DEL MES DE   MAYO  2022</v>
      </c>
      <c r="MX1" s="1124"/>
      <c r="MY1" s="1124"/>
      <c r="MZ1" s="1124"/>
      <c r="NA1" s="1124"/>
      <c r="NB1" s="1124"/>
      <c r="NC1" s="1124"/>
      <c r="ND1" s="356">
        <f>MT1+1</f>
        <v>36</v>
      </c>
      <c r="NE1" s="356"/>
      <c r="NG1" s="1124" t="str">
        <f>MW1</f>
        <v>ENTRADAS DEL MES DE   MAYO  2022</v>
      </c>
      <c r="NH1" s="1124"/>
      <c r="NI1" s="1124"/>
      <c r="NJ1" s="1124"/>
      <c r="NK1" s="1124"/>
      <c r="NL1" s="1124"/>
      <c r="NM1" s="1124"/>
      <c r="NN1" s="356">
        <f>ND1+1</f>
        <v>37</v>
      </c>
      <c r="NO1" s="356"/>
      <c r="NQ1" s="1124" t="str">
        <f>NG1</f>
        <v>ENTRADAS DEL MES DE   MAYO  2022</v>
      </c>
      <c r="NR1" s="1124"/>
      <c r="NS1" s="1124"/>
      <c r="NT1" s="1124"/>
      <c r="NU1" s="1124"/>
      <c r="NV1" s="1124"/>
      <c r="NW1" s="1124"/>
      <c r="NX1" s="356">
        <f>NN1+1</f>
        <v>38</v>
      </c>
      <c r="NY1" s="356"/>
      <c r="OA1" s="1124" t="str">
        <f>NQ1</f>
        <v>ENTRADAS DEL MES DE   MAYO  2022</v>
      </c>
      <c r="OB1" s="1124"/>
      <c r="OC1" s="1124"/>
      <c r="OD1" s="1124"/>
      <c r="OE1" s="1124"/>
      <c r="OF1" s="1124"/>
      <c r="OG1" s="1124"/>
      <c r="OH1" s="356">
        <f>NX1+1</f>
        <v>39</v>
      </c>
      <c r="OI1" s="356"/>
      <c r="OK1" s="1124" t="str">
        <f>OA1</f>
        <v>ENTRADAS DEL MES DE   MAYO  2022</v>
      </c>
      <c r="OL1" s="1124"/>
      <c r="OM1" s="1124"/>
      <c r="ON1" s="1124"/>
      <c r="OO1" s="1124"/>
      <c r="OP1" s="1124"/>
      <c r="OQ1" s="1124"/>
      <c r="OR1" s="356">
        <f>OH1+1</f>
        <v>40</v>
      </c>
      <c r="OS1" s="356"/>
      <c r="OU1" s="1124" t="str">
        <f>OK1</f>
        <v>ENTRADAS DEL MES DE   MAYO  2022</v>
      </c>
      <c r="OV1" s="1124"/>
      <c r="OW1" s="1124"/>
      <c r="OX1" s="1124"/>
      <c r="OY1" s="1124"/>
      <c r="OZ1" s="1124"/>
      <c r="PA1" s="1124"/>
      <c r="PB1" s="356">
        <f>OR1+1</f>
        <v>41</v>
      </c>
      <c r="PC1" s="356"/>
      <c r="PE1" s="1124" t="str">
        <f>OU1</f>
        <v>ENTRADAS DEL MES DE   MAYO  2022</v>
      </c>
      <c r="PF1" s="1124"/>
      <c r="PG1" s="1124"/>
      <c r="PH1" s="1124"/>
      <c r="PI1" s="1124"/>
      <c r="PJ1" s="1124"/>
      <c r="PK1" s="1124"/>
      <c r="PL1" s="356">
        <f>PB1+1</f>
        <v>42</v>
      </c>
      <c r="PM1" s="356"/>
      <c r="PO1" s="1124" t="str">
        <f>PE1</f>
        <v>ENTRADAS DEL MES DE   MAYO  2022</v>
      </c>
      <c r="PP1" s="1124"/>
      <c r="PQ1" s="1124"/>
      <c r="PR1" s="1124"/>
      <c r="PS1" s="1124"/>
      <c r="PT1" s="1124"/>
      <c r="PU1" s="1124"/>
      <c r="PV1" s="356">
        <f>PL1+1</f>
        <v>43</v>
      </c>
      <c r="PX1" s="1124" t="str">
        <f>PO1</f>
        <v>ENTRADAS DEL MES DE   MAYO  2022</v>
      </c>
      <c r="PY1" s="1124"/>
      <c r="PZ1" s="1124"/>
      <c r="QA1" s="1124"/>
      <c r="QB1" s="1124"/>
      <c r="QC1" s="1124"/>
      <c r="QD1" s="1124"/>
      <c r="QE1" s="356">
        <f>PV1+1</f>
        <v>44</v>
      </c>
      <c r="QG1" s="1124" t="str">
        <f>PX1</f>
        <v>ENTRADAS DEL MES DE   MAYO  2022</v>
      </c>
      <c r="QH1" s="1124"/>
      <c r="QI1" s="1124"/>
      <c r="QJ1" s="1124"/>
      <c r="QK1" s="1124"/>
      <c r="QL1" s="1124"/>
      <c r="QM1" s="1124"/>
      <c r="QN1" s="356">
        <f>QE1+1</f>
        <v>45</v>
      </c>
      <c r="QP1" s="1124" t="str">
        <f>QG1</f>
        <v>ENTRADAS DEL MES DE   MAYO  2022</v>
      </c>
      <c r="QQ1" s="1124"/>
      <c r="QR1" s="1124"/>
      <c r="QS1" s="1124"/>
      <c r="QT1" s="1124"/>
      <c r="QU1" s="1124"/>
      <c r="QV1" s="1124"/>
      <c r="QW1" s="356">
        <f>QN1+1</f>
        <v>46</v>
      </c>
      <c r="QY1" s="1124" t="str">
        <f>QP1</f>
        <v>ENTRADAS DEL MES DE   MAYO  2022</v>
      </c>
      <c r="QZ1" s="1124"/>
      <c r="RA1" s="1124"/>
      <c r="RB1" s="1124"/>
      <c r="RC1" s="1124"/>
      <c r="RD1" s="1124"/>
      <c r="RE1" s="1124"/>
      <c r="RF1" s="356">
        <f>QW1+1</f>
        <v>47</v>
      </c>
      <c r="RH1" s="1124" t="str">
        <f>QY1</f>
        <v>ENTRADAS DEL MES DE   MAYO  2022</v>
      </c>
      <c r="RI1" s="1124"/>
      <c r="RJ1" s="1124"/>
      <c r="RK1" s="1124"/>
      <c r="RL1" s="1124"/>
      <c r="RM1" s="1124"/>
      <c r="RN1" s="1124"/>
      <c r="RO1" s="356">
        <f>RF1+1</f>
        <v>48</v>
      </c>
      <c r="RQ1" s="1124" t="str">
        <f>RH1</f>
        <v>ENTRADAS DEL MES DE   MAYO  2022</v>
      </c>
      <c r="RR1" s="1124"/>
      <c r="RS1" s="1124"/>
      <c r="RT1" s="1124"/>
      <c r="RU1" s="1124"/>
      <c r="RV1" s="1124"/>
      <c r="RW1" s="1124"/>
      <c r="RX1" s="356">
        <f>RO1+1</f>
        <v>49</v>
      </c>
      <c r="RZ1" s="1124" t="str">
        <f>RQ1</f>
        <v>ENTRADAS DEL MES DE   MAYO  2022</v>
      </c>
      <c r="SA1" s="1124"/>
      <c r="SB1" s="1124"/>
      <c r="SC1" s="1124"/>
      <c r="SD1" s="1124"/>
      <c r="SE1" s="1124"/>
      <c r="SF1" s="1124"/>
      <c r="SG1" s="356">
        <f>RX1+1</f>
        <v>50</v>
      </c>
      <c r="SI1" s="1124" t="str">
        <f>RZ1</f>
        <v>ENTRADAS DEL MES DE   MAYO  2022</v>
      </c>
      <c r="SJ1" s="1124"/>
      <c r="SK1" s="1124"/>
      <c r="SL1" s="1124"/>
      <c r="SM1" s="1124"/>
      <c r="SN1" s="1124"/>
      <c r="SO1" s="1124"/>
      <c r="SP1" s="356">
        <f>SG1+1</f>
        <v>51</v>
      </c>
      <c r="SR1" s="1124" t="str">
        <f>SI1</f>
        <v>ENTRADAS DEL MES DE   MAYO  2022</v>
      </c>
      <c r="SS1" s="1124"/>
      <c r="ST1" s="1124"/>
      <c r="SU1" s="1124"/>
      <c r="SV1" s="1124"/>
      <c r="SW1" s="1124"/>
      <c r="SX1" s="1124"/>
      <c r="SY1" s="356">
        <f>SP1+1</f>
        <v>52</v>
      </c>
      <c r="TA1" s="1124" t="str">
        <f>SR1</f>
        <v>ENTRADAS DEL MES DE   MAYO  2022</v>
      </c>
      <c r="TB1" s="1124"/>
      <c r="TC1" s="1124"/>
      <c r="TD1" s="1124"/>
      <c r="TE1" s="1124"/>
      <c r="TF1" s="1124"/>
      <c r="TG1" s="1124"/>
      <c r="TH1" s="356">
        <f>SY1+1</f>
        <v>53</v>
      </c>
      <c r="TJ1" s="1124" t="str">
        <f>TA1</f>
        <v>ENTRADAS DEL MES DE   MAYO  2022</v>
      </c>
      <c r="TK1" s="1124"/>
      <c r="TL1" s="1124"/>
      <c r="TM1" s="1124"/>
      <c r="TN1" s="1124"/>
      <c r="TO1" s="1124"/>
      <c r="TP1" s="1124"/>
      <c r="TQ1" s="356">
        <f>TH1+1</f>
        <v>54</v>
      </c>
      <c r="TS1" s="1124" t="str">
        <f>TJ1</f>
        <v>ENTRADAS DEL MES DE   MAYO  2022</v>
      </c>
      <c r="TT1" s="1124"/>
      <c r="TU1" s="1124"/>
      <c r="TV1" s="1124"/>
      <c r="TW1" s="1124"/>
      <c r="TX1" s="1124"/>
      <c r="TY1" s="1124"/>
      <c r="TZ1" s="356">
        <f>TQ1+1</f>
        <v>55</v>
      </c>
      <c r="UB1" s="1124" t="str">
        <f>TS1</f>
        <v>ENTRADAS DEL MES DE   MAYO  2022</v>
      </c>
      <c r="UC1" s="1124"/>
      <c r="UD1" s="1124"/>
      <c r="UE1" s="1124"/>
      <c r="UF1" s="1124"/>
      <c r="UG1" s="1124"/>
      <c r="UH1" s="1124"/>
      <c r="UI1" s="356">
        <f>TZ1+1</f>
        <v>56</v>
      </c>
      <c r="UK1" s="1124" t="str">
        <f>UB1</f>
        <v>ENTRADAS DEL MES DE   MAYO  2022</v>
      </c>
      <c r="UL1" s="1124"/>
      <c r="UM1" s="1124"/>
      <c r="UN1" s="1124"/>
      <c r="UO1" s="1124"/>
      <c r="UP1" s="1124"/>
      <c r="UQ1" s="1124"/>
      <c r="UR1" s="356">
        <f>UI1+1</f>
        <v>57</v>
      </c>
      <c r="UT1" s="1124" t="str">
        <f>UK1</f>
        <v>ENTRADAS DEL MES DE   MAYO  2022</v>
      </c>
      <c r="UU1" s="1124"/>
      <c r="UV1" s="1124"/>
      <c r="UW1" s="1124"/>
      <c r="UX1" s="1124"/>
      <c r="UY1" s="1124"/>
      <c r="UZ1" s="1124"/>
      <c r="VA1" s="356">
        <f>UR1+1</f>
        <v>58</v>
      </c>
      <c r="VC1" s="1124" t="str">
        <f>UT1</f>
        <v>ENTRADAS DEL MES DE   MAYO  2022</v>
      </c>
      <c r="VD1" s="1124"/>
      <c r="VE1" s="1124"/>
      <c r="VF1" s="1124"/>
      <c r="VG1" s="1124"/>
      <c r="VH1" s="1124"/>
      <c r="VI1" s="1124"/>
      <c r="VJ1" s="356">
        <f>VA1+1</f>
        <v>59</v>
      </c>
      <c r="VL1" s="1124" t="str">
        <f>VC1</f>
        <v>ENTRADAS DEL MES DE   MAYO  2022</v>
      </c>
      <c r="VM1" s="1124"/>
      <c r="VN1" s="1124"/>
      <c r="VO1" s="1124"/>
      <c r="VP1" s="1124"/>
      <c r="VQ1" s="1124"/>
      <c r="VR1" s="1124"/>
      <c r="VS1" s="356">
        <f>VJ1+1</f>
        <v>60</v>
      </c>
      <c r="VU1" s="1124" t="str">
        <f>VL1</f>
        <v>ENTRADAS DEL MES DE   MAYO  2022</v>
      </c>
      <c r="VV1" s="1124"/>
      <c r="VW1" s="1124"/>
      <c r="VX1" s="1124"/>
      <c r="VY1" s="1124"/>
      <c r="VZ1" s="1124"/>
      <c r="WA1" s="1124"/>
      <c r="WB1" s="356">
        <f>VS1+1</f>
        <v>61</v>
      </c>
      <c r="WD1" s="1124" t="str">
        <f>VU1</f>
        <v>ENTRADAS DEL MES DE   MAYO  2022</v>
      </c>
      <c r="WE1" s="1124"/>
      <c r="WF1" s="1124"/>
      <c r="WG1" s="1124"/>
      <c r="WH1" s="1124"/>
      <c r="WI1" s="1124"/>
      <c r="WJ1" s="1124"/>
      <c r="WK1" s="356">
        <f>WB1+1</f>
        <v>62</v>
      </c>
      <c r="WM1" s="1124" t="str">
        <f>WD1</f>
        <v>ENTRADAS DEL MES DE   MAYO  2022</v>
      </c>
      <c r="WN1" s="1124"/>
      <c r="WO1" s="1124"/>
      <c r="WP1" s="1124"/>
      <c r="WQ1" s="1124"/>
      <c r="WR1" s="1124"/>
      <c r="WS1" s="1124"/>
      <c r="WT1" s="356">
        <f>WK1+1</f>
        <v>63</v>
      </c>
      <c r="WV1" s="1124" t="str">
        <f>WM1</f>
        <v>ENTRADAS DEL MES DE   MAYO  2022</v>
      </c>
      <c r="WW1" s="1124"/>
      <c r="WX1" s="1124"/>
      <c r="WY1" s="1124"/>
      <c r="WZ1" s="1124"/>
      <c r="XA1" s="1124"/>
      <c r="XB1" s="1124"/>
      <c r="XC1" s="356">
        <f>WT1+1</f>
        <v>64</v>
      </c>
      <c r="XE1" s="1124" t="str">
        <f>WV1</f>
        <v>ENTRADAS DEL MES DE   MAYO  2022</v>
      </c>
      <c r="XF1" s="1124"/>
      <c r="XG1" s="1124"/>
      <c r="XH1" s="1124"/>
      <c r="XI1" s="1124"/>
      <c r="XJ1" s="1124"/>
      <c r="XK1" s="1124"/>
      <c r="XL1" s="356">
        <f>XC1+1</f>
        <v>65</v>
      </c>
      <c r="XN1" s="1124" t="str">
        <f>XE1</f>
        <v>ENTRADAS DEL MES DE   MAYO  2022</v>
      </c>
      <c r="XO1" s="1124"/>
      <c r="XP1" s="1124"/>
      <c r="XQ1" s="1124"/>
      <c r="XR1" s="1124"/>
      <c r="XS1" s="1124"/>
      <c r="XT1" s="1124"/>
      <c r="XU1" s="356">
        <f>XL1+1</f>
        <v>66</v>
      </c>
      <c r="XW1" s="1124" t="str">
        <f>XN1</f>
        <v>ENTRADAS DEL MES DE   MAYO  2022</v>
      </c>
      <c r="XX1" s="1124"/>
      <c r="XY1" s="1124"/>
      <c r="XZ1" s="1124"/>
      <c r="YA1" s="1124"/>
      <c r="YB1" s="1124"/>
      <c r="YC1" s="1124"/>
      <c r="YD1" s="356">
        <f>XU1+1</f>
        <v>67</v>
      </c>
      <c r="YF1" s="1124" t="str">
        <f>XW1</f>
        <v>ENTRADAS DEL MES DE   MAYO  2022</v>
      </c>
      <c r="YG1" s="1124"/>
      <c r="YH1" s="1124"/>
      <c r="YI1" s="1124"/>
      <c r="YJ1" s="1124"/>
      <c r="YK1" s="1124"/>
      <c r="YL1" s="1124"/>
      <c r="YM1" s="356">
        <f>YD1+1</f>
        <v>68</v>
      </c>
      <c r="YO1" s="1124" t="str">
        <f>YF1</f>
        <v>ENTRADAS DEL MES DE   MAYO  2022</v>
      </c>
      <c r="YP1" s="1124"/>
      <c r="YQ1" s="1124"/>
      <c r="YR1" s="1124"/>
      <c r="YS1" s="1124"/>
      <c r="YT1" s="1124"/>
      <c r="YU1" s="1124"/>
      <c r="YV1" s="356">
        <f>YM1+1</f>
        <v>69</v>
      </c>
      <c r="YX1" s="1124" t="str">
        <f>YO1</f>
        <v>ENTRADAS DEL MES DE   MAYO  2022</v>
      </c>
      <c r="YY1" s="1124"/>
      <c r="YZ1" s="1124"/>
      <c r="ZA1" s="1124"/>
      <c r="ZB1" s="1124"/>
      <c r="ZC1" s="1124"/>
      <c r="ZD1" s="1124"/>
      <c r="ZE1" s="356">
        <f>YV1+1</f>
        <v>70</v>
      </c>
      <c r="ZG1" s="1124" t="str">
        <f>YX1</f>
        <v>ENTRADAS DEL MES DE   MAYO  2022</v>
      </c>
      <c r="ZH1" s="1124"/>
      <c r="ZI1" s="1124"/>
      <c r="ZJ1" s="1124"/>
      <c r="ZK1" s="1124"/>
      <c r="ZL1" s="1124"/>
      <c r="ZM1" s="1124"/>
      <c r="ZN1" s="356">
        <f>ZE1+1</f>
        <v>71</v>
      </c>
      <c r="ZP1" s="1124" t="str">
        <f>ZG1</f>
        <v>ENTRADAS DEL MES DE   MAYO  2022</v>
      </c>
      <c r="ZQ1" s="1124"/>
      <c r="ZR1" s="1124"/>
      <c r="ZS1" s="1124"/>
      <c r="ZT1" s="1124"/>
      <c r="ZU1" s="1124"/>
      <c r="ZV1" s="1124"/>
      <c r="ZW1" s="356">
        <f>ZN1+1</f>
        <v>72</v>
      </c>
      <c r="ZY1" s="1124" t="str">
        <f>ZP1</f>
        <v>ENTRADAS DEL MES DE   MAYO  2022</v>
      </c>
      <c r="ZZ1" s="1124"/>
      <c r="AAA1" s="1124"/>
      <c r="AAB1" s="1124"/>
      <c r="AAC1" s="1124"/>
      <c r="AAD1" s="1124"/>
      <c r="AAE1" s="1124"/>
      <c r="AAF1" s="356">
        <f>ZW1+1</f>
        <v>73</v>
      </c>
      <c r="AAH1" s="1124" t="str">
        <f>ZY1</f>
        <v>ENTRADAS DEL MES DE   MAYO  2022</v>
      </c>
      <c r="AAI1" s="1124"/>
      <c r="AAJ1" s="1124"/>
      <c r="AAK1" s="1124"/>
      <c r="AAL1" s="1124"/>
      <c r="AAM1" s="1124"/>
      <c r="AAN1" s="1124"/>
      <c r="AAO1" s="356">
        <f>AAF1+1</f>
        <v>74</v>
      </c>
      <c r="AAQ1" s="1124" t="str">
        <f>AAH1</f>
        <v>ENTRADAS DEL MES DE   MAYO  2022</v>
      </c>
      <c r="AAR1" s="1124"/>
      <c r="AAS1" s="1124"/>
      <c r="AAT1" s="1124"/>
      <c r="AAU1" s="1124"/>
      <c r="AAV1" s="1124"/>
      <c r="AAW1" s="1124"/>
      <c r="AAX1" s="356">
        <f>AAO1+1</f>
        <v>75</v>
      </c>
      <c r="AAZ1" s="1124" t="str">
        <f>AAQ1</f>
        <v>ENTRADAS DEL MES DE   MAYO  2022</v>
      </c>
      <c r="ABA1" s="1124"/>
      <c r="ABB1" s="1124"/>
      <c r="ABC1" s="1124"/>
      <c r="ABD1" s="1124"/>
      <c r="ABE1" s="1124"/>
      <c r="ABF1" s="1124"/>
      <c r="ABG1" s="356">
        <f>AAX1+1</f>
        <v>76</v>
      </c>
      <c r="ABI1" s="1124" t="str">
        <f>AAZ1</f>
        <v>ENTRADAS DEL MES DE   MAYO  2022</v>
      </c>
      <c r="ABJ1" s="1124"/>
      <c r="ABK1" s="1124"/>
      <c r="ABL1" s="1124"/>
      <c r="ABM1" s="1124"/>
      <c r="ABN1" s="1124"/>
      <c r="ABO1" s="1124"/>
      <c r="ABP1" s="356">
        <f>ABG1+1</f>
        <v>77</v>
      </c>
      <c r="ABR1" s="1124" t="str">
        <f>ABI1</f>
        <v>ENTRADAS DEL MES DE   MAYO  2022</v>
      </c>
      <c r="ABS1" s="1124"/>
      <c r="ABT1" s="1124"/>
      <c r="ABU1" s="1124"/>
      <c r="ABV1" s="1124"/>
      <c r="ABW1" s="1124"/>
      <c r="ABX1" s="1124"/>
      <c r="ABY1" s="356">
        <f>ABP1+1</f>
        <v>78</v>
      </c>
      <c r="ACA1" s="1124" t="str">
        <f>ABR1</f>
        <v>ENTRADAS DEL MES DE   MAYO  2022</v>
      </c>
      <c r="ACB1" s="1124"/>
      <c r="ACC1" s="1124"/>
      <c r="ACD1" s="1124"/>
      <c r="ACE1" s="1124"/>
      <c r="ACF1" s="1124"/>
      <c r="ACG1" s="1124"/>
      <c r="ACH1" s="356">
        <f>ABY1+1</f>
        <v>79</v>
      </c>
      <c r="ACJ1" s="1124" t="str">
        <f>ACA1</f>
        <v>ENTRADAS DEL MES DE   MAYO  2022</v>
      </c>
      <c r="ACK1" s="1124"/>
      <c r="ACL1" s="1124"/>
      <c r="ACM1" s="1124"/>
      <c r="ACN1" s="1124"/>
      <c r="ACO1" s="1124"/>
      <c r="ACP1" s="1124"/>
      <c r="ACQ1" s="356">
        <f>ACH1+1</f>
        <v>80</v>
      </c>
      <c r="ACS1" s="1124" t="str">
        <f>ACJ1</f>
        <v>ENTRADAS DEL MES DE   MAYO  2022</v>
      </c>
      <c r="ACT1" s="1124"/>
      <c r="ACU1" s="1124"/>
      <c r="ACV1" s="1124"/>
      <c r="ACW1" s="1124"/>
      <c r="ACX1" s="1124"/>
      <c r="ACY1" s="1124"/>
      <c r="ACZ1" s="356">
        <f>ACQ1+1</f>
        <v>81</v>
      </c>
      <c r="ADB1" s="1124" t="str">
        <f>ACS1</f>
        <v>ENTRADAS DEL MES DE   MAYO  2022</v>
      </c>
      <c r="ADC1" s="1124"/>
      <c r="ADD1" s="1124"/>
      <c r="ADE1" s="1124"/>
      <c r="ADF1" s="1124"/>
      <c r="ADG1" s="1124"/>
      <c r="ADH1" s="1124"/>
      <c r="ADI1" s="356">
        <f>ACZ1+1</f>
        <v>82</v>
      </c>
      <c r="ADK1" s="1124" t="str">
        <f>ADB1</f>
        <v>ENTRADAS DEL MES DE   MAYO  2022</v>
      </c>
      <c r="ADL1" s="1124"/>
      <c r="ADM1" s="1124"/>
      <c r="ADN1" s="1124"/>
      <c r="ADO1" s="1124"/>
      <c r="ADP1" s="1124"/>
      <c r="ADQ1" s="1124"/>
      <c r="ADR1" s="356">
        <f>ADI1+1</f>
        <v>83</v>
      </c>
      <c r="ADT1" s="1124" t="str">
        <f>ADK1</f>
        <v>ENTRADAS DEL MES DE   MAYO  2022</v>
      </c>
      <c r="ADU1" s="1124"/>
      <c r="ADV1" s="1124"/>
      <c r="ADW1" s="1124"/>
      <c r="ADX1" s="1124"/>
      <c r="ADY1" s="1124"/>
      <c r="ADZ1" s="1124"/>
      <c r="AEA1" s="356">
        <f>ADR1+1</f>
        <v>84</v>
      </c>
      <c r="AEC1" s="1124" t="str">
        <f>ADT1</f>
        <v>ENTRADAS DEL MES DE   MAYO  2022</v>
      </c>
      <c r="AED1" s="1124"/>
      <c r="AEE1" s="1124"/>
      <c r="AEF1" s="1124"/>
      <c r="AEG1" s="1124"/>
      <c r="AEH1" s="1124"/>
      <c r="AEI1" s="1124"/>
      <c r="AEJ1" s="356">
        <f>AEA1+1</f>
        <v>85</v>
      </c>
      <c r="AEL1" s="1124" t="str">
        <f>AEC1</f>
        <v>ENTRADAS DEL MES DE   MAYO  2022</v>
      </c>
      <c r="AEM1" s="1124"/>
      <c r="AEN1" s="1124"/>
      <c r="AEO1" s="1124"/>
      <c r="AEP1" s="1124"/>
      <c r="AEQ1" s="1124"/>
      <c r="AER1" s="112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3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23" t="s">
        <v>233</v>
      </c>
      <c r="L5" s="1002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1">
        <v>19064.3</v>
      </c>
      <c r="R5" s="138">
        <f>O5-Q5</f>
        <v>-74.680000000000291</v>
      </c>
      <c r="S5" s="573"/>
      <c r="T5" s="242"/>
      <c r="U5" s="250" t="s">
        <v>233</v>
      </c>
      <c r="V5" s="1002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1">
        <v>18789.3</v>
      </c>
      <c r="AB5" s="138">
        <f>Y5-AA5</f>
        <v>-44.399999999997817</v>
      </c>
      <c r="AC5" s="573"/>
      <c r="AD5" s="242"/>
      <c r="AE5" s="250" t="s">
        <v>237</v>
      </c>
      <c r="AF5" s="1003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1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3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1">
        <v>18702.89</v>
      </c>
      <c r="AV5" s="138">
        <f>AS5-AU5</f>
        <v>-82.069999999999709</v>
      </c>
      <c r="AW5" s="573"/>
      <c r="AY5" s="242" t="s">
        <v>242</v>
      </c>
      <c r="AZ5" s="1002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1">
        <v>18928.8</v>
      </c>
      <c r="BF5" s="138">
        <f>BC5-BE5</f>
        <v>4.8699999999989814</v>
      </c>
      <c r="BG5" s="573"/>
      <c r="BH5" s="242"/>
      <c r="BI5" s="1125" t="s">
        <v>233</v>
      </c>
      <c r="BJ5" s="1002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1">
        <v>18851.599999999999</v>
      </c>
      <c r="BP5" s="138">
        <f>BM5-BO5</f>
        <v>-30.93999999999869</v>
      </c>
      <c r="BQ5" s="573"/>
      <c r="BR5" s="242"/>
      <c r="BS5" s="1128" t="s">
        <v>233</v>
      </c>
      <c r="BT5" s="1004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1">
        <v>18485.3</v>
      </c>
      <c r="BZ5" s="138">
        <f>BW5-BY5</f>
        <v>-116.63999999999942</v>
      </c>
      <c r="CA5" s="322"/>
      <c r="CB5" s="322"/>
      <c r="CC5" s="250" t="s">
        <v>233</v>
      </c>
      <c r="CD5" s="1004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1">
        <v>18631.2</v>
      </c>
      <c r="CJ5" s="138">
        <f>CG5-CI5</f>
        <v>-106.18000000000029</v>
      </c>
      <c r="CK5" s="322"/>
      <c r="CL5" s="322"/>
      <c r="CM5" s="1125" t="s">
        <v>237</v>
      </c>
      <c r="CN5" s="1005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1">
        <v>18414.84</v>
      </c>
      <c r="CT5" s="138">
        <f>CQ5-CS5</f>
        <v>-90.110000000000582</v>
      </c>
      <c r="CU5" s="573"/>
      <c r="CV5" s="242"/>
      <c r="CW5" s="250" t="s">
        <v>233</v>
      </c>
      <c r="CX5" s="1002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1">
        <v>18764.8</v>
      </c>
      <c r="DD5" s="138">
        <f>DA5-DC5</f>
        <v>-157.41999999999825</v>
      </c>
      <c r="DE5" s="573"/>
      <c r="DF5" s="242"/>
      <c r="DG5" s="242" t="s">
        <v>233</v>
      </c>
      <c r="DH5" s="1004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1">
        <v>18936.599999999999</v>
      </c>
      <c r="DN5" s="138">
        <f>DK5-DM5</f>
        <v>-45.609999999996944</v>
      </c>
      <c r="DO5" s="573"/>
      <c r="DP5" s="242"/>
      <c r="DQ5" s="1127" t="s">
        <v>233</v>
      </c>
      <c r="DR5" s="1004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1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3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1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3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6">
        <v>18354.080000000002</v>
      </c>
      <c r="ER5" s="138">
        <f>EO5-EQ5</f>
        <v>-20.390000000003056</v>
      </c>
      <c r="ES5" s="573"/>
      <c r="ET5" s="242"/>
      <c r="EU5" s="1125" t="s">
        <v>237</v>
      </c>
      <c r="EV5" s="1021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1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22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6">
        <v>18497</v>
      </c>
      <c r="FL5" s="138">
        <f>FI5-FK5</f>
        <v>60.990000000001601</v>
      </c>
      <c r="FM5" s="573"/>
      <c r="FN5" s="242"/>
      <c r="FO5" s="511" t="s">
        <v>233</v>
      </c>
      <c r="FP5" s="1002" t="s">
        <v>234</v>
      </c>
      <c r="FQ5" s="247" t="s">
        <v>316</v>
      </c>
      <c r="FR5" s="248">
        <v>44693</v>
      </c>
      <c r="FS5" s="246">
        <v>18873.71</v>
      </c>
      <c r="FT5" s="243">
        <v>21</v>
      </c>
      <c r="FU5" s="901">
        <v>18963.61</v>
      </c>
      <c r="FV5" s="138">
        <f>FS5-FU5</f>
        <v>-89.900000000001455</v>
      </c>
      <c r="FW5" s="573"/>
      <c r="FX5" s="242"/>
      <c r="FY5" s="250" t="s">
        <v>233</v>
      </c>
      <c r="FZ5" s="1002" t="s">
        <v>234</v>
      </c>
      <c r="GA5" s="249" t="s">
        <v>317</v>
      </c>
      <c r="GB5" s="248">
        <v>44695</v>
      </c>
      <c r="GC5" s="246">
        <v>18914.509999999998</v>
      </c>
      <c r="GD5" s="243">
        <v>21</v>
      </c>
      <c r="GE5" s="901">
        <v>19007.3</v>
      </c>
      <c r="GF5" s="138">
        <f>GC5-GE5</f>
        <v>-92.790000000000873</v>
      </c>
      <c r="GG5" s="573"/>
      <c r="GH5" s="242"/>
      <c r="GI5" s="1123" t="s">
        <v>233</v>
      </c>
      <c r="GJ5" s="1002" t="s">
        <v>234</v>
      </c>
      <c r="GK5" s="247" t="s">
        <v>327</v>
      </c>
      <c r="GL5" s="245">
        <v>44698</v>
      </c>
      <c r="GM5" s="246">
        <v>18796.12</v>
      </c>
      <c r="GN5" s="243">
        <v>21</v>
      </c>
      <c r="GO5" s="901">
        <v>18884.900000000001</v>
      </c>
      <c r="GP5" s="138">
        <f>GM5-GO5</f>
        <v>-88.780000000002474</v>
      </c>
      <c r="GQ5" s="573"/>
      <c r="GR5" s="242"/>
      <c r="GS5" s="1125" t="s">
        <v>233</v>
      </c>
      <c r="GT5" s="1002" t="s">
        <v>234</v>
      </c>
      <c r="GU5" s="243" t="s">
        <v>328</v>
      </c>
      <c r="GV5" s="245">
        <v>44698</v>
      </c>
      <c r="GW5" s="246">
        <v>18690.79</v>
      </c>
      <c r="GX5" s="243">
        <v>21</v>
      </c>
      <c r="GY5" s="901">
        <v>18776.900000000001</v>
      </c>
      <c r="GZ5" s="138">
        <f>GW5-GY5</f>
        <v>-86.110000000000582</v>
      </c>
      <c r="HA5" s="573"/>
      <c r="HB5" s="242"/>
      <c r="HC5" s="1128" t="s">
        <v>237</v>
      </c>
      <c r="HD5" s="1003" t="s">
        <v>238</v>
      </c>
      <c r="HE5" s="247" t="s">
        <v>329</v>
      </c>
      <c r="HF5" s="245">
        <v>44699</v>
      </c>
      <c r="HG5" s="246">
        <v>18660.62</v>
      </c>
      <c r="HH5" s="243">
        <v>20</v>
      </c>
      <c r="HI5" s="901">
        <v>18707.05</v>
      </c>
      <c r="HJ5" s="138">
        <f>HG5-HI5</f>
        <v>-46.430000000000291</v>
      </c>
      <c r="HK5" s="573"/>
      <c r="HL5" s="242"/>
      <c r="HM5" s="242" t="s">
        <v>237</v>
      </c>
      <c r="HN5" s="1003" t="s">
        <v>238</v>
      </c>
      <c r="HO5" s="247" t="s">
        <v>330</v>
      </c>
      <c r="HP5" s="248">
        <v>44700</v>
      </c>
      <c r="HQ5" s="246">
        <v>18800.28</v>
      </c>
      <c r="HR5" s="243">
        <v>20</v>
      </c>
      <c r="HS5" s="1086">
        <v>18873.580000000002</v>
      </c>
      <c r="HT5" s="138">
        <f>HQ5-HS5</f>
        <v>-73.30000000000291</v>
      </c>
      <c r="HU5" s="573"/>
      <c r="HV5" s="242"/>
      <c r="HW5" s="1125" t="s">
        <v>233</v>
      </c>
      <c r="HX5" s="1002" t="s">
        <v>234</v>
      </c>
      <c r="HY5" s="247" t="s">
        <v>331</v>
      </c>
      <c r="HZ5" s="248">
        <v>44700</v>
      </c>
      <c r="IA5" s="246">
        <v>18570.07</v>
      </c>
      <c r="IB5" s="243">
        <v>21</v>
      </c>
      <c r="IC5" s="901">
        <v>18649.3</v>
      </c>
      <c r="ID5" s="138">
        <f>IA5-IC5</f>
        <v>-79.229999999999563</v>
      </c>
      <c r="IE5" s="573"/>
      <c r="IF5" s="242"/>
      <c r="IG5" s="1125" t="s">
        <v>272</v>
      </c>
      <c r="IH5" s="1003" t="s">
        <v>238</v>
      </c>
      <c r="II5" s="247" t="s">
        <v>332</v>
      </c>
      <c r="IJ5" s="248">
        <v>44701</v>
      </c>
      <c r="IK5" s="246">
        <v>18885.68</v>
      </c>
      <c r="IL5" s="243">
        <v>20</v>
      </c>
      <c r="IM5" s="901">
        <v>18951.150000000001</v>
      </c>
      <c r="IN5" s="138">
        <f>IK5-IM5</f>
        <v>-65.470000000001164</v>
      </c>
      <c r="IO5" s="573"/>
      <c r="IP5" s="242"/>
      <c r="IQ5" s="1125"/>
      <c r="IR5" s="996"/>
      <c r="IS5" s="249"/>
      <c r="IT5" s="245"/>
      <c r="IU5" s="246"/>
      <c r="IV5" s="243"/>
      <c r="IW5" s="241"/>
      <c r="IX5" s="138">
        <f>IU5-IW5</f>
        <v>0</v>
      </c>
      <c r="IY5" s="573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3"/>
      <c r="JJ5" s="242"/>
      <c r="JK5" s="1127"/>
      <c r="JL5" s="502"/>
      <c r="JM5" s="247"/>
      <c r="JN5" s="248"/>
      <c r="JO5" s="246"/>
      <c r="JP5" s="243"/>
      <c r="JQ5" s="270"/>
      <c r="JR5" s="138">
        <f>JO5-JQ5</f>
        <v>0</v>
      </c>
      <c r="JS5" s="573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3"/>
      <c r="KD5" s="242"/>
      <c r="KE5" s="1123"/>
      <c r="KF5" s="243"/>
      <c r="KG5" s="249"/>
      <c r="KH5" s="248"/>
      <c r="KI5" s="246"/>
      <c r="KJ5" s="243"/>
      <c r="KK5" s="241"/>
      <c r="KL5" s="138">
        <f>KI5-KK5</f>
        <v>0</v>
      </c>
      <c r="KM5" s="573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3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3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2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25"/>
      <c r="BJ6" s="915"/>
      <c r="BK6" s="242"/>
      <c r="BL6" s="242"/>
      <c r="BM6" s="242"/>
      <c r="BN6" s="242"/>
      <c r="BO6" s="243"/>
      <c r="BP6" s="242"/>
      <c r="BQ6" s="322"/>
      <c r="BR6" s="242"/>
      <c r="BS6" s="112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25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2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2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23"/>
      <c r="GJ6" s="254"/>
      <c r="GK6" s="242"/>
      <c r="GL6" s="242"/>
      <c r="GM6" s="242"/>
      <c r="GN6" s="242"/>
      <c r="GO6" s="243"/>
      <c r="GP6" s="242"/>
      <c r="GQ6" s="322"/>
      <c r="GR6" s="242"/>
      <c r="GS6" s="1125"/>
      <c r="GT6" s="251"/>
      <c r="GU6" s="242"/>
      <c r="GV6" s="242"/>
      <c r="GW6" s="242"/>
      <c r="GX6" s="242"/>
      <c r="GY6" s="243"/>
      <c r="GZ6" s="242"/>
      <c r="HA6" s="322"/>
      <c r="HB6" s="242"/>
      <c r="HC6" s="112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25"/>
      <c r="HX6" s="242"/>
      <c r="HY6" s="242"/>
      <c r="HZ6" s="242"/>
      <c r="IA6" s="242"/>
      <c r="IB6" s="242"/>
      <c r="IC6" s="243"/>
      <c r="ID6" s="242"/>
      <c r="IE6" s="322"/>
      <c r="IF6" s="242"/>
      <c r="IG6" s="1125"/>
      <c r="IH6" s="242"/>
      <c r="II6" s="242"/>
      <c r="IJ6" s="242"/>
      <c r="IK6" s="242"/>
      <c r="IL6" s="242"/>
      <c r="IM6" s="243"/>
      <c r="IN6" s="242"/>
      <c r="IO6" s="322"/>
      <c r="IP6" s="242"/>
      <c r="IQ6" s="112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2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2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8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8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377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373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385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394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405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407</v>
      </c>
      <c r="BP8" s="814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418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7">
        <v>44690</v>
      </c>
      <c r="CH8" s="279">
        <v>886.8</v>
      </c>
      <c r="CI8" s="815" t="s">
        <v>432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5" t="s">
        <v>428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459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446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438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478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474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480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489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505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519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522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527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538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542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554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549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/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9">
        <f>KB8*JZ8</f>
        <v>0</v>
      </c>
      <c r="KE8" s="928"/>
      <c r="KF8" s="949"/>
      <c r="KG8" s="15">
        <v>1</v>
      </c>
      <c r="KH8" s="92"/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377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369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385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394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405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407</v>
      </c>
      <c r="BP9" s="814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421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7">
        <v>44690</v>
      </c>
      <c r="CH9" s="279">
        <v>893.6</v>
      </c>
      <c r="CI9" s="815" t="s">
        <v>432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428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457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446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438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478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484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491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489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501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518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522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527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538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542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553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535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/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9">
        <f t="shared" ref="KC9:KC28" si="32">KB9*JZ9</f>
        <v>0</v>
      </c>
      <c r="KE9" s="242"/>
      <c r="KF9" s="949"/>
      <c r="KG9" s="15">
        <v>2</v>
      </c>
      <c r="KH9" s="69"/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377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373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385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394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404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407</v>
      </c>
      <c r="BP10" s="814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418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7">
        <v>44691</v>
      </c>
      <c r="CH10" s="279">
        <v>884.5</v>
      </c>
      <c r="CI10" s="815" t="s">
        <v>440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423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459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446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438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478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484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491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488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501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519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521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527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444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496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553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549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/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9">
        <f t="shared" si="32"/>
        <v>0</v>
      </c>
      <c r="KE10" s="242"/>
      <c r="KF10" s="949"/>
      <c r="KG10" s="15">
        <v>3</v>
      </c>
      <c r="KH10" s="69"/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8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377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369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386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394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404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407</v>
      </c>
      <c r="BP11" s="814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421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7">
        <v>44690</v>
      </c>
      <c r="CH11" s="279">
        <v>881.3</v>
      </c>
      <c r="CI11" s="815" t="s">
        <v>432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428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459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446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438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466</v>
      </c>
      <c r="EH11" s="71">
        <v>49</v>
      </c>
      <c r="EI11" s="569">
        <f t="shared" si="18"/>
        <v>43696.24</v>
      </c>
      <c r="EK11" s="800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484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480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489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500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519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526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530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538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496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553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547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/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9">
        <f t="shared" si="32"/>
        <v>0</v>
      </c>
      <c r="KE11" s="928"/>
      <c r="KF11" s="949"/>
      <c r="KG11" s="15">
        <v>4</v>
      </c>
      <c r="KH11" s="69"/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377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373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385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394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405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407</v>
      </c>
      <c r="BP12" s="814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418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7">
        <v>44691</v>
      </c>
      <c r="CH12" s="279">
        <v>924.4</v>
      </c>
      <c r="CI12" s="815" t="s">
        <v>440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428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459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446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438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478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471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480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488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505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519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527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533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537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542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553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540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/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9">
        <f t="shared" si="32"/>
        <v>0</v>
      </c>
      <c r="KE12" s="242"/>
      <c r="KF12" s="949"/>
      <c r="KG12" s="15">
        <v>5</v>
      </c>
      <c r="KH12" s="69"/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377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373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385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394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404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407</v>
      </c>
      <c r="BP13" s="814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418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7">
        <v>44691</v>
      </c>
      <c r="CH13" s="279">
        <v>872.3</v>
      </c>
      <c r="CI13" s="815" t="s">
        <v>435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431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459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446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438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478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484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480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488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505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519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493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533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536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496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552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540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/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9">
        <f t="shared" si="32"/>
        <v>0</v>
      </c>
      <c r="KE13" s="242"/>
      <c r="KF13" s="949"/>
      <c r="KG13" s="15">
        <v>6</v>
      </c>
      <c r="KH13" s="69"/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377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374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391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394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404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407</v>
      </c>
      <c r="BP14" s="814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421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7">
        <v>44691</v>
      </c>
      <c r="CH14" s="279">
        <v>884</v>
      </c>
      <c r="CI14" s="815" t="s">
        <v>435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423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459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442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438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478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471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491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488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480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519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522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533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444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496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552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549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/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9">
        <f t="shared" si="32"/>
        <v>0</v>
      </c>
      <c r="KE14" s="242"/>
      <c r="KF14" s="949"/>
      <c r="KG14" s="15">
        <v>7</v>
      </c>
      <c r="KH14" s="69"/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377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374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391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394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405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407</v>
      </c>
      <c r="BP15" s="814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418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7">
        <v>44691</v>
      </c>
      <c r="CH15" s="279">
        <v>920.8</v>
      </c>
      <c r="CI15" s="815" t="s">
        <v>440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423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457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442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438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478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484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491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489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501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518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522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533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536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541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554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535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/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9">
        <f t="shared" si="32"/>
        <v>0</v>
      </c>
      <c r="KE15" s="242"/>
      <c r="KF15" s="949"/>
      <c r="KG15" s="15">
        <v>8</v>
      </c>
      <c r="KH15" s="69"/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377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368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391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393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405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407</v>
      </c>
      <c r="BP16" s="814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418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7">
        <v>44691</v>
      </c>
      <c r="CH16" s="279">
        <v>884</v>
      </c>
      <c r="CI16" s="815" t="s">
        <v>440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426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459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442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438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466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471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480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487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501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519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522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533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538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496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554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535</v>
      </c>
      <c r="IN16" s="71">
        <v>43</v>
      </c>
      <c r="IO16" s="569">
        <f t="shared" si="28"/>
        <v>40842.26</v>
      </c>
      <c r="IR16" s="106"/>
      <c r="IS16" s="15">
        <v>9</v>
      </c>
      <c r="IT16" s="279"/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9">
        <f t="shared" si="32"/>
        <v>0</v>
      </c>
      <c r="KE16" s="242"/>
      <c r="KF16" s="949"/>
      <c r="KG16" s="15">
        <v>9</v>
      </c>
      <c r="KH16" s="69"/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3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377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366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385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393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416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407</v>
      </c>
      <c r="BP17" s="814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421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7">
        <v>44690</v>
      </c>
      <c r="CH17" s="279">
        <v>875.9</v>
      </c>
      <c r="CI17" s="815" t="s">
        <v>432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428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455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446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438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466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471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491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487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501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519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522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533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537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496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551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535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/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9">
        <f t="shared" si="32"/>
        <v>0</v>
      </c>
      <c r="KE17" s="242"/>
      <c r="KF17" s="949"/>
      <c r="KG17" s="15">
        <v>10</v>
      </c>
      <c r="KH17" s="69"/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3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381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363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391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393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416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407</v>
      </c>
      <c r="BP18" s="814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419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7">
        <v>44690</v>
      </c>
      <c r="CH18" s="279">
        <v>887.2</v>
      </c>
      <c r="CI18" s="815" t="s">
        <v>432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424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455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446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437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478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484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485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487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505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519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522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530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444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541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552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535</v>
      </c>
      <c r="IN18" s="71">
        <v>43</v>
      </c>
      <c r="IO18" s="569">
        <f t="shared" si="28"/>
        <v>40100.94</v>
      </c>
      <c r="IR18" s="106"/>
      <c r="IS18" s="15">
        <v>11</v>
      </c>
      <c r="IT18" s="279"/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9">
        <f t="shared" si="32"/>
        <v>0</v>
      </c>
      <c r="KE18" s="242"/>
      <c r="KF18" s="949"/>
      <c r="KG18" s="15">
        <v>11</v>
      </c>
      <c r="KH18" s="69"/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3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381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366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391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393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416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410</v>
      </c>
      <c r="BP19" s="814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418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7">
        <v>44690</v>
      </c>
      <c r="CH19" s="279">
        <v>911.7</v>
      </c>
      <c r="CI19" s="815" t="s">
        <v>432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424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455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446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437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466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484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480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487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501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519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522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533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529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496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554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535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/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69"/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3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381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366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385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393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416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410</v>
      </c>
      <c r="BP20" s="814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418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7">
        <v>44690</v>
      </c>
      <c r="CH20" s="279">
        <v>886.3</v>
      </c>
      <c r="CI20" s="815" t="s">
        <v>432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424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457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445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437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466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471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491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487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501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519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527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530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537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496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552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540</v>
      </c>
      <c r="IN20" s="71">
        <v>45</v>
      </c>
      <c r="IO20" s="569">
        <f t="shared" si="28"/>
        <v>43476.75</v>
      </c>
      <c r="IR20" s="106"/>
      <c r="IS20" s="15">
        <v>13</v>
      </c>
      <c r="IT20" s="279"/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92"/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3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381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366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391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393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403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410</v>
      </c>
      <c r="BP21" s="814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418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7">
        <v>44690</v>
      </c>
      <c r="CH21" s="279">
        <v>875.4</v>
      </c>
      <c r="CI21" s="815" t="s">
        <v>432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423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455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445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437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466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471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491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487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504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518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527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530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532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541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550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535</v>
      </c>
      <c r="IN21" s="71">
        <v>43</v>
      </c>
      <c r="IO21" s="569">
        <f t="shared" si="28"/>
        <v>39905.72</v>
      </c>
      <c r="IR21" s="106"/>
      <c r="IS21" s="15">
        <v>14</v>
      </c>
      <c r="IT21" s="279"/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3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381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366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391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393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403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410</v>
      </c>
      <c r="BP22" s="814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418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7">
        <v>44690</v>
      </c>
      <c r="CH22" s="279">
        <v>876.8</v>
      </c>
      <c r="CI22" s="815" t="s">
        <v>432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423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457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442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437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478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471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491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487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480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518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527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530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536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541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550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540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/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3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381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366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391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393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403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410</v>
      </c>
      <c r="BP23" s="814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414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7">
        <v>44690</v>
      </c>
      <c r="CH23" s="279">
        <v>905.8</v>
      </c>
      <c r="CI23" s="815" t="s">
        <v>428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423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455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442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437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466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484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485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485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501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518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503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533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537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539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551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549</v>
      </c>
      <c r="IN23" s="71">
        <v>45</v>
      </c>
      <c r="IO23" s="569">
        <f t="shared" si="28"/>
        <v>43443</v>
      </c>
      <c r="IR23" s="106"/>
      <c r="IS23" s="15">
        <v>16</v>
      </c>
      <c r="IT23" s="279"/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3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381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366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385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393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398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410</v>
      </c>
      <c r="BP24" s="814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417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7">
        <v>44690</v>
      </c>
      <c r="CH24" s="279">
        <v>894.5</v>
      </c>
      <c r="CI24" s="815" t="s">
        <v>428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423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455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446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437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478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484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480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487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501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518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522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527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529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539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550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535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/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3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381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366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383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393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403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410</v>
      </c>
      <c r="BP25" s="814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414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7">
        <v>44690</v>
      </c>
      <c r="CH25" s="279">
        <v>864.1</v>
      </c>
      <c r="CI25" s="815" t="s">
        <v>432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423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455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445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437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466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471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480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485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501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518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527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530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444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496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551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535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/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3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381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366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385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393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400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410</v>
      </c>
      <c r="BP26" s="814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414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7">
        <v>44690</v>
      </c>
      <c r="CH26" s="279">
        <v>863.2</v>
      </c>
      <c r="CI26" s="815" t="s">
        <v>428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423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455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442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437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466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471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491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487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501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518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493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530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536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496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550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535</v>
      </c>
      <c r="IN26" s="71">
        <v>43</v>
      </c>
      <c r="IO26" s="569">
        <f t="shared" si="28"/>
        <v>40959.22</v>
      </c>
      <c r="IR26" s="106"/>
      <c r="IS26" s="15">
        <v>19</v>
      </c>
      <c r="IT26" s="279"/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3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381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366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391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392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398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410</v>
      </c>
      <c r="BP27" s="814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421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7">
        <v>44690</v>
      </c>
      <c r="CH27" s="279">
        <v>870.9</v>
      </c>
      <c r="CI27" s="815" t="s">
        <v>428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423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455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442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437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466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471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491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487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505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518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523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530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538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539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554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547</v>
      </c>
      <c r="IN27" s="71">
        <v>45</v>
      </c>
      <c r="IO27" s="569">
        <f t="shared" si="28"/>
        <v>43435.8</v>
      </c>
      <c r="IR27" s="106"/>
      <c r="IS27" s="15">
        <v>20</v>
      </c>
      <c r="IT27" s="279"/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3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381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365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398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410</v>
      </c>
      <c r="BP28" s="814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417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7">
        <v>44690</v>
      </c>
      <c r="CH28" s="279">
        <v>887.7</v>
      </c>
      <c r="CI28" s="815" t="s">
        <v>428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455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442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501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518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525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533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551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/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3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4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7"/>
      <c r="CH29" s="279"/>
      <c r="CI29" s="998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3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4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4"/>
      <c r="N33" s="941" t="s">
        <v>21</v>
      </c>
      <c r="O33" s="942"/>
      <c r="P33" s="304">
        <f>Q5-P32</f>
        <v>0</v>
      </c>
      <c r="Q33" s="242"/>
      <c r="S33" s="569"/>
      <c r="X33" s="941" t="s">
        <v>21</v>
      </c>
      <c r="Y33" s="942"/>
      <c r="Z33" s="304">
        <f>AA5-Z32</f>
        <v>0</v>
      </c>
      <c r="AA33" s="242"/>
      <c r="AH33" s="941" t="s">
        <v>21</v>
      </c>
      <c r="AI33" s="942"/>
      <c r="AJ33" s="232">
        <f>AK5-AJ32</f>
        <v>0</v>
      </c>
      <c r="AM33" s="569"/>
      <c r="AR33" s="941" t="s">
        <v>21</v>
      </c>
      <c r="AS33" s="942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9" t="s">
        <v>21</v>
      </c>
      <c r="NA33" s="810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29" t="s">
        <v>21</v>
      </c>
      <c r="RU33" s="1130"/>
      <c r="RV33" s="141">
        <f>SUM(RW5-RV32)</f>
        <v>0</v>
      </c>
      <c r="SC33" s="1129" t="s">
        <v>21</v>
      </c>
      <c r="SD33" s="1130"/>
      <c r="SE33" s="141">
        <f>SUM(SF5-SE32)</f>
        <v>0</v>
      </c>
      <c r="SL33" s="1129" t="s">
        <v>21</v>
      </c>
      <c r="SM33" s="1130"/>
      <c r="SN33" s="232">
        <f>SUM(SO5-SN32)</f>
        <v>0</v>
      </c>
      <c r="SU33" s="1129" t="s">
        <v>21</v>
      </c>
      <c r="SV33" s="1130"/>
      <c r="SW33" s="141">
        <f>SUM(SX5-SW32)</f>
        <v>0</v>
      </c>
      <c r="TD33" s="1129" t="s">
        <v>21</v>
      </c>
      <c r="TE33" s="1130"/>
      <c r="TF33" s="141">
        <f>SUM(TG5-TF32)</f>
        <v>0</v>
      </c>
      <c r="TM33" s="1129" t="s">
        <v>21</v>
      </c>
      <c r="TN33" s="1130"/>
      <c r="TO33" s="141">
        <f>SUM(TP5-TO32)</f>
        <v>0</v>
      </c>
      <c r="TV33" s="1129" t="s">
        <v>21</v>
      </c>
      <c r="TW33" s="1130"/>
      <c r="TX33" s="141">
        <f>SUM(TY5-TX32)</f>
        <v>0</v>
      </c>
      <c r="UE33" s="1129" t="s">
        <v>21</v>
      </c>
      <c r="UF33" s="1130"/>
      <c r="UG33" s="141">
        <f>SUM(UH5-UG32)</f>
        <v>0</v>
      </c>
      <c r="UN33" s="1129" t="s">
        <v>21</v>
      </c>
      <c r="UO33" s="113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29" t="s">
        <v>21</v>
      </c>
      <c r="VP33" s="1130"/>
      <c r="VQ33" s="141">
        <f>VR5-VQ32</f>
        <v>-22</v>
      </c>
      <c r="VX33" s="1129" t="s">
        <v>21</v>
      </c>
      <c r="VY33" s="1130"/>
      <c r="VZ33" s="141">
        <f>WA5-VZ32</f>
        <v>-22</v>
      </c>
      <c r="WG33" s="1129" t="s">
        <v>21</v>
      </c>
      <c r="WH33" s="1130"/>
      <c r="WI33" s="141">
        <f>WJ5-WI32</f>
        <v>-22</v>
      </c>
      <c r="WP33" s="1129" t="s">
        <v>21</v>
      </c>
      <c r="WQ33" s="1130"/>
      <c r="WR33" s="141">
        <f>WS5-WR32</f>
        <v>-22</v>
      </c>
      <c r="WY33" s="1129" t="s">
        <v>21</v>
      </c>
      <c r="WZ33" s="1130"/>
      <c r="XA33" s="141">
        <f>XB5-XA32</f>
        <v>-22</v>
      </c>
      <c r="XH33" s="1129" t="s">
        <v>21</v>
      </c>
      <c r="XI33" s="1130"/>
      <c r="XJ33" s="141">
        <f>XK5-XJ32</f>
        <v>-22</v>
      </c>
      <c r="XQ33" s="1129" t="s">
        <v>21</v>
      </c>
      <c r="XR33" s="1130"/>
      <c r="XS33" s="141">
        <f>XT5-XS32</f>
        <v>-22</v>
      </c>
      <c r="XZ33" s="1129" t="s">
        <v>21</v>
      </c>
      <c r="YA33" s="1130"/>
      <c r="YB33" s="141">
        <f>YC5-YB32</f>
        <v>-22</v>
      </c>
      <c r="YI33" s="1129" t="s">
        <v>21</v>
      </c>
      <c r="YJ33" s="1130"/>
      <c r="YK33" s="141">
        <f>YL5-YK32</f>
        <v>-22</v>
      </c>
      <c r="YR33" s="1129" t="s">
        <v>21</v>
      </c>
      <c r="YS33" s="1130"/>
      <c r="YT33" s="141">
        <f>YU5-YT32</f>
        <v>-22</v>
      </c>
      <c r="ZA33" s="1129" t="s">
        <v>21</v>
      </c>
      <c r="ZB33" s="1130"/>
      <c r="ZC33" s="141">
        <f>ZD5-ZC32</f>
        <v>-22</v>
      </c>
      <c r="ZJ33" s="1129" t="s">
        <v>21</v>
      </c>
      <c r="ZK33" s="1130"/>
      <c r="ZL33" s="141">
        <f>ZM5-ZL32</f>
        <v>-22</v>
      </c>
      <c r="ZS33" s="1129" t="s">
        <v>21</v>
      </c>
      <c r="ZT33" s="1130"/>
      <c r="ZU33" s="141">
        <f>ZV5-ZU32</f>
        <v>-22</v>
      </c>
      <c r="AAB33" s="1129" t="s">
        <v>21</v>
      </c>
      <c r="AAC33" s="1130"/>
      <c r="AAD33" s="141">
        <f>AAE5-AAD32</f>
        <v>-22</v>
      </c>
      <c r="AAK33" s="1129" t="s">
        <v>21</v>
      </c>
      <c r="AAL33" s="1130"/>
      <c r="AAM33" s="141">
        <f>AAN5-AAM32</f>
        <v>-22</v>
      </c>
      <c r="AAT33" s="1129" t="s">
        <v>21</v>
      </c>
      <c r="AAU33" s="1130"/>
      <c r="AAV33" s="141">
        <f>AAV32-AAT32</f>
        <v>22</v>
      </c>
      <c r="ABC33" s="1129" t="s">
        <v>21</v>
      </c>
      <c r="ABD33" s="1130"/>
      <c r="ABE33" s="141">
        <f>ABF5-ABE32</f>
        <v>-22</v>
      </c>
      <c r="ABL33" s="1129" t="s">
        <v>21</v>
      </c>
      <c r="ABM33" s="1130"/>
      <c r="ABN33" s="141">
        <f>ABO5-ABN32</f>
        <v>-22</v>
      </c>
      <c r="ABU33" s="1129" t="s">
        <v>21</v>
      </c>
      <c r="ABV33" s="1130"/>
      <c r="ABW33" s="141">
        <f>ABX5-ABW32</f>
        <v>-22</v>
      </c>
      <c r="ACD33" s="1129" t="s">
        <v>21</v>
      </c>
      <c r="ACE33" s="1130"/>
      <c r="ACF33" s="141">
        <f>ACG5-ACF32</f>
        <v>-22</v>
      </c>
      <c r="ACM33" s="1129" t="s">
        <v>21</v>
      </c>
      <c r="ACN33" s="1130"/>
      <c r="ACO33" s="141">
        <f>ACP5-ACO32</f>
        <v>-22</v>
      </c>
      <c r="ACV33" s="1129" t="s">
        <v>21</v>
      </c>
      <c r="ACW33" s="1130"/>
      <c r="ACX33" s="141">
        <f>ACY5-ACX32</f>
        <v>-22</v>
      </c>
      <c r="ADE33" s="1129" t="s">
        <v>21</v>
      </c>
      <c r="ADF33" s="1130"/>
      <c r="ADG33" s="141">
        <f>ADH5-ADG32</f>
        <v>-22</v>
      </c>
      <c r="ADN33" s="1129" t="s">
        <v>21</v>
      </c>
      <c r="ADO33" s="1130"/>
      <c r="ADP33" s="141">
        <f>ADQ5-ADP32</f>
        <v>-22</v>
      </c>
      <c r="ADW33" s="1129" t="s">
        <v>21</v>
      </c>
      <c r="ADX33" s="1130"/>
      <c r="ADY33" s="141">
        <f>ADZ5-ADY32</f>
        <v>-22</v>
      </c>
      <c r="AEF33" s="1129" t="s">
        <v>21</v>
      </c>
      <c r="AEG33" s="1130"/>
      <c r="AEH33" s="141">
        <f>AEI5-AEH32</f>
        <v>-22</v>
      </c>
      <c r="AEO33" s="1129" t="s">
        <v>21</v>
      </c>
      <c r="AEP33" s="113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4"/>
      <c r="N34" s="943" t="s">
        <v>4</v>
      </c>
      <c r="O34" s="944"/>
      <c r="P34" s="49"/>
      <c r="S34" s="569"/>
      <c r="X34" s="943" t="s">
        <v>4</v>
      </c>
      <c r="Y34" s="944"/>
      <c r="Z34" s="49"/>
      <c r="AH34" s="943" t="s">
        <v>4</v>
      </c>
      <c r="AI34" s="944"/>
      <c r="AJ34" s="49"/>
      <c r="AM34" s="569"/>
      <c r="AR34" s="943" t="s">
        <v>4</v>
      </c>
      <c r="AS34" s="944"/>
      <c r="AT34" s="49"/>
      <c r="AZ34" s="75"/>
      <c r="BB34" s="941" t="s">
        <v>21</v>
      </c>
      <c r="BC34" s="942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1" t="s">
        <v>4</v>
      </c>
      <c r="NA34" s="812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31" t="s">
        <v>4</v>
      </c>
      <c r="RU34" s="1132"/>
      <c r="RV34" s="49"/>
      <c r="SC34" s="1131" t="s">
        <v>4</v>
      </c>
      <c r="SD34" s="1132"/>
      <c r="SE34" s="49"/>
      <c r="SL34" s="1131" t="s">
        <v>4</v>
      </c>
      <c r="SM34" s="1132"/>
      <c r="SN34" s="49"/>
      <c r="SU34" s="1131" t="s">
        <v>4</v>
      </c>
      <c r="SV34" s="1132"/>
      <c r="SW34" s="49"/>
      <c r="TD34" s="1131" t="s">
        <v>4</v>
      </c>
      <c r="TE34" s="1132"/>
      <c r="TF34" s="49"/>
      <c r="TM34" s="1131" t="s">
        <v>4</v>
      </c>
      <c r="TN34" s="1132"/>
      <c r="TO34" s="49"/>
      <c r="TV34" s="1131" t="s">
        <v>4</v>
      </c>
      <c r="TW34" s="1132"/>
      <c r="TX34" s="49"/>
      <c r="UE34" s="1131" t="s">
        <v>4</v>
      </c>
      <c r="UF34" s="1132"/>
      <c r="UG34" s="49"/>
      <c r="UN34" s="1131" t="s">
        <v>4</v>
      </c>
      <c r="UO34" s="113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31" t="s">
        <v>4</v>
      </c>
      <c r="VP34" s="1132"/>
      <c r="VQ34" s="49"/>
      <c r="VX34" s="1131" t="s">
        <v>4</v>
      </c>
      <c r="VY34" s="1132"/>
      <c r="VZ34" s="49"/>
      <c r="WG34" s="1131" t="s">
        <v>4</v>
      </c>
      <c r="WH34" s="1132"/>
      <c r="WI34" s="49"/>
      <c r="WP34" s="1131" t="s">
        <v>4</v>
      </c>
      <c r="WQ34" s="1132"/>
      <c r="WR34" s="49"/>
      <c r="WY34" s="1131" t="s">
        <v>4</v>
      </c>
      <c r="WZ34" s="1132"/>
      <c r="XA34" s="49"/>
      <c r="XH34" s="1131" t="s">
        <v>4</v>
      </c>
      <c r="XI34" s="1132"/>
      <c r="XJ34" s="49"/>
      <c r="XQ34" s="1131" t="s">
        <v>4</v>
      </c>
      <c r="XR34" s="1132"/>
      <c r="XS34" s="49"/>
      <c r="XZ34" s="1131" t="s">
        <v>4</v>
      </c>
      <c r="YA34" s="1132"/>
      <c r="YB34" s="49"/>
      <c r="YI34" s="1131" t="s">
        <v>4</v>
      </c>
      <c r="YJ34" s="1132"/>
      <c r="YK34" s="49"/>
      <c r="YR34" s="1131" t="s">
        <v>4</v>
      </c>
      <c r="YS34" s="1132"/>
      <c r="YT34" s="49"/>
      <c r="ZA34" s="1131" t="s">
        <v>4</v>
      </c>
      <c r="ZB34" s="1132"/>
      <c r="ZC34" s="49"/>
      <c r="ZJ34" s="1131" t="s">
        <v>4</v>
      </c>
      <c r="ZK34" s="1132"/>
      <c r="ZL34" s="49"/>
      <c r="ZS34" s="1131" t="s">
        <v>4</v>
      </c>
      <c r="ZT34" s="1132"/>
      <c r="ZU34" s="49"/>
      <c r="AAB34" s="1131" t="s">
        <v>4</v>
      </c>
      <c r="AAC34" s="1132"/>
      <c r="AAD34" s="49"/>
      <c r="AAK34" s="1131" t="s">
        <v>4</v>
      </c>
      <c r="AAL34" s="1132"/>
      <c r="AAM34" s="49"/>
      <c r="AAT34" s="1131" t="s">
        <v>4</v>
      </c>
      <c r="AAU34" s="1132"/>
      <c r="AAV34" s="49"/>
      <c r="ABC34" s="1131" t="s">
        <v>4</v>
      </c>
      <c r="ABD34" s="1132"/>
      <c r="ABE34" s="49"/>
      <c r="ABL34" s="1131" t="s">
        <v>4</v>
      </c>
      <c r="ABM34" s="1132"/>
      <c r="ABN34" s="49"/>
      <c r="ABU34" s="1131" t="s">
        <v>4</v>
      </c>
      <c r="ABV34" s="1132"/>
      <c r="ABW34" s="49"/>
      <c r="ACD34" s="1131" t="s">
        <v>4</v>
      </c>
      <c r="ACE34" s="1132"/>
      <c r="ACF34" s="49"/>
      <c r="ACM34" s="1131" t="s">
        <v>4</v>
      </c>
      <c r="ACN34" s="1132"/>
      <c r="ACO34" s="49"/>
      <c r="ACV34" s="1131" t="s">
        <v>4</v>
      </c>
      <c r="ACW34" s="1132"/>
      <c r="ACX34" s="49"/>
      <c r="ADE34" s="1131" t="s">
        <v>4</v>
      </c>
      <c r="ADF34" s="1132"/>
      <c r="ADG34" s="49"/>
      <c r="ADN34" s="1131" t="s">
        <v>4</v>
      </c>
      <c r="ADO34" s="1132"/>
      <c r="ADP34" s="49"/>
      <c r="ADW34" s="1131" t="s">
        <v>4</v>
      </c>
      <c r="ADX34" s="1132"/>
      <c r="ADY34" s="49"/>
      <c r="AEF34" s="1131" t="s">
        <v>4</v>
      </c>
      <c r="AEG34" s="1132"/>
      <c r="AEH34" s="49"/>
      <c r="AEO34" s="1131" t="s">
        <v>4</v>
      </c>
      <c r="AEP34" s="113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4"/>
      <c r="S35" s="569"/>
      <c r="AM35" s="569"/>
      <c r="AZ35" s="75"/>
      <c r="BB35" s="943" t="s">
        <v>4</v>
      </c>
      <c r="BC35" s="944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51" activePane="bottomLeft" state="frozen"/>
      <selection pane="bottomLeft" activeCell="G64" sqref="G6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55" t="s">
        <v>224</v>
      </c>
      <c r="B1" s="1155"/>
      <c r="C1" s="1155"/>
      <c r="D1" s="1155"/>
      <c r="E1" s="1155"/>
      <c r="F1" s="1155"/>
      <c r="G1" s="1155"/>
      <c r="H1" s="1155"/>
      <c r="I1" s="1155"/>
      <c r="J1" s="1155"/>
      <c r="K1" s="7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</row>
    <row r="5" spans="1:11" ht="15.75" customHeight="1" thickTop="1" x14ac:dyDescent="0.25">
      <c r="A5" s="994"/>
      <c r="B5" s="73" t="s">
        <v>48</v>
      </c>
      <c r="C5" s="918"/>
      <c r="D5" s="135"/>
      <c r="E5" s="132"/>
      <c r="F5" s="73"/>
      <c r="G5" s="47">
        <f>F115</f>
        <v>13746.099999999997</v>
      </c>
      <c r="H5" s="159">
        <f>E5+E6-G5+E4</f>
        <v>4760.7800000000043</v>
      </c>
    </row>
    <row r="6" spans="1:11" ht="15.75" customHeight="1" x14ac:dyDescent="0.25">
      <c r="A6" s="995" t="s">
        <v>214</v>
      </c>
      <c r="B6" s="850" t="s">
        <v>93</v>
      </c>
      <c r="C6" s="161">
        <v>51.8</v>
      </c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4"/>
      <c r="B7" s="163"/>
      <c r="C7" s="847"/>
      <c r="D7" s="848"/>
      <c r="E7" s="849"/>
      <c r="F7" s="736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</row>
    <row r="9" spans="1:11" ht="15.75" thickTop="1" x14ac:dyDescent="0.25">
      <c r="A9" s="955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</row>
    <row r="10" spans="1:11" x14ac:dyDescent="0.25">
      <c r="A10" s="956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2">F10*H10</f>
        <v>3103.08</v>
      </c>
    </row>
    <row r="11" spans="1:11" x14ac:dyDescent="0.25">
      <c r="A11" s="957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3">I10-F11</f>
        <v>18234.68</v>
      </c>
      <c r="J11" s="639">
        <f t="shared" ref="J11" si="4">J10-C11</f>
        <v>670</v>
      </c>
      <c r="K11" s="640">
        <f t="shared" si="2"/>
        <v>1551.54</v>
      </c>
    </row>
    <row r="12" spans="1:11" x14ac:dyDescent="0.25">
      <c r="A12" s="955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3"/>
        <v>18071.36</v>
      </c>
      <c r="J12" s="639">
        <f>J11-C12</f>
        <v>664</v>
      </c>
      <c r="K12" s="640">
        <f t="shared" si="2"/>
        <v>9309.24</v>
      </c>
    </row>
    <row r="13" spans="1:11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3"/>
        <v>17200.32</v>
      </c>
      <c r="J13" s="639">
        <f t="shared" ref="J13:J76" si="5">J12-C13</f>
        <v>632</v>
      </c>
      <c r="K13" s="640">
        <f t="shared" si="2"/>
        <v>49649.279999999999</v>
      </c>
    </row>
    <row r="14" spans="1:11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3"/>
        <v>17173.099999999999</v>
      </c>
      <c r="J14" s="639">
        <f t="shared" si="5"/>
        <v>631</v>
      </c>
      <c r="K14" s="640">
        <f t="shared" si="2"/>
        <v>1551.54</v>
      </c>
    </row>
    <row r="15" spans="1:11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3"/>
        <v>17064.219999999998</v>
      </c>
      <c r="J15" s="639">
        <f t="shared" si="5"/>
        <v>627</v>
      </c>
      <c r="K15" s="640">
        <f t="shared" si="2"/>
        <v>6206.16</v>
      </c>
    </row>
    <row r="16" spans="1:11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3"/>
        <v>17036.999999999996</v>
      </c>
      <c r="J16" s="639">
        <f t="shared" si="5"/>
        <v>626</v>
      </c>
      <c r="K16" s="640">
        <f t="shared" si="2"/>
        <v>1551.54</v>
      </c>
    </row>
    <row r="17" spans="1:11" x14ac:dyDescent="0.25">
      <c r="A17" s="610"/>
      <c r="B17" s="317">
        <v>27.22</v>
      </c>
      <c r="C17" s="15">
        <v>1</v>
      </c>
      <c r="D17" s="1037">
        <f t="shared" si="0"/>
        <v>27.22</v>
      </c>
      <c r="E17" s="1038">
        <v>44683</v>
      </c>
      <c r="F17" s="1039">
        <f t="shared" si="1"/>
        <v>27.22</v>
      </c>
      <c r="G17" s="1040" t="s">
        <v>354</v>
      </c>
      <c r="H17" s="1041">
        <v>57</v>
      </c>
      <c r="I17" s="638">
        <f t="shared" si="3"/>
        <v>17009.779999999995</v>
      </c>
      <c r="J17" s="639">
        <f t="shared" si="5"/>
        <v>625</v>
      </c>
      <c r="K17" s="640">
        <f t="shared" si="2"/>
        <v>1551.54</v>
      </c>
    </row>
    <row r="18" spans="1:11" x14ac:dyDescent="0.25">
      <c r="A18" s="240"/>
      <c r="B18" s="2">
        <v>27.22</v>
      </c>
      <c r="C18" s="15">
        <v>5</v>
      </c>
      <c r="D18" s="1037">
        <f t="shared" si="0"/>
        <v>136.1</v>
      </c>
      <c r="E18" s="1042">
        <v>44683</v>
      </c>
      <c r="F18" s="1039">
        <f t="shared" si="1"/>
        <v>136.1</v>
      </c>
      <c r="G18" s="1040" t="s">
        <v>360</v>
      </c>
      <c r="H18" s="1041">
        <v>57</v>
      </c>
      <c r="I18" s="638">
        <f t="shared" si="3"/>
        <v>16873.679999999997</v>
      </c>
      <c r="J18" s="639">
        <f t="shared" si="5"/>
        <v>620</v>
      </c>
      <c r="K18" s="640">
        <f t="shared" si="2"/>
        <v>7757.7</v>
      </c>
    </row>
    <row r="19" spans="1:11" x14ac:dyDescent="0.25">
      <c r="A19" s="240"/>
      <c r="B19" s="2">
        <v>27.22</v>
      </c>
      <c r="C19" s="15">
        <v>1</v>
      </c>
      <c r="D19" s="1037">
        <f t="shared" si="0"/>
        <v>27.22</v>
      </c>
      <c r="E19" s="1038">
        <v>44684</v>
      </c>
      <c r="F19" s="1039">
        <f t="shared" si="1"/>
        <v>27.22</v>
      </c>
      <c r="G19" s="1040" t="s">
        <v>364</v>
      </c>
      <c r="H19" s="1041">
        <v>59</v>
      </c>
      <c r="I19" s="638">
        <f t="shared" si="3"/>
        <v>16846.459999999995</v>
      </c>
      <c r="J19" s="639">
        <f t="shared" si="5"/>
        <v>619</v>
      </c>
      <c r="K19" s="640">
        <f t="shared" si="2"/>
        <v>1605.98</v>
      </c>
    </row>
    <row r="20" spans="1:11" x14ac:dyDescent="0.25">
      <c r="A20" s="240"/>
      <c r="B20" s="2">
        <v>27.22</v>
      </c>
      <c r="C20" s="15">
        <v>2</v>
      </c>
      <c r="D20" s="1037">
        <f t="shared" si="0"/>
        <v>54.44</v>
      </c>
      <c r="E20" s="1038">
        <v>44684</v>
      </c>
      <c r="F20" s="1039">
        <f t="shared" si="1"/>
        <v>54.44</v>
      </c>
      <c r="G20" s="1040" t="s">
        <v>370</v>
      </c>
      <c r="H20" s="1041">
        <v>59</v>
      </c>
      <c r="I20" s="638">
        <f t="shared" si="3"/>
        <v>16792.019999999997</v>
      </c>
      <c r="J20" s="641">
        <f t="shared" si="5"/>
        <v>617</v>
      </c>
      <c r="K20" s="640">
        <f t="shared" si="2"/>
        <v>3211.96</v>
      </c>
    </row>
    <row r="21" spans="1:11" x14ac:dyDescent="0.25">
      <c r="A21" s="240"/>
      <c r="B21" s="2">
        <v>27.22</v>
      </c>
      <c r="C21" s="15">
        <v>1</v>
      </c>
      <c r="D21" s="1037">
        <f t="shared" si="0"/>
        <v>27.22</v>
      </c>
      <c r="E21" s="1042">
        <v>44685</v>
      </c>
      <c r="F21" s="1039">
        <f t="shared" si="1"/>
        <v>27.22</v>
      </c>
      <c r="G21" s="1040" t="s">
        <v>378</v>
      </c>
      <c r="H21" s="1041">
        <v>59</v>
      </c>
      <c r="I21" s="638">
        <f t="shared" si="3"/>
        <v>16764.799999999996</v>
      </c>
      <c r="J21" s="639">
        <f t="shared" si="5"/>
        <v>616</v>
      </c>
      <c r="K21" s="640">
        <f t="shared" si="2"/>
        <v>1605.98</v>
      </c>
    </row>
    <row r="22" spans="1:11" x14ac:dyDescent="0.25">
      <c r="A22" s="240" t="s">
        <v>22</v>
      </c>
      <c r="B22" s="2">
        <v>27.22</v>
      </c>
      <c r="C22" s="15">
        <v>1</v>
      </c>
      <c r="D22" s="1037">
        <f t="shared" si="0"/>
        <v>27.22</v>
      </c>
      <c r="E22" s="1042">
        <v>44685</v>
      </c>
      <c r="F22" s="1039">
        <f t="shared" si="1"/>
        <v>27.22</v>
      </c>
      <c r="G22" s="1040" t="s">
        <v>382</v>
      </c>
      <c r="H22" s="1041">
        <v>59</v>
      </c>
      <c r="I22" s="638">
        <f t="shared" si="3"/>
        <v>16737.579999999994</v>
      </c>
      <c r="J22" s="639">
        <f t="shared" si="5"/>
        <v>615</v>
      </c>
      <c r="K22" s="640">
        <f t="shared" si="2"/>
        <v>1605.98</v>
      </c>
    </row>
    <row r="23" spans="1:11" x14ac:dyDescent="0.25">
      <c r="A23" s="240"/>
      <c r="B23" s="2">
        <v>27.22</v>
      </c>
      <c r="C23" s="15">
        <v>24</v>
      </c>
      <c r="D23" s="1037">
        <f t="shared" si="0"/>
        <v>653.28</v>
      </c>
      <c r="E23" s="1042">
        <v>44685</v>
      </c>
      <c r="F23" s="1039">
        <f t="shared" si="1"/>
        <v>653.28</v>
      </c>
      <c r="G23" s="1040" t="s">
        <v>384</v>
      </c>
      <c r="H23" s="1041">
        <v>59</v>
      </c>
      <c r="I23" s="638">
        <f t="shared" si="3"/>
        <v>16084.299999999994</v>
      </c>
      <c r="J23" s="639">
        <f t="shared" si="5"/>
        <v>591</v>
      </c>
      <c r="K23" s="640">
        <f t="shared" si="2"/>
        <v>38543.519999999997</v>
      </c>
    </row>
    <row r="24" spans="1:11" x14ac:dyDescent="0.25">
      <c r="A24" s="240"/>
      <c r="B24" s="2">
        <v>27.22</v>
      </c>
      <c r="C24" s="15">
        <v>32</v>
      </c>
      <c r="D24" s="1037">
        <f t="shared" si="0"/>
        <v>871.04</v>
      </c>
      <c r="E24" s="1038">
        <v>44686</v>
      </c>
      <c r="F24" s="1039">
        <f t="shared" si="1"/>
        <v>871.04</v>
      </c>
      <c r="G24" s="1040" t="s">
        <v>397</v>
      </c>
      <c r="H24" s="1041">
        <v>59</v>
      </c>
      <c r="I24" s="638">
        <f t="shared" si="3"/>
        <v>15213.259999999995</v>
      </c>
      <c r="J24" s="639">
        <f t="shared" si="5"/>
        <v>559</v>
      </c>
      <c r="K24" s="640">
        <f t="shared" si="2"/>
        <v>51391.360000000001</v>
      </c>
    </row>
    <row r="25" spans="1:11" x14ac:dyDescent="0.25">
      <c r="A25" s="240"/>
      <c r="B25" s="2">
        <v>27.22</v>
      </c>
      <c r="C25" s="15">
        <v>2</v>
      </c>
      <c r="D25" s="1037">
        <f t="shared" si="0"/>
        <v>54.44</v>
      </c>
      <c r="E25" s="1042">
        <v>44687</v>
      </c>
      <c r="F25" s="1039">
        <f t="shared" si="1"/>
        <v>54.44</v>
      </c>
      <c r="G25" s="1040" t="s">
        <v>398</v>
      </c>
      <c r="H25" s="1041">
        <v>59</v>
      </c>
      <c r="I25" s="638">
        <f t="shared" si="3"/>
        <v>15158.819999999994</v>
      </c>
      <c r="J25" s="639">
        <f t="shared" si="5"/>
        <v>557</v>
      </c>
      <c r="K25" s="640">
        <f t="shared" si="2"/>
        <v>3211.96</v>
      </c>
    </row>
    <row r="26" spans="1:11" x14ac:dyDescent="0.25">
      <c r="A26" s="240"/>
      <c r="B26" s="2">
        <v>27.22</v>
      </c>
      <c r="C26" s="15">
        <v>5</v>
      </c>
      <c r="D26" s="1037">
        <f t="shared" si="0"/>
        <v>136.1</v>
      </c>
      <c r="E26" s="1038">
        <v>44687</v>
      </c>
      <c r="F26" s="1039">
        <f t="shared" si="1"/>
        <v>136.1</v>
      </c>
      <c r="G26" s="1040" t="s">
        <v>400</v>
      </c>
      <c r="H26" s="1041">
        <v>59</v>
      </c>
      <c r="I26" s="638">
        <f t="shared" si="3"/>
        <v>15022.719999999994</v>
      </c>
      <c r="J26" s="639">
        <f t="shared" si="5"/>
        <v>552</v>
      </c>
      <c r="K26" s="640">
        <f t="shared" si="2"/>
        <v>8029.9</v>
      </c>
    </row>
    <row r="27" spans="1:11" x14ac:dyDescent="0.25">
      <c r="A27" s="240"/>
      <c r="B27" s="2">
        <v>27.22</v>
      </c>
      <c r="C27" s="15">
        <v>10</v>
      </c>
      <c r="D27" s="1037">
        <f t="shared" si="0"/>
        <v>272.2</v>
      </c>
      <c r="E27" s="1038">
        <v>44687</v>
      </c>
      <c r="F27" s="1039">
        <f t="shared" si="1"/>
        <v>272.2</v>
      </c>
      <c r="G27" s="1040" t="s">
        <v>401</v>
      </c>
      <c r="H27" s="1041">
        <v>59</v>
      </c>
      <c r="I27" s="638">
        <f t="shared" si="3"/>
        <v>14750.519999999993</v>
      </c>
      <c r="J27" s="639">
        <f t="shared" si="5"/>
        <v>542</v>
      </c>
      <c r="K27" s="640">
        <f t="shared" si="2"/>
        <v>16059.8</v>
      </c>
    </row>
    <row r="28" spans="1:11" x14ac:dyDescent="0.25">
      <c r="A28" s="240"/>
      <c r="B28" s="2">
        <v>27.22</v>
      </c>
      <c r="C28" s="15">
        <v>9</v>
      </c>
      <c r="D28" s="1037">
        <f t="shared" si="0"/>
        <v>244.98</v>
      </c>
      <c r="E28" s="1038">
        <v>44688</v>
      </c>
      <c r="F28" s="1039">
        <f t="shared" si="1"/>
        <v>244.98</v>
      </c>
      <c r="G28" s="1040" t="s">
        <v>409</v>
      </c>
      <c r="H28" s="1041">
        <v>59</v>
      </c>
      <c r="I28" s="638">
        <f t="shared" si="3"/>
        <v>14505.539999999994</v>
      </c>
      <c r="J28" s="639">
        <f t="shared" si="5"/>
        <v>533</v>
      </c>
      <c r="K28" s="640">
        <f t="shared" si="2"/>
        <v>14453.82</v>
      </c>
    </row>
    <row r="29" spans="1:11" x14ac:dyDescent="0.25">
      <c r="A29" s="240"/>
      <c r="B29" s="2">
        <v>27.22</v>
      </c>
      <c r="C29" s="15">
        <v>10</v>
      </c>
      <c r="D29" s="1037">
        <f t="shared" si="0"/>
        <v>272.2</v>
      </c>
      <c r="E29" s="1038">
        <v>44688</v>
      </c>
      <c r="F29" s="1039">
        <f t="shared" si="1"/>
        <v>272.2</v>
      </c>
      <c r="G29" s="1040" t="s">
        <v>415</v>
      </c>
      <c r="H29" s="1041">
        <v>59</v>
      </c>
      <c r="I29" s="638">
        <f t="shared" si="3"/>
        <v>14233.339999999993</v>
      </c>
      <c r="J29" s="641">
        <f t="shared" si="5"/>
        <v>523</v>
      </c>
      <c r="K29" s="640">
        <f t="shared" si="2"/>
        <v>16059.8</v>
      </c>
    </row>
    <row r="30" spans="1:11" x14ac:dyDescent="0.25">
      <c r="A30" s="240"/>
      <c r="B30" s="2">
        <v>27.22</v>
      </c>
      <c r="C30" s="15">
        <v>24</v>
      </c>
      <c r="D30" s="1037">
        <f t="shared" si="0"/>
        <v>653.28</v>
      </c>
      <c r="E30" s="1038">
        <v>44688</v>
      </c>
      <c r="F30" s="1039">
        <f t="shared" si="1"/>
        <v>653.28</v>
      </c>
      <c r="G30" s="1043" t="s">
        <v>420</v>
      </c>
      <c r="H30" s="1044">
        <v>59</v>
      </c>
      <c r="I30" s="638">
        <f t="shared" si="3"/>
        <v>13580.059999999992</v>
      </c>
      <c r="J30" s="641">
        <f t="shared" si="5"/>
        <v>499</v>
      </c>
      <c r="K30" s="640">
        <f t="shared" si="2"/>
        <v>38543.519999999997</v>
      </c>
    </row>
    <row r="31" spans="1:11" x14ac:dyDescent="0.25">
      <c r="A31" s="240"/>
      <c r="B31" s="2">
        <v>27.22</v>
      </c>
      <c r="C31" s="15">
        <v>3</v>
      </c>
      <c r="D31" s="1037">
        <f t="shared" si="0"/>
        <v>81.66</v>
      </c>
      <c r="E31" s="1038">
        <v>44690</v>
      </c>
      <c r="F31" s="1039">
        <f t="shared" si="1"/>
        <v>81.66</v>
      </c>
      <c r="G31" s="1043" t="s">
        <v>424</v>
      </c>
      <c r="H31" s="1044">
        <v>59</v>
      </c>
      <c r="I31" s="638">
        <f t="shared" si="3"/>
        <v>13498.399999999992</v>
      </c>
      <c r="J31" s="641">
        <f t="shared" si="5"/>
        <v>496</v>
      </c>
      <c r="K31" s="640">
        <f t="shared" si="2"/>
        <v>4817.9399999999996</v>
      </c>
    </row>
    <row r="32" spans="1:11" x14ac:dyDescent="0.25">
      <c r="B32" s="2">
        <v>27.22</v>
      </c>
      <c r="C32" s="15">
        <v>3</v>
      </c>
      <c r="D32" s="1037">
        <f t="shared" si="0"/>
        <v>81.66</v>
      </c>
      <c r="E32" s="1038">
        <v>44690</v>
      </c>
      <c r="F32" s="1039">
        <f t="shared" si="1"/>
        <v>81.66</v>
      </c>
      <c r="G32" s="1043" t="s">
        <v>425</v>
      </c>
      <c r="H32" s="1044">
        <v>59</v>
      </c>
      <c r="I32" s="638">
        <f t="shared" si="3"/>
        <v>13416.739999999993</v>
      </c>
      <c r="J32" s="641">
        <f t="shared" si="5"/>
        <v>493</v>
      </c>
      <c r="K32" s="640">
        <f t="shared" si="2"/>
        <v>4817.9399999999996</v>
      </c>
    </row>
    <row r="33" spans="2:11" x14ac:dyDescent="0.25">
      <c r="B33" s="2">
        <v>27.22</v>
      </c>
      <c r="C33" s="15">
        <v>2</v>
      </c>
      <c r="D33" s="1037">
        <f t="shared" si="0"/>
        <v>54.44</v>
      </c>
      <c r="E33" s="1038">
        <v>44690</v>
      </c>
      <c r="F33" s="1039">
        <f t="shared" si="1"/>
        <v>54.44</v>
      </c>
      <c r="G33" s="1043" t="s">
        <v>426</v>
      </c>
      <c r="H33" s="1044">
        <v>59</v>
      </c>
      <c r="I33" s="638">
        <f t="shared" si="3"/>
        <v>13362.299999999992</v>
      </c>
      <c r="J33" s="641">
        <f t="shared" si="5"/>
        <v>491</v>
      </c>
      <c r="K33" s="640">
        <f t="shared" si="2"/>
        <v>3211.96</v>
      </c>
    </row>
    <row r="34" spans="2:11" x14ac:dyDescent="0.25">
      <c r="B34" s="2">
        <v>27.22</v>
      </c>
      <c r="C34" s="15">
        <v>2</v>
      </c>
      <c r="D34" s="1037">
        <f t="shared" si="0"/>
        <v>54.44</v>
      </c>
      <c r="E34" s="1038">
        <v>44690</v>
      </c>
      <c r="F34" s="1039">
        <f t="shared" si="1"/>
        <v>54.44</v>
      </c>
      <c r="G34" s="1040" t="s">
        <v>427</v>
      </c>
      <c r="H34" s="1041">
        <v>59</v>
      </c>
      <c r="I34" s="638">
        <f t="shared" si="3"/>
        <v>13307.859999999991</v>
      </c>
      <c r="J34" s="639">
        <f t="shared" si="5"/>
        <v>489</v>
      </c>
      <c r="K34" s="640">
        <f t="shared" si="2"/>
        <v>3211.96</v>
      </c>
    </row>
    <row r="35" spans="2:11" x14ac:dyDescent="0.25">
      <c r="B35" s="2">
        <v>27.22</v>
      </c>
      <c r="C35" s="15">
        <v>2</v>
      </c>
      <c r="D35" s="1037">
        <f t="shared" si="0"/>
        <v>54.44</v>
      </c>
      <c r="E35" s="1038">
        <v>44690</v>
      </c>
      <c r="F35" s="1039">
        <f t="shared" si="1"/>
        <v>54.44</v>
      </c>
      <c r="G35" s="1040" t="s">
        <v>429</v>
      </c>
      <c r="H35" s="1041">
        <v>59</v>
      </c>
      <c r="I35" s="638">
        <f t="shared" si="3"/>
        <v>13253.419999999991</v>
      </c>
      <c r="J35" s="639">
        <f t="shared" si="5"/>
        <v>487</v>
      </c>
      <c r="K35" s="640">
        <f t="shared" si="2"/>
        <v>3211.96</v>
      </c>
    </row>
    <row r="36" spans="2:11" x14ac:dyDescent="0.25">
      <c r="B36" s="2">
        <v>27.22</v>
      </c>
      <c r="C36" s="15">
        <v>1</v>
      </c>
      <c r="D36" s="1037">
        <f t="shared" si="0"/>
        <v>27.22</v>
      </c>
      <c r="E36" s="1038">
        <v>44690</v>
      </c>
      <c r="F36" s="1039">
        <f t="shared" si="1"/>
        <v>27.22</v>
      </c>
      <c r="G36" s="1040" t="s">
        <v>431</v>
      </c>
      <c r="H36" s="1041">
        <v>59</v>
      </c>
      <c r="I36" s="638">
        <f t="shared" si="3"/>
        <v>13226.199999999992</v>
      </c>
      <c r="J36" s="639">
        <f t="shared" si="5"/>
        <v>486</v>
      </c>
      <c r="K36" s="640">
        <f t="shared" si="2"/>
        <v>1605.98</v>
      </c>
    </row>
    <row r="37" spans="2:11" x14ac:dyDescent="0.25">
      <c r="B37" s="2">
        <v>27.22</v>
      </c>
      <c r="C37" s="15">
        <v>32</v>
      </c>
      <c r="D37" s="1039">
        <f t="shared" si="0"/>
        <v>871.04</v>
      </c>
      <c r="E37" s="1045">
        <v>44691</v>
      </c>
      <c r="F37" s="1039">
        <f t="shared" si="1"/>
        <v>871.04</v>
      </c>
      <c r="G37" s="1040" t="s">
        <v>439</v>
      </c>
      <c r="H37" s="1041">
        <v>59</v>
      </c>
      <c r="I37" s="638">
        <f t="shared" si="3"/>
        <v>12355.159999999993</v>
      </c>
      <c r="J37" s="639">
        <f t="shared" si="5"/>
        <v>454</v>
      </c>
      <c r="K37" s="640">
        <f t="shared" si="2"/>
        <v>51391.360000000001</v>
      </c>
    </row>
    <row r="38" spans="2:11" x14ac:dyDescent="0.25">
      <c r="B38" s="2">
        <v>27.22</v>
      </c>
      <c r="C38" s="15">
        <v>3</v>
      </c>
      <c r="D38" s="1039">
        <f t="shared" si="0"/>
        <v>81.66</v>
      </c>
      <c r="E38" s="1045">
        <v>44692</v>
      </c>
      <c r="F38" s="1039">
        <f t="shared" si="1"/>
        <v>81.66</v>
      </c>
      <c r="G38" s="1040" t="s">
        <v>448</v>
      </c>
      <c r="H38" s="1041">
        <v>59</v>
      </c>
      <c r="I38" s="638">
        <f t="shared" si="3"/>
        <v>12273.499999999993</v>
      </c>
      <c r="J38" s="639">
        <f t="shared" si="5"/>
        <v>451</v>
      </c>
      <c r="K38" s="640">
        <f t="shared" si="2"/>
        <v>4817.9399999999996</v>
      </c>
    </row>
    <row r="39" spans="2:11" x14ac:dyDescent="0.25">
      <c r="B39" s="2">
        <v>27.22</v>
      </c>
      <c r="C39" s="15">
        <v>1</v>
      </c>
      <c r="D39" s="1039">
        <f t="shared" si="0"/>
        <v>27.22</v>
      </c>
      <c r="E39" s="1045">
        <v>44692</v>
      </c>
      <c r="F39" s="1039">
        <f t="shared" si="1"/>
        <v>27.22</v>
      </c>
      <c r="G39" s="1040" t="s">
        <v>453</v>
      </c>
      <c r="H39" s="1041">
        <v>59</v>
      </c>
      <c r="I39" s="638">
        <f t="shared" si="3"/>
        <v>12246.279999999993</v>
      </c>
      <c r="J39" s="639">
        <f t="shared" si="5"/>
        <v>450</v>
      </c>
      <c r="K39" s="640">
        <f t="shared" si="2"/>
        <v>1605.98</v>
      </c>
    </row>
    <row r="40" spans="2:11" x14ac:dyDescent="0.25">
      <c r="B40" s="2">
        <v>27.22</v>
      </c>
      <c r="C40" s="15">
        <v>32</v>
      </c>
      <c r="D40" s="1039">
        <f t="shared" si="0"/>
        <v>871.04</v>
      </c>
      <c r="E40" s="1045">
        <v>44692</v>
      </c>
      <c r="F40" s="1039">
        <f t="shared" si="1"/>
        <v>871.04</v>
      </c>
      <c r="G40" s="1040" t="s">
        <v>462</v>
      </c>
      <c r="H40" s="1041">
        <v>59</v>
      </c>
      <c r="I40" s="638">
        <f t="shared" si="3"/>
        <v>11375.239999999994</v>
      </c>
      <c r="J40" s="639">
        <f t="shared" si="5"/>
        <v>418</v>
      </c>
      <c r="K40" s="640">
        <f t="shared" si="2"/>
        <v>51391.360000000001</v>
      </c>
    </row>
    <row r="41" spans="2:11" x14ac:dyDescent="0.25">
      <c r="B41" s="2">
        <v>27.22</v>
      </c>
      <c r="C41" s="15">
        <v>2</v>
      </c>
      <c r="D41" s="1039">
        <f t="shared" si="0"/>
        <v>54.44</v>
      </c>
      <c r="E41" s="1045">
        <v>44693</v>
      </c>
      <c r="F41" s="1039">
        <f t="shared" si="1"/>
        <v>54.44</v>
      </c>
      <c r="G41" s="1040" t="s">
        <v>461</v>
      </c>
      <c r="H41" s="1041">
        <v>59</v>
      </c>
      <c r="I41" s="638">
        <f t="shared" si="3"/>
        <v>11320.799999999994</v>
      </c>
      <c r="J41" s="639">
        <f t="shared" si="5"/>
        <v>416</v>
      </c>
      <c r="K41" s="640">
        <f t="shared" si="2"/>
        <v>3211.96</v>
      </c>
    </row>
    <row r="42" spans="2:11" x14ac:dyDescent="0.25">
      <c r="B42" s="2">
        <v>27.22</v>
      </c>
      <c r="C42" s="15">
        <v>1</v>
      </c>
      <c r="D42" s="1039">
        <f t="shared" si="0"/>
        <v>27.22</v>
      </c>
      <c r="E42" s="1045">
        <v>44693</v>
      </c>
      <c r="F42" s="1039">
        <f t="shared" si="1"/>
        <v>27.22</v>
      </c>
      <c r="G42" s="1040" t="s">
        <v>465</v>
      </c>
      <c r="H42" s="1041">
        <v>59</v>
      </c>
      <c r="I42" s="638">
        <f t="shared" si="3"/>
        <v>11293.579999999994</v>
      </c>
      <c r="J42" s="639">
        <f t="shared" si="5"/>
        <v>415</v>
      </c>
      <c r="K42" s="640">
        <f t="shared" si="2"/>
        <v>1605.98</v>
      </c>
    </row>
    <row r="43" spans="2:11" x14ac:dyDescent="0.25">
      <c r="B43" s="2">
        <v>27.22</v>
      </c>
      <c r="C43" s="15">
        <v>1</v>
      </c>
      <c r="D43" s="1039">
        <f t="shared" si="0"/>
        <v>27.22</v>
      </c>
      <c r="E43" s="1045">
        <v>44693</v>
      </c>
      <c r="F43" s="1039">
        <f t="shared" si="1"/>
        <v>27.22</v>
      </c>
      <c r="G43" s="1040" t="s">
        <v>470</v>
      </c>
      <c r="H43" s="1041">
        <v>59</v>
      </c>
      <c r="I43" s="638">
        <f t="shared" si="3"/>
        <v>11266.359999999995</v>
      </c>
      <c r="J43" s="639">
        <f t="shared" si="5"/>
        <v>414</v>
      </c>
      <c r="K43" s="640">
        <f t="shared" si="2"/>
        <v>1605.98</v>
      </c>
    </row>
    <row r="44" spans="2:11" x14ac:dyDescent="0.25">
      <c r="B44" s="2">
        <v>27.22</v>
      </c>
      <c r="C44" s="15">
        <v>4</v>
      </c>
      <c r="D44" s="1039">
        <f t="shared" si="0"/>
        <v>108.88</v>
      </c>
      <c r="E44" s="1045">
        <v>44694</v>
      </c>
      <c r="F44" s="1039">
        <f t="shared" si="1"/>
        <v>108.88</v>
      </c>
      <c r="G44" s="1040" t="s">
        <v>472</v>
      </c>
      <c r="H44" s="1041">
        <v>59</v>
      </c>
      <c r="I44" s="638">
        <f t="shared" si="3"/>
        <v>11157.479999999996</v>
      </c>
      <c r="J44" s="639">
        <f t="shared" si="5"/>
        <v>410</v>
      </c>
      <c r="K44" s="640">
        <f t="shared" si="2"/>
        <v>6423.92</v>
      </c>
    </row>
    <row r="45" spans="2:11" x14ac:dyDescent="0.25">
      <c r="B45" s="2">
        <v>27.22</v>
      </c>
      <c r="C45" s="15">
        <v>3</v>
      </c>
      <c r="D45" s="1039">
        <f t="shared" si="0"/>
        <v>81.66</v>
      </c>
      <c r="E45" s="1045">
        <v>44694</v>
      </c>
      <c r="F45" s="1039">
        <f t="shared" si="1"/>
        <v>81.66</v>
      </c>
      <c r="G45" s="1040" t="s">
        <v>473</v>
      </c>
      <c r="H45" s="1041">
        <v>59</v>
      </c>
      <c r="I45" s="638">
        <f t="shared" si="3"/>
        <v>11075.819999999996</v>
      </c>
      <c r="J45" s="639">
        <f t="shared" si="5"/>
        <v>407</v>
      </c>
      <c r="K45" s="640">
        <f t="shared" si="2"/>
        <v>4817.9399999999996</v>
      </c>
    </row>
    <row r="46" spans="2:11" x14ac:dyDescent="0.25">
      <c r="B46" s="2">
        <v>27.22</v>
      </c>
      <c r="C46" s="15">
        <v>10</v>
      </c>
      <c r="D46" s="1039">
        <f t="shared" si="0"/>
        <v>272.2</v>
      </c>
      <c r="E46" s="1045">
        <v>44694</v>
      </c>
      <c r="F46" s="1039">
        <f t="shared" si="1"/>
        <v>272.2</v>
      </c>
      <c r="G46" s="1040" t="s">
        <v>474</v>
      </c>
      <c r="H46" s="1041">
        <v>59</v>
      </c>
      <c r="I46" s="638">
        <f t="shared" si="3"/>
        <v>10803.619999999995</v>
      </c>
      <c r="J46" s="639">
        <f t="shared" si="5"/>
        <v>397</v>
      </c>
      <c r="K46" s="640">
        <f t="shared" si="2"/>
        <v>16059.8</v>
      </c>
    </row>
    <row r="47" spans="2:11" x14ac:dyDescent="0.25">
      <c r="B47" s="2">
        <v>27.22</v>
      </c>
      <c r="C47" s="15">
        <v>1</v>
      </c>
      <c r="D47" s="1039">
        <f t="shared" si="0"/>
        <v>27.22</v>
      </c>
      <c r="E47" s="1045">
        <v>44694</v>
      </c>
      <c r="F47" s="1039">
        <f t="shared" si="1"/>
        <v>27.22</v>
      </c>
      <c r="G47" s="1040" t="s">
        <v>475</v>
      </c>
      <c r="H47" s="1041">
        <v>59</v>
      </c>
      <c r="I47" s="638">
        <f t="shared" si="3"/>
        <v>10776.399999999996</v>
      </c>
      <c r="J47" s="639">
        <f t="shared" si="5"/>
        <v>396</v>
      </c>
      <c r="K47" s="640">
        <f t="shared" si="2"/>
        <v>1605.98</v>
      </c>
    </row>
    <row r="48" spans="2:11" x14ac:dyDescent="0.25">
      <c r="B48" s="2">
        <v>27.22</v>
      </c>
      <c r="C48" s="15">
        <v>1</v>
      </c>
      <c r="D48" s="1039">
        <f t="shared" si="0"/>
        <v>27.22</v>
      </c>
      <c r="E48" s="1045">
        <v>44695</v>
      </c>
      <c r="F48" s="1039">
        <f t="shared" si="1"/>
        <v>27.22</v>
      </c>
      <c r="G48" s="1040" t="s">
        <v>486</v>
      </c>
      <c r="H48" s="1041">
        <v>59</v>
      </c>
      <c r="I48" s="638">
        <f t="shared" si="3"/>
        <v>10749.179999999997</v>
      </c>
      <c r="J48" s="639">
        <f t="shared" si="5"/>
        <v>395</v>
      </c>
      <c r="K48" s="640">
        <f t="shared" si="2"/>
        <v>1605.98</v>
      </c>
    </row>
    <row r="49" spans="1:11" x14ac:dyDescent="0.25">
      <c r="B49" s="2">
        <v>27.22</v>
      </c>
      <c r="C49" s="15">
        <v>32</v>
      </c>
      <c r="D49" s="1039">
        <f t="shared" si="0"/>
        <v>871.04</v>
      </c>
      <c r="E49" s="1045">
        <v>44695</v>
      </c>
      <c r="F49" s="1039">
        <f t="shared" si="1"/>
        <v>871.04</v>
      </c>
      <c r="G49" s="1040" t="s">
        <v>458</v>
      </c>
      <c r="H49" s="1044">
        <v>59</v>
      </c>
      <c r="I49" s="638">
        <f t="shared" si="3"/>
        <v>9878.1399999999958</v>
      </c>
      <c r="J49" s="639">
        <f t="shared" si="5"/>
        <v>363</v>
      </c>
      <c r="K49" s="640">
        <f t="shared" si="2"/>
        <v>51391.360000000001</v>
      </c>
    </row>
    <row r="50" spans="1:11" x14ac:dyDescent="0.25">
      <c r="B50" s="2">
        <v>27.22</v>
      </c>
      <c r="C50" s="15">
        <v>5</v>
      </c>
      <c r="D50" s="1039">
        <f t="shared" si="0"/>
        <v>136.1</v>
      </c>
      <c r="E50" s="1045">
        <v>44695</v>
      </c>
      <c r="F50" s="1039">
        <f t="shared" si="1"/>
        <v>136.1</v>
      </c>
      <c r="G50" s="1040" t="s">
        <v>492</v>
      </c>
      <c r="H50" s="1041">
        <v>59</v>
      </c>
      <c r="I50" s="638">
        <f t="shared" si="3"/>
        <v>9742.0399999999954</v>
      </c>
      <c r="J50" s="639">
        <f t="shared" si="5"/>
        <v>358</v>
      </c>
      <c r="K50" s="640">
        <f t="shared" si="2"/>
        <v>8029.9</v>
      </c>
    </row>
    <row r="51" spans="1:11" x14ac:dyDescent="0.25">
      <c r="B51" s="2">
        <v>27.22</v>
      </c>
      <c r="C51" s="15">
        <v>3</v>
      </c>
      <c r="D51" s="1039">
        <f t="shared" si="0"/>
        <v>81.66</v>
      </c>
      <c r="E51" s="1045">
        <v>44697</v>
      </c>
      <c r="F51" s="1039">
        <f t="shared" si="1"/>
        <v>81.66</v>
      </c>
      <c r="G51" s="1040" t="s">
        <v>509</v>
      </c>
      <c r="H51" s="1041">
        <v>59</v>
      </c>
      <c r="I51" s="638">
        <f t="shared" si="3"/>
        <v>9660.3799999999956</v>
      </c>
      <c r="J51" s="639">
        <f t="shared" si="5"/>
        <v>355</v>
      </c>
      <c r="K51" s="640">
        <f t="shared" si="2"/>
        <v>4817.9399999999996</v>
      </c>
    </row>
    <row r="52" spans="1:11" x14ac:dyDescent="0.25">
      <c r="B52" s="2">
        <v>27.22</v>
      </c>
      <c r="C52" s="15">
        <v>28</v>
      </c>
      <c r="D52" s="1039">
        <f t="shared" si="0"/>
        <v>762.16</v>
      </c>
      <c r="E52" s="1045">
        <v>44697</v>
      </c>
      <c r="F52" s="1039">
        <f t="shared" si="1"/>
        <v>762.16</v>
      </c>
      <c r="G52" s="1040" t="s">
        <v>511</v>
      </c>
      <c r="H52" s="1041">
        <v>59</v>
      </c>
      <c r="I52" s="638">
        <f t="shared" si="3"/>
        <v>8898.2199999999957</v>
      </c>
      <c r="J52" s="639">
        <f t="shared" si="5"/>
        <v>327</v>
      </c>
      <c r="K52" s="640">
        <f t="shared" si="2"/>
        <v>44967.439999999995</v>
      </c>
    </row>
    <row r="53" spans="1:11" x14ac:dyDescent="0.25">
      <c r="B53" s="2">
        <v>27.22</v>
      </c>
      <c r="C53" s="15">
        <v>3</v>
      </c>
      <c r="D53" s="1039">
        <f t="shared" si="0"/>
        <v>81.66</v>
      </c>
      <c r="E53" s="1045">
        <v>44698</v>
      </c>
      <c r="F53" s="1039">
        <f t="shared" si="1"/>
        <v>81.66</v>
      </c>
      <c r="G53" s="1040" t="s">
        <v>493</v>
      </c>
      <c r="H53" s="1041">
        <v>59</v>
      </c>
      <c r="I53" s="638">
        <f t="shared" si="3"/>
        <v>8816.5599999999959</v>
      </c>
      <c r="J53" s="639">
        <f t="shared" si="5"/>
        <v>324</v>
      </c>
      <c r="K53" s="640">
        <f t="shared" si="2"/>
        <v>4817.9399999999996</v>
      </c>
    </row>
    <row r="54" spans="1:11" x14ac:dyDescent="0.25">
      <c r="B54" s="2">
        <v>27.22</v>
      </c>
      <c r="C54" s="15">
        <v>5</v>
      </c>
      <c r="D54" s="1039">
        <f t="shared" si="0"/>
        <v>136.1</v>
      </c>
      <c r="E54" s="1045">
        <v>44698</v>
      </c>
      <c r="F54" s="1039">
        <f t="shared" si="1"/>
        <v>136.1</v>
      </c>
      <c r="G54" s="1040" t="s">
        <v>502</v>
      </c>
      <c r="H54" s="1041">
        <v>59</v>
      </c>
      <c r="I54" s="638">
        <f t="shared" si="3"/>
        <v>8680.4599999999955</v>
      </c>
      <c r="J54" s="639">
        <f t="shared" si="5"/>
        <v>319</v>
      </c>
      <c r="K54" s="640">
        <f t="shared" si="2"/>
        <v>8029.9</v>
      </c>
    </row>
    <row r="55" spans="1:11" x14ac:dyDescent="0.25">
      <c r="B55" s="2">
        <v>27.22</v>
      </c>
      <c r="C55" s="15">
        <v>3</v>
      </c>
      <c r="D55" s="1039">
        <f t="shared" si="0"/>
        <v>81.66</v>
      </c>
      <c r="E55" s="1045">
        <v>44699</v>
      </c>
      <c r="F55" s="1039">
        <f t="shared" si="1"/>
        <v>81.66</v>
      </c>
      <c r="G55" s="1040" t="s">
        <v>520</v>
      </c>
      <c r="H55" s="1041">
        <v>59</v>
      </c>
      <c r="I55" s="638">
        <f t="shared" si="3"/>
        <v>8598.7999999999956</v>
      </c>
      <c r="J55" s="639">
        <f t="shared" si="5"/>
        <v>316</v>
      </c>
      <c r="K55" s="640">
        <f t="shared" si="2"/>
        <v>4817.9399999999996</v>
      </c>
    </row>
    <row r="56" spans="1:11" x14ac:dyDescent="0.25">
      <c r="B56" s="2">
        <v>27.22</v>
      </c>
      <c r="C56" s="15">
        <v>1</v>
      </c>
      <c r="D56" s="1039">
        <f t="shared" si="0"/>
        <v>27.22</v>
      </c>
      <c r="E56" s="1045">
        <v>44699</v>
      </c>
      <c r="F56" s="1039">
        <f t="shared" si="1"/>
        <v>27.22</v>
      </c>
      <c r="G56" s="1040" t="s">
        <v>521</v>
      </c>
      <c r="H56" s="1041">
        <v>59</v>
      </c>
      <c r="I56" s="638">
        <f t="shared" si="3"/>
        <v>8571.5799999999963</v>
      </c>
      <c r="J56" s="639">
        <f t="shared" si="5"/>
        <v>315</v>
      </c>
      <c r="K56" s="640">
        <f t="shared" si="2"/>
        <v>1605.98</v>
      </c>
    </row>
    <row r="57" spans="1:11" x14ac:dyDescent="0.25">
      <c r="B57" s="2">
        <v>27.22</v>
      </c>
      <c r="C57" s="15">
        <v>32</v>
      </c>
      <c r="D57" s="1039">
        <f t="shared" si="0"/>
        <v>871.04</v>
      </c>
      <c r="E57" s="1045">
        <v>44699</v>
      </c>
      <c r="F57" s="1039">
        <f t="shared" si="1"/>
        <v>871.04</v>
      </c>
      <c r="G57" s="1040" t="s">
        <v>522</v>
      </c>
      <c r="H57" s="1041">
        <v>59</v>
      </c>
      <c r="I57" s="638">
        <f t="shared" si="3"/>
        <v>7700.5399999999963</v>
      </c>
      <c r="J57" s="639">
        <f t="shared" si="5"/>
        <v>283</v>
      </c>
      <c r="K57" s="640">
        <f t="shared" si="2"/>
        <v>51391.360000000001</v>
      </c>
    </row>
    <row r="58" spans="1:11" x14ac:dyDescent="0.25">
      <c r="B58" s="2">
        <v>27.22</v>
      </c>
      <c r="C58" s="15">
        <v>10</v>
      </c>
      <c r="D58" s="1039">
        <f t="shared" si="0"/>
        <v>272.2</v>
      </c>
      <c r="E58" s="1045">
        <v>44699</v>
      </c>
      <c r="F58" s="1039">
        <f t="shared" si="1"/>
        <v>272.2</v>
      </c>
      <c r="G58" s="1040" t="s">
        <v>523</v>
      </c>
      <c r="H58" s="1041">
        <v>59</v>
      </c>
      <c r="I58" s="638">
        <f t="shared" si="3"/>
        <v>7428.3399999999965</v>
      </c>
      <c r="J58" s="639">
        <f t="shared" si="5"/>
        <v>273</v>
      </c>
      <c r="K58" s="640">
        <f t="shared" si="2"/>
        <v>16059.8</v>
      </c>
    </row>
    <row r="59" spans="1:11" x14ac:dyDescent="0.25">
      <c r="B59" s="2">
        <v>27.22</v>
      </c>
      <c r="C59" s="15">
        <v>1</v>
      </c>
      <c r="D59" s="1039">
        <f t="shared" si="0"/>
        <v>27.22</v>
      </c>
      <c r="E59" s="1045">
        <v>44699</v>
      </c>
      <c r="F59" s="1039">
        <f t="shared" si="1"/>
        <v>27.22</v>
      </c>
      <c r="G59" s="1040" t="s">
        <v>524</v>
      </c>
      <c r="H59" s="1041">
        <v>59</v>
      </c>
      <c r="I59" s="638">
        <f t="shared" si="3"/>
        <v>7401.1199999999963</v>
      </c>
      <c r="J59" s="639">
        <f t="shared" si="5"/>
        <v>272</v>
      </c>
      <c r="K59" s="640">
        <f t="shared" si="2"/>
        <v>1605.98</v>
      </c>
    </row>
    <row r="60" spans="1:11" ht="15.75" thickBot="1" x14ac:dyDescent="0.3">
      <c r="A60" s="120"/>
      <c r="B60" s="2">
        <v>27.22</v>
      </c>
      <c r="C60" s="15">
        <v>32</v>
      </c>
      <c r="D60" s="1039">
        <f t="shared" si="0"/>
        <v>871.04</v>
      </c>
      <c r="E60" s="1045">
        <v>44699</v>
      </c>
      <c r="F60" s="1039">
        <f t="shared" si="1"/>
        <v>871.04</v>
      </c>
      <c r="G60" s="1040" t="s">
        <v>534</v>
      </c>
      <c r="H60" s="1041">
        <v>59</v>
      </c>
      <c r="I60" s="638">
        <f t="shared" si="3"/>
        <v>6530.0799999999963</v>
      </c>
      <c r="J60" s="639">
        <f t="shared" si="5"/>
        <v>240</v>
      </c>
      <c r="K60" s="640">
        <f t="shared" si="2"/>
        <v>51391.360000000001</v>
      </c>
    </row>
    <row r="61" spans="1:11" ht="15.75" thickTop="1" x14ac:dyDescent="0.25">
      <c r="A61" s="317"/>
      <c r="B61" s="2">
        <v>27.22</v>
      </c>
      <c r="C61" s="15">
        <v>32</v>
      </c>
      <c r="D61" s="1039">
        <f t="shared" si="0"/>
        <v>871.04</v>
      </c>
      <c r="E61" s="1045">
        <v>44701</v>
      </c>
      <c r="F61" s="1039">
        <f t="shared" si="1"/>
        <v>871.04</v>
      </c>
      <c r="G61" s="1040" t="s">
        <v>544</v>
      </c>
      <c r="H61" s="1041">
        <v>59</v>
      </c>
      <c r="I61" s="638">
        <f t="shared" si="3"/>
        <v>5659.0399999999963</v>
      </c>
      <c r="J61" s="639">
        <f t="shared" si="5"/>
        <v>208</v>
      </c>
      <c r="K61" s="640">
        <f t="shared" si="2"/>
        <v>51391.360000000001</v>
      </c>
    </row>
    <row r="62" spans="1:11" x14ac:dyDescent="0.25">
      <c r="A62" s="317"/>
      <c r="B62" s="2">
        <v>27.22</v>
      </c>
      <c r="C62" s="15">
        <v>5</v>
      </c>
      <c r="D62" s="1039">
        <f t="shared" si="0"/>
        <v>136.1</v>
      </c>
      <c r="E62" s="1045">
        <v>44702</v>
      </c>
      <c r="F62" s="1039">
        <f t="shared" si="1"/>
        <v>136.1</v>
      </c>
      <c r="G62" s="1040" t="s">
        <v>547</v>
      </c>
      <c r="H62" s="1041">
        <v>59</v>
      </c>
      <c r="I62" s="638">
        <f t="shared" si="3"/>
        <v>5522.939999999996</v>
      </c>
      <c r="J62" s="639">
        <f t="shared" si="5"/>
        <v>203</v>
      </c>
      <c r="K62" s="640">
        <f t="shared" si="2"/>
        <v>8029.9</v>
      </c>
    </row>
    <row r="63" spans="1:11" x14ac:dyDescent="0.25">
      <c r="A63" s="317"/>
      <c r="B63" s="2">
        <v>27.22</v>
      </c>
      <c r="C63" s="15">
        <v>28</v>
      </c>
      <c r="D63" s="1039">
        <f t="shared" si="0"/>
        <v>762.16</v>
      </c>
      <c r="E63" s="1045">
        <v>44702</v>
      </c>
      <c r="F63" s="1039">
        <f t="shared" si="1"/>
        <v>762.16</v>
      </c>
      <c r="G63" s="1040" t="s">
        <v>555</v>
      </c>
      <c r="H63" s="1041">
        <v>59</v>
      </c>
      <c r="I63" s="638">
        <f t="shared" si="3"/>
        <v>4760.7799999999961</v>
      </c>
      <c r="J63" s="639">
        <f t="shared" si="5"/>
        <v>175</v>
      </c>
      <c r="K63" s="640">
        <f t="shared" si="2"/>
        <v>44967.439999999995</v>
      </c>
    </row>
    <row r="64" spans="1:11" x14ac:dyDescent="0.25">
      <c r="A64" s="317"/>
      <c r="B64" s="2">
        <v>27.22</v>
      </c>
      <c r="C64" s="15"/>
      <c r="D64" s="1039">
        <f t="shared" si="0"/>
        <v>0</v>
      </c>
      <c r="E64" s="1045"/>
      <c r="F64" s="1039">
        <f t="shared" si="1"/>
        <v>0</v>
      </c>
      <c r="G64" s="1040"/>
      <c r="H64" s="1041"/>
      <c r="I64" s="638">
        <f t="shared" si="3"/>
        <v>4760.7799999999961</v>
      </c>
      <c r="J64" s="639">
        <f t="shared" si="5"/>
        <v>175</v>
      </c>
      <c r="K64" s="640">
        <f t="shared" si="2"/>
        <v>0</v>
      </c>
    </row>
    <row r="65" spans="1:11" x14ac:dyDescent="0.25">
      <c r="A65" s="317"/>
      <c r="B65" s="2">
        <v>27.22</v>
      </c>
      <c r="C65" s="15"/>
      <c r="D65" s="1039">
        <f t="shared" si="0"/>
        <v>0</v>
      </c>
      <c r="E65" s="1045"/>
      <c r="F65" s="1039">
        <f t="shared" si="1"/>
        <v>0</v>
      </c>
      <c r="G65" s="1040"/>
      <c r="H65" s="1041"/>
      <c r="I65" s="638">
        <f t="shared" si="3"/>
        <v>4760.7799999999961</v>
      </c>
      <c r="J65" s="639">
        <f t="shared" si="5"/>
        <v>175</v>
      </c>
      <c r="K65" s="640">
        <f t="shared" si="2"/>
        <v>0</v>
      </c>
    </row>
    <row r="66" spans="1:11" x14ac:dyDescent="0.25">
      <c r="A66" s="317"/>
      <c r="B66" s="2">
        <v>27.22</v>
      </c>
      <c r="C66" s="15"/>
      <c r="D66" s="1039">
        <f t="shared" si="0"/>
        <v>0</v>
      </c>
      <c r="E66" s="1045"/>
      <c r="F66" s="1039">
        <f t="shared" si="1"/>
        <v>0</v>
      </c>
      <c r="G66" s="1040"/>
      <c r="H66" s="1041"/>
      <c r="I66" s="638">
        <f t="shared" si="3"/>
        <v>4760.7799999999961</v>
      </c>
      <c r="J66" s="639">
        <f t="shared" si="5"/>
        <v>175</v>
      </c>
      <c r="K66" s="640">
        <f t="shared" si="2"/>
        <v>0</v>
      </c>
    </row>
    <row r="67" spans="1:11" x14ac:dyDescent="0.25">
      <c r="A67" s="317"/>
      <c r="B67" s="2">
        <v>27.22</v>
      </c>
      <c r="C67" s="15"/>
      <c r="D67" s="1039">
        <f t="shared" si="0"/>
        <v>0</v>
      </c>
      <c r="E67" s="1045"/>
      <c r="F67" s="1039">
        <f t="shared" si="1"/>
        <v>0</v>
      </c>
      <c r="G67" s="1040"/>
      <c r="H67" s="1041"/>
      <c r="I67" s="638">
        <f t="shared" si="3"/>
        <v>4760.7799999999961</v>
      </c>
      <c r="J67" s="639">
        <f t="shared" si="5"/>
        <v>175</v>
      </c>
      <c r="K67" s="640">
        <f t="shared" si="2"/>
        <v>0</v>
      </c>
    </row>
    <row r="68" spans="1:11" x14ac:dyDescent="0.25">
      <c r="A68" s="317"/>
      <c r="B68" s="2">
        <v>27.22</v>
      </c>
      <c r="C68" s="15"/>
      <c r="D68" s="1039">
        <f t="shared" si="0"/>
        <v>0</v>
      </c>
      <c r="E68" s="1045"/>
      <c r="F68" s="1039">
        <f t="shared" si="1"/>
        <v>0</v>
      </c>
      <c r="G68" s="1040"/>
      <c r="H68" s="1041"/>
      <c r="I68" s="638">
        <f t="shared" si="3"/>
        <v>4760.7799999999961</v>
      </c>
      <c r="J68" s="639">
        <f t="shared" si="5"/>
        <v>175</v>
      </c>
      <c r="K68" s="640">
        <f t="shared" si="2"/>
        <v>0</v>
      </c>
    </row>
    <row r="69" spans="1:11" x14ac:dyDescent="0.25">
      <c r="A69" s="317"/>
      <c r="B69" s="2">
        <v>27.22</v>
      </c>
      <c r="C69" s="15"/>
      <c r="D69" s="1039">
        <f t="shared" si="0"/>
        <v>0</v>
      </c>
      <c r="E69" s="1045"/>
      <c r="F69" s="1039">
        <f t="shared" si="1"/>
        <v>0</v>
      </c>
      <c r="G69" s="1040"/>
      <c r="H69" s="1041"/>
      <c r="I69" s="638">
        <f t="shared" si="3"/>
        <v>4760.7799999999961</v>
      </c>
      <c r="J69" s="639">
        <f t="shared" si="5"/>
        <v>175</v>
      </c>
      <c r="K69" s="640">
        <f t="shared" si="2"/>
        <v>0</v>
      </c>
    </row>
    <row r="70" spans="1:11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3"/>
        <v>4760.7799999999961</v>
      </c>
      <c r="J70" s="641">
        <f t="shared" si="5"/>
        <v>175</v>
      </c>
      <c r="K70" s="640">
        <f t="shared" si="2"/>
        <v>0</v>
      </c>
    </row>
    <row r="71" spans="1:11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3"/>
        <v>4760.7799999999961</v>
      </c>
      <c r="J71" s="641">
        <f t="shared" si="5"/>
        <v>175</v>
      </c>
      <c r="K71" s="640">
        <f t="shared" si="2"/>
        <v>0</v>
      </c>
    </row>
    <row r="72" spans="1:11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3"/>
        <v>4760.7799999999961</v>
      </c>
      <c r="J72" s="641">
        <f t="shared" si="5"/>
        <v>175</v>
      </c>
      <c r="K72" s="640">
        <f t="shared" si="2"/>
        <v>0</v>
      </c>
    </row>
    <row r="73" spans="1:11" x14ac:dyDescent="0.25">
      <c r="A73" s="317"/>
      <c r="B73" s="2">
        <v>27.22</v>
      </c>
      <c r="C73" s="15"/>
      <c r="D73" s="69">
        <f t="shared" ref="D73:D114" si="6">C73*B73</f>
        <v>0</v>
      </c>
      <c r="E73" s="325"/>
      <c r="F73" s="264">
        <f t="shared" ref="F73:F114" si="7">D73</f>
        <v>0</v>
      </c>
      <c r="G73" s="265"/>
      <c r="H73" s="266"/>
      <c r="I73" s="638">
        <f t="shared" si="3"/>
        <v>4760.7799999999961</v>
      </c>
      <c r="J73" s="641">
        <f t="shared" si="5"/>
        <v>175</v>
      </c>
      <c r="K73" s="640">
        <f t="shared" si="2"/>
        <v>0</v>
      </c>
    </row>
    <row r="74" spans="1:11" x14ac:dyDescent="0.25">
      <c r="A74" s="317"/>
      <c r="B74" s="2">
        <v>27.22</v>
      </c>
      <c r="C74" s="15"/>
      <c r="D74" s="69">
        <f t="shared" si="6"/>
        <v>0</v>
      </c>
      <c r="E74" s="325"/>
      <c r="F74" s="264">
        <f t="shared" si="7"/>
        <v>0</v>
      </c>
      <c r="G74" s="265"/>
      <c r="H74" s="266"/>
      <c r="I74" s="638">
        <f t="shared" si="3"/>
        <v>4760.7799999999961</v>
      </c>
      <c r="J74" s="641">
        <f t="shared" si="5"/>
        <v>175</v>
      </c>
      <c r="K74" s="640">
        <f t="shared" ref="K74:K114" si="8">F74*H74</f>
        <v>0</v>
      </c>
    </row>
    <row r="75" spans="1:11" x14ac:dyDescent="0.25">
      <c r="A75" s="317"/>
      <c r="B75" s="2">
        <v>27.22</v>
      </c>
      <c r="C75" s="15"/>
      <c r="D75" s="69">
        <f t="shared" si="6"/>
        <v>0</v>
      </c>
      <c r="E75" s="325"/>
      <c r="F75" s="264">
        <f t="shared" si="7"/>
        <v>0</v>
      </c>
      <c r="G75" s="265"/>
      <c r="H75" s="266"/>
      <c r="I75" s="638">
        <f t="shared" ref="I75:I113" si="9">I74-F75</f>
        <v>4760.7799999999961</v>
      </c>
      <c r="J75" s="641">
        <f t="shared" si="5"/>
        <v>175</v>
      </c>
      <c r="K75" s="640">
        <f t="shared" si="8"/>
        <v>0</v>
      </c>
    </row>
    <row r="76" spans="1:11" x14ac:dyDescent="0.25">
      <c r="A76" s="317"/>
      <c r="B76" s="2">
        <v>27.22</v>
      </c>
      <c r="C76" s="15"/>
      <c r="D76" s="69">
        <f t="shared" si="6"/>
        <v>0</v>
      </c>
      <c r="E76" s="325"/>
      <c r="F76" s="69">
        <f t="shared" si="7"/>
        <v>0</v>
      </c>
      <c r="G76" s="70"/>
      <c r="H76" s="71"/>
      <c r="I76" s="638">
        <f t="shared" si="9"/>
        <v>4760.7799999999961</v>
      </c>
      <c r="J76" s="639">
        <f t="shared" si="5"/>
        <v>175</v>
      </c>
      <c r="K76" s="640">
        <f t="shared" si="8"/>
        <v>0</v>
      </c>
    </row>
    <row r="77" spans="1:11" x14ac:dyDescent="0.25">
      <c r="A77" s="317"/>
      <c r="B77" s="2">
        <v>27.22</v>
      </c>
      <c r="C77" s="15"/>
      <c r="D77" s="69">
        <f t="shared" si="6"/>
        <v>0</v>
      </c>
      <c r="E77" s="325"/>
      <c r="F77" s="69">
        <f t="shared" si="7"/>
        <v>0</v>
      </c>
      <c r="G77" s="70"/>
      <c r="H77" s="71"/>
      <c r="I77" s="638">
        <f t="shared" si="9"/>
        <v>4760.7799999999961</v>
      </c>
      <c r="J77" s="639">
        <f t="shared" ref="J77:J113" si="10">J76-C77</f>
        <v>175</v>
      </c>
      <c r="K77" s="640">
        <f t="shared" si="8"/>
        <v>0</v>
      </c>
    </row>
    <row r="78" spans="1:11" x14ac:dyDescent="0.25">
      <c r="A78" s="317"/>
      <c r="B78" s="2">
        <v>27.22</v>
      </c>
      <c r="C78" s="15"/>
      <c r="D78" s="69">
        <f t="shared" si="6"/>
        <v>0</v>
      </c>
      <c r="E78" s="325"/>
      <c r="F78" s="69">
        <f t="shared" si="7"/>
        <v>0</v>
      </c>
      <c r="G78" s="70"/>
      <c r="H78" s="71"/>
      <c r="I78" s="638">
        <f t="shared" si="9"/>
        <v>4760.7799999999961</v>
      </c>
      <c r="J78" s="639">
        <f t="shared" si="10"/>
        <v>175</v>
      </c>
      <c r="K78" s="640">
        <f t="shared" si="8"/>
        <v>0</v>
      </c>
    </row>
    <row r="79" spans="1:11" x14ac:dyDescent="0.25">
      <c r="A79" s="317"/>
      <c r="B79" s="2">
        <v>27.22</v>
      </c>
      <c r="C79" s="15"/>
      <c r="D79" s="69">
        <f t="shared" si="6"/>
        <v>0</v>
      </c>
      <c r="E79" s="325"/>
      <c r="F79" s="69">
        <f t="shared" si="7"/>
        <v>0</v>
      </c>
      <c r="G79" s="70"/>
      <c r="H79" s="71"/>
      <c r="I79" s="638">
        <f t="shared" si="9"/>
        <v>4760.7799999999961</v>
      </c>
      <c r="J79" s="639">
        <f t="shared" si="10"/>
        <v>175</v>
      </c>
      <c r="K79" s="640">
        <f t="shared" si="8"/>
        <v>0</v>
      </c>
    </row>
    <row r="80" spans="1:11" x14ac:dyDescent="0.25">
      <c r="A80" s="317"/>
      <c r="B80" s="2">
        <v>27.22</v>
      </c>
      <c r="C80" s="15"/>
      <c r="D80" s="69">
        <f t="shared" si="6"/>
        <v>0</v>
      </c>
      <c r="E80" s="325"/>
      <c r="F80" s="69">
        <f t="shared" si="7"/>
        <v>0</v>
      </c>
      <c r="G80" s="70"/>
      <c r="H80" s="71"/>
      <c r="I80" s="638">
        <f t="shared" si="9"/>
        <v>4760.7799999999961</v>
      </c>
      <c r="J80" s="639">
        <f t="shared" si="10"/>
        <v>175</v>
      </c>
      <c r="K80" s="640">
        <f t="shared" si="8"/>
        <v>0</v>
      </c>
    </row>
    <row r="81" spans="1:11" x14ac:dyDescent="0.25">
      <c r="A81" s="317"/>
      <c r="B81" s="2">
        <v>27.22</v>
      </c>
      <c r="C81" s="15"/>
      <c r="D81" s="69">
        <f t="shared" si="6"/>
        <v>0</v>
      </c>
      <c r="E81" s="325"/>
      <c r="F81" s="69">
        <f t="shared" si="7"/>
        <v>0</v>
      </c>
      <c r="G81" s="70"/>
      <c r="H81" s="71"/>
      <c r="I81" s="638">
        <f t="shared" si="9"/>
        <v>4760.7799999999961</v>
      </c>
      <c r="J81" s="639">
        <f t="shared" si="10"/>
        <v>175</v>
      </c>
      <c r="K81" s="640">
        <f t="shared" si="8"/>
        <v>0</v>
      </c>
    </row>
    <row r="82" spans="1:11" x14ac:dyDescent="0.25">
      <c r="A82" s="317"/>
      <c r="B82" s="2">
        <v>27.22</v>
      </c>
      <c r="C82" s="15"/>
      <c r="D82" s="69">
        <f t="shared" si="6"/>
        <v>0</v>
      </c>
      <c r="E82" s="325"/>
      <c r="F82" s="69">
        <f t="shared" si="7"/>
        <v>0</v>
      </c>
      <c r="G82" s="70"/>
      <c r="H82" s="71"/>
      <c r="I82" s="638">
        <f t="shared" si="9"/>
        <v>4760.7799999999961</v>
      </c>
      <c r="J82" s="639">
        <f t="shared" si="10"/>
        <v>175</v>
      </c>
      <c r="K82" s="640">
        <f t="shared" si="8"/>
        <v>0</v>
      </c>
    </row>
    <row r="83" spans="1:11" x14ac:dyDescent="0.25">
      <c r="A83" s="317"/>
      <c r="B83" s="2">
        <v>27.22</v>
      </c>
      <c r="C83" s="15"/>
      <c r="D83" s="69">
        <f t="shared" si="6"/>
        <v>0</v>
      </c>
      <c r="E83" s="325"/>
      <c r="F83" s="69">
        <f t="shared" si="7"/>
        <v>0</v>
      </c>
      <c r="G83" s="70"/>
      <c r="H83" s="71"/>
      <c r="I83" s="638">
        <f t="shared" si="9"/>
        <v>4760.7799999999961</v>
      </c>
      <c r="J83" s="639">
        <f t="shared" si="10"/>
        <v>175</v>
      </c>
      <c r="K83" s="640">
        <f t="shared" si="8"/>
        <v>0</v>
      </c>
    </row>
    <row r="84" spans="1:11" x14ac:dyDescent="0.25">
      <c r="A84" s="317"/>
      <c r="B84" s="2">
        <v>27.22</v>
      </c>
      <c r="C84" s="15"/>
      <c r="D84" s="69">
        <f t="shared" si="6"/>
        <v>0</v>
      </c>
      <c r="E84" s="325"/>
      <c r="F84" s="69">
        <f t="shared" si="7"/>
        <v>0</v>
      </c>
      <c r="G84" s="70"/>
      <c r="H84" s="71"/>
      <c r="I84" s="638">
        <f t="shared" si="9"/>
        <v>4760.7799999999961</v>
      </c>
      <c r="J84" s="639">
        <f t="shared" si="10"/>
        <v>175</v>
      </c>
      <c r="K84" s="640">
        <f t="shared" si="8"/>
        <v>0</v>
      </c>
    </row>
    <row r="85" spans="1:11" x14ac:dyDescent="0.25">
      <c r="A85" s="317"/>
      <c r="B85" s="2">
        <v>27.22</v>
      </c>
      <c r="C85" s="15"/>
      <c r="D85" s="69">
        <f t="shared" si="6"/>
        <v>0</v>
      </c>
      <c r="E85" s="325"/>
      <c r="F85" s="69">
        <f t="shared" si="7"/>
        <v>0</v>
      </c>
      <c r="G85" s="70"/>
      <c r="H85" s="71"/>
      <c r="I85" s="638">
        <f t="shared" si="9"/>
        <v>4760.7799999999961</v>
      </c>
      <c r="J85" s="639">
        <f t="shared" si="10"/>
        <v>175</v>
      </c>
      <c r="K85" s="640">
        <f t="shared" si="8"/>
        <v>0</v>
      </c>
    </row>
    <row r="86" spans="1:11" x14ac:dyDescent="0.25">
      <c r="A86" s="317"/>
      <c r="B86" s="2">
        <v>27.22</v>
      </c>
      <c r="C86" s="15"/>
      <c r="D86" s="69">
        <f t="shared" si="6"/>
        <v>0</v>
      </c>
      <c r="E86" s="325"/>
      <c r="F86" s="69">
        <f t="shared" si="7"/>
        <v>0</v>
      </c>
      <c r="G86" s="70"/>
      <c r="H86" s="71"/>
      <c r="I86" s="638">
        <f t="shared" si="9"/>
        <v>4760.7799999999961</v>
      </c>
      <c r="J86" s="639">
        <f t="shared" si="10"/>
        <v>175</v>
      </c>
      <c r="K86" s="640">
        <f t="shared" si="8"/>
        <v>0</v>
      </c>
    </row>
    <row r="87" spans="1:11" x14ac:dyDescent="0.25">
      <c r="A87" s="317"/>
      <c r="B87" s="2">
        <v>27.22</v>
      </c>
      <c r="C87" s="15"/>
      <c r="D87" s="69">
        <f t="shared" si="6"/>
        <v>0</v>
      </c>
      <c r="E87" s="325"/>
      <c r="F87" s="69">
        <f t="shared" si="7"/>
        <v>0</v>
      </c>
      <c r="G87" s="70"/>
      <c r="H87" s="71"/>
      <c r="I87" s="638">
        <f t="shared" si="9"/>
        <v>4760.7799999999961</v>
      </c>
      <c r="J87" s="639">
        <f t="shared" si="10"/>
        <v>175</v>
      </c>
      <c r="K87" s="640">
        <f t="shared" si="8"/>
        <v>0</v>
      </c>
    </row>
    <row r="88" spans="1:11" x14ac:dyDescent="0.25">
      <c r="A88" s="317"/>
      <c r="B88" s="2">
        <v>27.22</v>
      </c>
      <c r="C88" s="15"/>
      <c r="D88" s="69">
        <f t="shared" si="6"/>
        <v>0</v>
      </c>
      <c r="E88" s="325"/>
      <c r="F88" s="69">
        <f t="shared" si="7"/>
        <v>0</v>
      </c>
      <c r="G88" s="70"/>
      <c r="H88" s="71"/>
      <c r="I88" s="638">
        <f t="shared" si="9"/>
        <v>4760.7799999999961</v>
      </c>
      <c r="J88" s="639">
        <f t="shared" si="10"/>
        <v>175</v>
      </c>
      <c r="K88" s="640">
        <f t="shared" si="8"/>
        <v>0</v>
      </c>
    </row>
    <row r="89" spans="1:11" x14ac:dyDescent="0.25">
      <c r="A89" s="317"/>
      <c r="B89" s="2">
        <v>27.22</v>
      </c>
      <c r="C89" s="15"/>
      <c r="D89" s="69">
        <f t="shared" si="6"/>
        <v>0</v>
      </c>
      <c r="E89" s="325"/>
      <c r="F89" s="69">
        <f t="shared" si="7"/>
        <v>0</v>
      </c>
      <c r="G89" s="70"/>
      <c r="H89" s="71"/>
      <c r="I89" s="638">
        <f t="shared" si="9"/>
        <v>4760.7799999999961</v>
      </c>
      <c r="J89" s="639">
        <f t="shared" si="10"/>
        <v>175</v>
      </c>
      <c r="K89" s="640">
        <f t="shared" si="8"/>
        <v>0</v>
      </c>
    </row>
    <row r="90" spans="1:11" x14ac:dyDescent="0.25">
      <c r="A90" s="317"/>
      <c r="B90" s="2">
        <v>27.22</v>
      </c>
      <c r="C90" s="15"/>
      <c r="D90" s="69">
        <f t="shared" si="6"/>
        <v>0</v>
      </c>
      <c r="E90" s="325"/>
      <c r="F90" s="69">
        <f t="shared" si="7"/>
        <v>0</v>
      </c>
      <c r="G90" s="70"/>
      <c r="H90" s="71"/>
      <c r="I90" s="638">
        <f t="shared" si="9"/>
        <v>4760.7799999999961</v>
      </c>
      <c r="J90" s="639">
        <f t="shared" si="10"/>
        <v>175</v>
      </c>
      <c r="K90" s="640">
        <f t="shared" si="8"/>
        <v>0</v>
      </c>
    </row>
    <row r="91" spans="1:11" x14ac:dyDescent="0.25">
      <c r="A91" s="317"/>
      <c r="B91" s="2">
        <v>27.22</v>
      </c>
      <c r="C91" s="15"/>
      <c r="D91" s="69">
        <f t="shared" si="6"/>
        <v>0</v>
      </c>
      <c r="E91" s="325"/>
      <c r="F91" s="69">
        <f t="shared" si="7"/>
        <v>0</v>
      </c>
      <c r="G91" s="70"/>
      <c r="H91" s="71"/>
      <c r="I91" s="638">
        <f t="shared" si="9"/>
        <v>4760.7799999999961</v>
      </c>
      <c r="J91" s="639">
        <f t="shared" si="10"/>
        <v>175</v>
      </c>
      <c r="K91" s="640">
        <f t="shared" si="8"/>
        <v>0</v>
      </c>
    </row>
    <row r="92" spans="1:11" x14ac:dyDescent="0.25">
      <c r="A92" s="317"/>
      <c r="B92" s="2">
        <v>27.22</v>
      </c>
      <c r="C92" s="15"/>
      <c r="D92" s="69">
        <f t="shared" si="6"/>
        <v>0</v>
      </c>
      <c r="E92" s="325"/>
      <c r="F92" s="69">
        <f t="shared" si="7"/>
        <v>0</v>
      </c>
      <c r="G92" s="70"/>
      <c r="H92" s="71"/>
      <c r="I92" s="638">
        <f t="shared" si="9"/>
        <v>4760.7799999999961</v>
      </c>
      <c r="J92" s="639">
        <f t="shared" si="10"/>
        <v>175</v>
      </c>
      <c r="K92" s="640">
        <f t="shared" si="8"/>
        <v>0</v>
      </c>
    </row>
    <row r="93" spans="1:11" x14ac:dyDescent="0.25">
      <c r="A93" s="317"/>
      <c r="B93" s="2">
        <v>27.22</v>
      </c>
      <c r="C93" s="15"/>
      <c r="D93" s="69">
        <f t="shared" si="6"/>
        <v>0</v>
      </c>
      <c r="E93" s="325"/>
      <c r="F93" s="69">
        <f t="shared" si="7"/>
        <v>0</v>
      </c>
      <c r="G93" s="70"/>
      <c r="H93" s="71"/>
      <c r="I93" s="638">
        <f t="shared" si="9"/>
        <v>4760.7799999999961</v>
      </c>
      <c r="J93" s="639">
        <f t="shared" si="10"/>
        <v>175</v>
      </c>
      <c r="K93" s="640">
        <f t="shared" si="8"/>
        <v>0</v>
      </c>
    </row>
    <row r="94" spans="1:11" x14ac:dyDescent="0.25">
      <c r="A94" s="317"/>
      <c r="B94" s="2">
        <v>27.22</v>
      </c>
      <c r="C94" s="15"/>
      <c r="D94" s="69">
        <f t="shared" si="6"/>
        <v>0</v>
      </c>
      <c r="E94" s="325"/>
      <c r="F94" s="69">
        <f t="shared" si="7"/>
        <v>0</v>
      </c>
      <c r="G94" s="70"/>
      <c r="H94" s="71"/>
      <c r="I94" s="638">
        <f t="shared" si="9"/>
        <v>4760.7799999999961</v>
      </c>
      <c r="J94" s="639">
        <f t="shared" si="10"/>
        <v>175</v>
      </c>
      <c r="K94" s="640">
        <f t="shared" si="8"/>
        <v>0</v>
      </c>
    </row>
    <row r="95" spans="1:11" x14ac:dyDescent="0.25">
      <c r="A95" s="317"/>
      <c r="B95" s="2">
        <v>27.22</v>
      </c>
      <c r="C95" s="15"/>
      <c r="D95" s="69">
        <f t="shared" si="6"/>
        <v>0</v>
      </c>
      <c r="E95" s="325"/>
      <c r="F95" s="69">
        <f t="shared" si="7"/>
        <v>0</v>
      </c>
      <c r="G95" s="70"/>
      <c r="H95" s="71"/>
      <c r="I95" s="638">
        <f t="shared" si="9"/>
        <v>4760.7799999999961</v>
      </c>
      <c r="J95" s="639">
        <f t="shared" si="10"/>
        <v>175</v>
      </c>
      <c r="K95" s="640">
        <f t="shared" si="8"/>
        <v>0</v>
      </c>
    </row>
    <row r="96" spans="1:11" x14ac:dyDescent="0.25">
      <c r="A96" s="317"/>
      <c r="B96" s="2">
        <v>27.22</v>
      </c>
      <c r="C96" s="15"/>
      <c r="D96" s="69">
        <f t="shared" si="6"/>
        <v>0</v>
      </c>
      <c r="E96" s="325"/>
      <c r="F96" s="69">
        <f t="shared" si="7"/>
        <v>0</v>
      </c>
      <c r="G96" s="70"/>
      <c r="H96" s="71"/>
      <c r="I96" s="638">
        <f t="shared" si="9"/>
        <v>4760.7799999999961</v>
      </c>
      <c r="J96" s="639">
        <f t="shared" si="10"/>
        <v>175</v>
      </c>
      <c r="K96" s="640">
        <f t="shared" si="8"/>
        <v>0</v>
      </c>
    </row>
    <row r="97" spans="1:11" x14ac:dyDescent="0.25">
      <c r="A97" s="317"/>
      <c r="B97" s="2">
        <v>27.22</v>
      </c>
      <c r="C97" s="15"/>
      <c r="D97" s="69">
        <f t="shared" si="6"/>
        <v>0</v>
      </c>
      <c r="E97" s="325"/>
      <c r="F97" s="69">
        <f t="shared" si="7"/>
        <v>0</v>
      </c>
      <c r="G97" s="70"/>
      <c r="H97" s="71"/>
      <c r="I97" s="638">
        <f t="shared" si="9"/>
        <v>4760.7799999999961</v>
      </c>
      <c r="J97" s="639">
        <f t="shared" si="10"/>
        <v>175</v>
      </c>
      <c r="K97" s="640">
        <f t="shared" si="8"/>
        <v>0</v>
      </c>
    </row>
    <row r="98" spans="1:11" x14ac:dyDescent="0.25">
      <c r="A98" s="317"/>
      <c r="B98" s="2">
        <v>27.22</v>
      </c>
      <c r="C98" s="15"/>
      <c r="D98" s="69">
        <f t="shared" si="6"/>
        <v>0</v>
      </c>
      <c r="E98" s="325"/>
      <c r="F98" s="69">
        <f t="shared" si="7"/>
        <v>0</v>
      </c>
      <c r="G98" s="70"/>
      <c r="H98" s="71"/>
      <c r="I98" s="638">
        <f t="shared" si="9"/>
        <v>4760.7799999999961</v>
      </c>
      <c r="J98" s="639">
        <f t="shared" si="10"/>
        <v>175</v>
      </c>
      <c r="K98" s="640">
        <f t="shared" si="8"/>
        <v>0</v>
      </c>
    </row>
    <row r="99" spans="1:11" x14ac:dyDescent="0.25">
      <c r="A99" s="317"/>
      <c r="B99" s="2">
        <v>27.22</v>
      </c>
      <c r="C99" s="15"/>
      <c r="D99" s="69">
        <f t="shared" si="6"/>
        <v>0</v>
      </c>
      <c r="E99" s="325"/>
      <c r="F99" s="69">
        <f t="shared" si="7"/>
        <v>0</v>
      </c>
      <c r="G99" s="70"/>
      <c r="H99" s="71"/>
      <c r="I99" s="638">
        <f t="shared" si="9"/>
        <v>4760.7799999999961</v>
      </c>
      <c r="J99" s="639">
        <f t="shared" si="10"/>
        <v>175</v>
      </c>
      <c r="K99" s="640">
        <f t="shared" si="8"/>
        <v>0</v>
      </c>
    </row>
    <row r="100" spans="1:11" x14ac:dyDescent="0.25">
      <c r="A100" s="317"/>
      <c r="B100" s="2">
        <v>27.22</v>
      </c>
      <c r="C100" s="15"/>
      <c r="D100" s="69">
        <f t="shared" si="6"/>
        <v>0</v>
      </c>
      <c r="E100" s="325"/>
      <c r="F100" s="69">
        <f t="shared" si="7"/>
        <v>0</v>
      </c>
      <c r="G100" s="70"/>
      <c r="H100" s="71"/>
      <c r="I100" s="638">
        <f t="shared" si="9"/>
        <v>4760.7799999999961</v>
      </c>
      <c r="J100" s="639">
        <f t="shared" si="10"/>
        <v>175</v>
      </c>
      <c r="K100" s="640">
        <f t="shared" si="8"/>
        <v>0</v>
      </c>
    </row>
    <row r="101" spans="1:11" x14ac:dyDescent="0.25">
      <c r="A101" s="317"/>
      <c r="B101" s="2">
        <v>27.22</v>
      </c>
      <c r="C101" s="15"/>
      <c r="D101" s="69">
        <f t="shared" si="6"/>
        <v>0</v>
      </c>
      <c r="E101" s="325"/>
      <c r="F101" s="69">
        <f t="shared" si="7"/>
        <v>0</v>
      </c>
      <c r="G101" s="70"/>
      <c r="H101" s="71"/>
      <c r="I101" s="638">
        <f t="shared" si="9"/>
        <v>4760.7799999999961</v>
      </c>
      <c r="J101" s="639">
        <f t="shared" si="10"/>
        <v>175</v>
      </c>
      <c r="K101" s="640">
        <f t="shared" si="8"/>
        <v>0</v>
      </c>
    </row>
    <row r="102" spans="1:11" x14ac:dyDescent="0.25">
      <c r="A102" s="317"/>
      <c r="B102" s="2">
        <v>27.22</v>
      </c>
      <c r="C102" s="15"/>
      <c r="D102" s="69">
        <f t="shared" si="6"/>
        <v>0</v>
      </c>
      <c r="E102" s="325"/>
      <c r="F102" s="69">
        <f t="shared" si="7"/>
        <v>0</v>
      </c>
      <c r="G102" s="70"/>
      <c r="H102" s="71"/>
      <c r="I102" s="638">
        <f t="shared" si="9"/>
        <v>4760.7799999999961</v>
      </c>
      <c r="J102" s="639">
        <f t="shared" si="10"/>
        <v>175</v>
      </c>
      <c r="K102" s="640">
        <f t="shared" si="8"/>
        <v>0</v>
      </c>
    </row>
    <row r="103" spans="1:11" x14ac:dyDescent="0.25">
      <c r="A103" s="317"/>
      <c r="B103" s="2">
        <v>27.22</v>
      </c>
      <c r="C103" s="15"/>
      <c r="D103" s="69">
        <f t="shared" si="6"/>
        <v>0</v>
      </c>
      <c r="E103" s="325"/>
      <c r="F103" s="69">
        <f t="shared" si="7"/>
        <v>0</v>
      </c>
      <c r="G103" s="70"/>
      <c r="H103" s="71"/>
      <c r="I103" s="638">
        <f t="shared" si="9"/>
        <v>4760.7799999999961</v>
      </c>
      <c r="J103" s="639">
        <f t="shared" si="10"/>
        <v>175</v>
      </c>
      <c r="K103" s="640">
        <f t="shared" si="8"/>
        <v>0</v>
      </c>
    </row>
    <row r="104" spans="1:11" x14ac:dyDescent="0.25">
      <c r="A104" s="317"/>
      <c r="B104" s="2">
        <v>27.22</v>
      </c>
      <c r="C104" s="15"/>
      <c r="D104" s="69">
        <f t="shared" si="6"/>
        <v>0</v>
      </c>
      <c r="E104" s="325"/>
      <c r="F104" s="69">
        <f t="shared" si="7"/>
        <v>0</v>
      </c>
      <c r="G104" s="70"/>
      <c r="H104" s="71"/>
      <c r="I104" s="638">
        <f t="shared" si="9"/>
        <v>4760.7799999999961</v>
      </c>
      <c r="J104" s="639">
        <f t="shared" si="10"/>
        <v>175</v>
      </c>
      <c r="K104" s="640">
        <f t="shared" si="8"/>
        <v>0</v>
      </c>
    </row>
    <row r="105" spans="1:11" x14ac:dyDescent="0.25">
      <c r="A105" s="317"/>
      <c r="B105" s="2">
        <v>27.22</v>
      </c>
      <c r="C105" s="15"/>
      <c r="D105" s="69">
        <f t="shared" si="6"/>
        <v>0</v>
      </c>
      <c r="E105" s="325"/>
      <c r="F105" s="69">
        <f t="shared" si="7"/>
        <v>0</v>
      </c>
      <c r="G105" s="70"/>
      <c r="H105" s="71"/>
      <c r="I105" s="638">
        <f t="shared" si="9"/>
        <v>4760.7799999999961</v>
      </c>
      <c r="J105" s="639">
        <f t="shared" si="10"/>
        <v>175</v>
      </c>
      <c r="K105" s="640">
        <f t="shared" si="8"/>
        <v>0</v>
      </c>
    </row>
    <row r="106" spans="1:11" x14ac:dyDescent="0.25">
      <c r="A106" s="317"/>
      <c r="B106" s="2">
        <v>27.22</v>
      </c>
      <c r="C106" s="15"/>
      <c r="D106" s="69">
        <f t="shared" si="6"/>
        <v>0</v>
      </c>
      <c r="E106" s="325"/>
      <c r="F106" s="69">
        <f t="shared" si="7"/>
        <v>0</v>
      </c>
      <c r="G106" s="70"/>
      <c r="H106" s="71"/>
      <c r="I106" s="638">
        <f t="shared" si="9"/>
        <v>4760.7799999999961</v>
      </c>
      <c r="J106" s="639">
        <f t="shared" si="10"/>
        <v>175</v>
      </c>
      <c r="K106" s="640">
        <f t="shared" si="8"/>
        <v>0</v>
      </c>
    </row>
    <row r="107" spans="1:11" x14ac:dyDescent="0.25">
      <c r="A107" s="317"/>
      <c r="B107" s="2">
        <v>27.22</v>
      </c>
      <c r="C107" s="15"/>
      <c r="D107" s="69">
        <f t="shared" si="6"/>
        <v>0</v>
      </c>
      <c r="E107" s="325"/>
      <c r="F107" s="69">
        <f t="shared" si="7"/>
        <v>0</v>
      </c>
      <c r="G107" s="70"/>
      <c r="H107" s="71"/>
      <c r="I107" s="638">
        <f t="shared" si="9"/>
        <v>4760.7799999999961</v>
      </c>
      <c r="J107" s="639">
        <f t="shared" si="10"/>
        <v>175</v>
      </c>
      <c r="K107" s="640">
        <f t="shared" si="8"/>
        <v>0</v>
      </c>
    </row>
    <row r="108" spans="1:11" x14ac:dyDescent="0.25">
      <c r="A108" s="317"/>
      <c r="B108" s="2">
        <v>27.22</v>
      </c>
      <c r="C108" s="15"/>
      <c r="D108" s="69">
        <f t="shared" si="6"/>
        <v>0</v>
      </c>
      <c r="E108" s="325"/>
      <c r="F108" s="69">
        <f t="shared" si="7"/>
        <v>0</v>
      </c>
      <c r="G108" s="70"/>
      <c r="H108" s="71"/>
      <c r="I108" s="638">
        <f t="shared" si="9"/>
        <v>4760.7799999999961</v>
      </c>
      <c r="J108" s="639">
        <f t="shared" si="10"/>
        <v>175</v>
      </c>
      <c r="K108" s="640">
        <f t="shared" si="8"/>
        <v>0</v>
      </c>
    </row>
    <row r="109" spans="1:11" x14ac:dyDescent="0.25">
      <c r="A109" s="317"/>
      <c r="B109" s="2">
        <v>27.22</v>
      </c>
      <c r="C109" s="15"/>
      <c r="D109" s="69">
        <f t="shared" si="6"/>
        <v>0</v>
      </c>
      <c r="E109" s="325"/>
      <c r="F109" s="69">
        <f t="shared" si="7"/>
        <v>0</v>
      </c>
      <c r="G109" s="70"/>
      <c r="H109" s="71"/>
      <c r="I109" s="638">
        <f t="shared" si="9"/>
        <v>4760.7799999999961</v>
      </c>
      <c r="J109" s="639">
        <f t="shared" si="10"/>
        <v>175</v>
      </c>
      <c r="K109" s="640">
        <f t="shared" si="8"/>
        <v>0</v>
      </c>
    </row>
    <row r="110" spans="1:11" x14ac:dyDescent="0.25">
      <c r="A110" s="317"/>
      <c r="B110" s="2">
        <v>27.22</v>
      </c>
      <c r="C110" s="15"/>
      <c r="D110" s="69">
        <f t="shared" si="6"/>
        <v>0</v>
      </c>
      <c r="E110" s="325"/>
      <c r="F110" s="69">
        <f t="shared" si="7"/>
        <v>0</v>
      </c>
      <c r="G110" s="70"/>
      <c r="H110" s="71"/>
      <c r="I110" s="638">
        <f t="shared" si="9"/>
        <v>4760.7799999999961</v>
      </c>
      <c r="J110" s="639">
        <f t="shared" si="10"/>
        <v>175</v>
      </c>
      <c r="K110" s="640">
        <f t="shared" si="8"/>
        <v>0</v>
      </c>
    </row>
    <row r="111" spans="1:11" x14ac:dyDescent="0.25">
      <c r="A111" s="317"/>
      <c r="B111" s="2">
        <v>27.22</v>
      </c>
      <c r="C111" s="15"/>
      <c r="D111" s="69">
        <f t="shared" si="6"/>
        <v>0</v>
      </c>
      <c r="E111" s="325"/>
      <c r="F111" s="69">
        <f t="shared" si="7"/>
        <v>0</v>
      </c>
      <c r="G111" s="70"/>
      <c r="H111" s="71"/>
      <c r="I111" s="638">
        <f t="shared" si="9"/>
        <v>4760.7799999999961</v>
      </c>
      <c r="J111" s="639">
        <f t="shared" si="10"/>
        <v>175</v>
      </c>
      <c r="K111" s="640">
        <f t="shared" si="8"/>
        <v>0</v>
      </c>
    </row>
    <row r="112" spans="1:11" x14ac:dyDescent="0.25">
      <c r="A112" s="317"/>
      <c r="B112" s="2">
        <v>27.22</v>
      </c>
      <c r="C112" s="15"/>
      <c r="D112" s="69">
        <f t="shared" si="6"/>
        <v>0</v>
      </c>
      <c r="E112" s="325"/>
      <c r="F112" s="69">
        <f t="shared" si="7"/>
        <v>0</v>
      </c>
      <c r="G112" s="70"/>
      <c r="H112" s="71"/>
      <c r="I112" s="638">
        <f t="shared" si="9"/>
        <v>4760.7799999999961</v>
      </c>
      <c r="J112" s="639">
        <f t="shared" si="10"/>
        <v>175</v>
      </c>
      <c r="K112" s="640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5"/>
      <c r="F113" s="69">
        <f t="shared" si="7"/>
        <v>0</v>
      </c>
      <c r="G113" s="70"/>
      <c r="H113" s="71"/>
      <c r="I113" s="638">
        <f t="shared" si="9"/>
        <v>4760.7799999999961</v>
      </c>
      <c r="J113" s="639">
        <f t="shared" si="10"/>
        <v>175</v>
      </c>
      <c r="K113" s="642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505</v>
      </c>
      <c r="D115" s="6">
        <f>SUM(D9:D114)</f>
        <v>13746.099999999997</v>
      </c>
      <c r="F115" s="6">
        <f>SUM(F9:F114)</f>
        <v>13746.099999999997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175</v>
      </c>
    </row>
    <row r="119" spans="1:11" ht="15.75" thickBot="1" x14ac:dyDescent="0.3"/>
    <row r="120" spans="1:11" ht="15.75" thickBot="1" x14ac:dyDescent="0.3">
      <c r="C120" s="1136" t="s">
        <v>11</v>
      </c>
      <c r="D120" s="1137"/>
      <c r="E120" s="57">
        <f>E4+E5+E6-F115</f>
        <v>4760.7800000000043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23"/>
      <c r="B5" s="461" t="s">
        <v>69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9" ht="15" customHeight="1" x14ac:dyDescent="0.25">
      <c r="A6" s="1123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</row>
    <row r="15" spans="1:9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</row>
    <row r="16" spans="1:9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</row>
    <row r="17" spans="2:9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</row>
    <row r="18" spans="2:9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</row>
    <row r="19" spans="2:9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</row>
    <row r="20" spans="2:9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</row>
    <row r="21" spans="2:9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</row>
    <row r="22" spans="2:9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</row>
    <row r="23" spans="2:9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</row>
    <row r="24" spans="2:9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9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9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9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9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9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9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9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9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23"/>
      <c r="B5" s="1156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23"/>
      <c r="B6" s="1156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M1" workbookViewId="0">
      <pane ySplit="6" topLeftCell="A7" activePane="bottomLeft" state="frozen"/>
      <selection pane="bottomLeft" activeCell="X19" sqref="X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34" t="s">
        <v>225</v>
      </c>
      <c r="B1" s="1134"/>
      <c r="C1" s="1134"/>
      <c r="D1" s="1134"/>
      <c r="E1" s="1134"/>
      <c r="F1" s="1134"/>
      <c r="G1" s="1134"/>
      <c r="H1" s="11">
        <v>1</v>
      </c>
      <c r="K1" s="1138" t="s">
        <v>240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23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F53</f>
        <v>1840.3500000000001</v>
      </c>
      <c r="H4" s="7">
        <f>E4-G4</f>
        <v>-981.79000000000019</v>
      </c>
      <c r="K4" s="1123" t="s">
        <v>52</v>
      </c>
      <c r="L4" s="461" t="s">
        <v>68</v>
      </c>
      <c r="M4" s="249">
        <v>54</v>
      </c>
      <c r="N4" s="248">
        <v>44685</v>
      </c>
      <c r="O4" s="308">
        <v>2014.17</v>
      </c>
      <c r="P4" s="243">
        <v>79</v>
      </c>
      <c r="Q4" s="262">
        <f>P53</f>
        <v>2155.7399999999998</v>
      </c>
      <c r="R4" s="7">
        <f>O4-Q4</f>
        <v>-141.56999999999971</v>
      </c>
    </row>
    <row r="5" spans="1:19" ht="16.5" thickBot="1" x14ac:dyDescent="0.3">
      <c r="A5" s="1123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23"/>
      <c r="L5" s="462" t="s">
        <v>87</v>
      </c>
      <c r="M5" s="249"/>
      <c r="N5" s="274"/>
      <c r="O5" s="259">
        <v>141.44</v>
      </c>
      <c r="P5" s="253">
        <v>6</v>
      </c>
      <c r="Q5" s="240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4">
        <v>318.13</v>
      </c>
      <c r="E7" s="739">
        <v>44656</v>
      </c>
      <c r="F7" s="264">
        <f t="shared" ref="F7:F8" si="0">D7</f>
        <v>318.13</v>
      </c>
      <c r="G7" s="265" t="s">
        <v>129</v>
      </c>
      <c r="H7" s="266">
        <v>52</v>
      </c>
      <c r="I7" s="259">
        <f>E5+E4-F7</f>
        <v>1522.2199999999998</v>
      </c>
      <c r="K7" s="55" t="s">
        <v>32</v>
      </c>
      <c r="L7" s="195">
        <f>P4+P5-M7</f>
        <v>74</v>
      </c>
      <c r="M7" s="53">
        <v>11</v>
      </c>
      <c r="N7" s="264">
        <v>282.44</v>
      </c>
      <c r="O7" s="739">
        <v>44687</v>
      </c>
      <c r="P7" s="264">
        <f t="shared" ref="P7:P52" si="1">N7</f>
        <v>282.44</v>
      </c>
      <c r="Q7" s="265" t="s">
        <v>399</v>
      </c>
      <c r="R7" s="266">
        <v>56</v>
      </c>
      <c r="S7" s="259">
        <f>O5+O4-P7</f>
        <v>1873.17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4">
        <v>117.02</v>
      </c>
      <c r="E8" s="739">
        <v>44657</v>
      </c>
      <c r="F8" s="264">
        <f t="shared" si="0"/>
        <v>117.02</v>
      </c>
      <c r="G8" s="265" t="s">
        <v>130</v>
      </c>
      <c r="H8" s="266">
        <v>52</v>
      </c>
      <c r="I8" s="259">
        <f>I7-F8</f>
        <v>1405.1999999999998</v>
      </c>
      <c r="K8" s="77"/>
      <c r="L8" s="195">
        <f t="shared" ref="L8:L51" si="3">L7-M8</f>
        <v>60</v>
      </c>
      <c r="M8" s="53">
        <v>14</v>
      </c>
      <c r="N8" s="264">
        <v>358.65</v>
      </c>
      <c r="O8" s="739">
        <v>44687</v>
      </c>
      <c r="P8" s="264">
        <f t="shared" si="1"/>
        <v>358.65</v>
      </c>
      <c r="Q8" s="265" t="s">
        <v>406</v>
      </c>
      <c r="R8" s="266">
        <v>56</v>
      </c>
      <c r="S8" s="259">
        <f>S7-P8</f>
        <v>1514.52</v>
      </c>
    </row>
    <row r="9" spans="1:19" x14ac:dyDescent="0.25">
      <c r="A9" s="12"/>
      <c r="B9" s="195">
        <f t="shared" si="2"/>
        <v>45</v>
      </c>
      <c r="C9" s="15">
        <v>10</v>
      </c>
      <c r="D9" s="264">
        <v>250.44</v>
      </c>
      <c r="E9" s="739">
        <v>44657</v>
      </c>
      <c r="F9" s="264">
        <f t="shared" ref="F9:F13" si="4">D9</f>
        <v>250.44</v>
      </c>
      <c r="G9" s="265" t="s">
        <v>132</v>
      </c>
      <c r="H9" s="266">
        <v>52</v>
      </c>
      <c r="I9" s="259">
        <f t="shared" ref="I9:I52" si="5">I8-F9</f>
        <v>1154.7599999999998</v>
      </c>
      <c r="K9" s="12"/>
      <c r="L9" s="195">
        <f t="shared" si="3"/>
        <v>44</v>
      </c>
      <c r="M9" s="15">
        <v>16</v>
      </c>
      <c r="N9" s="264">
        <v>416.6</v>
      </c>
      <c r="O9" s="739">
        <v>44688</v>
      </c>
      <c r="P9" s="264">
        <f t="shared" si="1"/>
        <v>416.6</v>
      </c>
      <c r="Q9" s="265" t="s">
        <v>412</v>
      </c>
      <c r="R9" s="266">
        <v>56</v>
      </c>
      <c r="S9" s="259">
        <f t="shared" ref="S9:S52" si="6">S8-P9</f>
        <v>1097.92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4">
        <v>172.97</v>
      </c>
      <c r="E10" s="739">
        <v>44658</v>
      </c>
      <c r="F10" s="264">
        <f t="shared" si="4"/>
        <v>172.97</v>
      </c>
      <c r="G10" s="265" t="s">
        <v>137</v>
      </c>
      <c r="H10" s="266">
        <v>52</v>
      </c>
      <c r="I10" s="259">
        <f t="shared" si="5"/>
        <v>981.78999999999974</v>
      </c>
      <c r="K10" s="55" t="s">
        <v>33</v>
      </c>
      <c r="L10" s="195">
        <f t="shared" si="3"/>
        <v>41</v>
      </c>
      <c r="M10" s="15">
        <v>3</v>
      </c>
      <c r="N10" s="264">
        <v>65.790000000000006</v>
      </c>
      <c r="O10" s="739">
        <v>44688</v>
      </c>
      <c r="P10" s="264">
        <f t="shared" si="1"/>
        <v>65.790000000000006</v>
      </c>
      <c r="Q10" s="265" t="s">
        <v>420</v>
      </c>
      <c r="R10" s="266">
        <v>56</v>
      </c>
      <c r="S10" s="259">
        <f t="shared" si="6"/>
        <v>1032.1300000000001</v>
      </c>
    </row>
    <row r="11" spans="1:19" x14ac:dyDescent="0.25">
      <c r="A11" s="77"/>
      <c r="B11" s="195">
        <f t="shared" si="2"/>
        <v>29</v>
      </c>
      <c r="C11" s="15">
        <v>9</v>
      </c>
      <c r="D11" s="1049">
        <v>233.55</v>
      </c>
      <c r="E11" s="1059">
        <v>44684</v>
      </c>
      <c r="F11" s="1049">
        <f t="shared" si="4"/>
        <v>233.55</v>
      </c>
      <c r="G11" s="1043" t="s">
        <v>367</v>
      </c>
      <c r="H11" s="1044">
        <v>54</v>
      </c>
      <c r="I11" s="259">
        <f t="shared" si="5"/>
        <v>748.23999999999978</v>
      </c>
      <c r="K11" s="77"/>
      <c r="L11" s="195">
        <f t="shared" si="3"/>
        <v>37</v>
      </c>
      <c r="M11" s="15">
        <v>4</v>
      </c>
      <c r="N11" s="264">
        <v>101.31</v>
      </c>
      <c r="O11" s="739">
        <v>44691</v>
      </c>
      <c r="P11" s="264">
        <f t="shared" si="1"/>
        <v>101.31</v>
      </c>
      <c r="Q11" s="265" t="s">
        <v>433</v>
      </c>
      <c r="R11" s="266">
        <v>56</v>
      </c>
      <c r="S11" s="259">
        <f t="shared" si="6"/>
        <v>930.82000000000016</v>
      </c>
    </row>
    <row r="12" spans="1:19" x14ac:dyDescent="0.25">
      <c r="A12" s="12"/>
      <c r="B12" s="195">
        <f t="shared" si="2"/>
        <v>21</v>
      </c>
      <c r="C12" s="15">
        <v>8</v>
      </c>
      <c r="D12" s="1049">
        <v>201.87</v>
      </c>
      <c r="E12" s="1059">
        <v>44686</v>
      </c>
      <c r="F12" s="1049">
        <f t="shared" si="4"/>
        <v>201.87</v>
      </c>
      <c r="G12" s="1043" t="s">
        <v>387</v>
      </c>
      <c r="H12" s="1044">
        <v>54</v>
      </c>
      <c r="I12" s="259">
        <f t="shared" si="5"/>
        <v>546.36999999999978</v>
      </c>
      <c r="K12" s="12"/>
      <c r="L12" s="195">
        <f t="shared" si="3"/>
        <v>25</v>
      </c>
      <c r="M12" s="15">
        <v>12</v>
      </c>
      <c r="N12" s="264">
        <v>300.92</v>
      </c>
      <c r="O12" s="739">
        <v>44692</v>
      </c>
      <c r="P12" s="264">
        <f t="shared" si="1"/>
        <v>300.92</v>
      </c>
      <c r="Q12" s="265" t="s">
        <v>453</v>
      </c>
      <c r="R12" s="266">
        <v>56</v>
      </c>
      <c r="S12" s="259">
        <f t="shared" si="6"/>
        <v>629.90000000000009</v>
      </c>
    </row>
    <row r="13" spans="1:19" x14ac:dyDescent="0.25">
      <c r="B13" s="195">
        <f t="shared" si="2"/>
        <v>6</v>
      </c>
      <c r="C13" s="15">
        <v>15</v>
      </c>
      <c r="D13" s="1049">
        <v>404.93</v>
      </c>
      <c r="E13" s="1059">
        <v>44686</v>
      </c>
      <c r="F13" s="1049">
        <f t="shared" si="4"/>
        <v>404.93</v>
      </c>
      <c r="G13" s="1043" t="s">
        <v>397</v>
      </c>
      <c r="H13" s="1044">
        <v>56</v>
      </c>
      <c r="I13" s="259">
        <f t="shared" si="5"/>
        <v>141.43999999999977</v>
      </c>
      <c r="L13" s="195">
        <f t="shared" si="3"/>
        <v>11</v>
      </c>
      <c r="M13" s="15">
        <v>14</v>
      </c>
      <c r="N13" s="264">
        <v>353.78</v>
      </c>
      <c r="O13" s="739">
        <v>44693</v>
      </c>
      <c r="P13" s="264">
        <f t="shared" si="1"/>
        <v>353.78</v>
      </c>
      <c r="Q13" s="265" t="s">
        <v>463</v>
      </c>
      <c r="R13" s="266">
        <v>56</v>
      </c>
      <c r="S13" s="259">
        <f t="shared" si="6"/>
        <v>276.12000000000012</v>
      </c>
    </row>
    <row r="14" spans="1:19" x14ac:dyDescent="0.25">
      <c r="B14" s="195">
        <f t="shared" si="2"/>
        <v>6</v>
      </c>
      <c r="C14" s="15"/>
      <c r="D14" s="1049"/>
      <c r="E14" s="1059"/>
      <c r="F14" s="1049">
        <f t="shared" ref="F14:F52" si="7">D14</f>
        <v>0</v>
      </c>
      <c r="G14" s="1068"/>
      <c r="H14" s="1069"/>
      <c r="I14" s="1077">
        <f t="shared" si="5"/>
        <v>141.43999999999977</v>
      </c>
      <c r="L14" s="195">
        <f t="shared" si="3"/>
        <v>10</v>
      </c>
      <c r="M14" s="15">
        <v>1</v>
      </c>
      <c r="N14" s="264">
        <v>28.77</v>
      </c>
      <c r="O14" s="739">
        <v>44693</v>
      </c>
      <c r="P14" s="264">
        <f t="shared" si="1"/>
        <v>28.77</v>
      </c>
      <c r="Q14" s="265" t="s">
        <v>460</v>
      </c>
      <c r="R14" s="266">
        <v>56</v>
      </c>
      <c r="S14" s="259">
        <f t="shared" si="6"/>
        <v>247.35000000000011</v>
      </c>
    </row>
    <row r="15" spans="1:19" x14ac:dyDescent="0.25">
      <c r="B15" s="195">
        <f t="shared" si="2"/>
        <v>6</v>
      </c>
      <c r="C15" s="15"/>
      <c r="D15" s="1049"/>
      <c r="E15" s="1059"/>
      <c r="F15" s="1049">
        <f t="shared" si="7"/>
        <v>0</v>
      </c>
      <c r="G15" s="1068"/>
      <c r="H15" s="1069"/>
      <c r="I15" s="1077">
        <f t="shared" si="5"/>
        <v>141.43999999999977</v>
      </c>
      <c r="L15" s="195">
        <f t="shared" si="3"/>
        <v>2</v>
      </c>
      <c r="M15" s="15">
        <v>8</v>
      </c>
      <c r="N15" s="264">
        <v>198.46</v>
      </c>
      <c r="O15" s="739">
        <v>44693</v>
      </c>
      <c r="P15" s="264">
        <f t="shared" si="1"/>
        <v>198.46</v>
      </c>
      <c r="Q15" s="265" t="s">
        <v>461</v>
      </c>
      <c r="R15" s="266">
        <v>56</v>
      </c>
      <c r="S15" s="259">
        <f t="shared" si="6"/>
        <v>48.8900000000001</v>
      </c>
    </row>
    <row r="16" spans="1:19" x14ac:dyDescent="0.25">
      <c r="B16" s="195">
        <f t="shared" si="2"/>
        <v>6</v>
      </c>
      <c r="C16" s="53"/>
      <c r="D16" s="1049"/>
      <c r="E16" s="1059"/>
      <c r="F16" s="1049">
        <f t="shared" si="7"/>
        <v>0</v>
      </c>
      <c r="G16" s="1068"/>
      <c r="H16" s="1069"/>
      <c r="I16" s="1077">
        <f t="shared" si="5"/>
        <v>141.43999999999977</v>
      </c>
      <c r="L16" s="195">
        <f t="shared" si="3"/>
        <v>0</v>
      </c>
      <c r="M16" s="53">
        <v>2</v>
      </c>
      <c r="N16" s="264">
        <v>49.02</v>
      </c>
      <c r="O16" s="739">
        <v>44693</v>
      </c>
      <c r="P16" s="264">
        <f t="shared" si="1"/>
        <v>49.02</v>
      </c>
      <c r="Q16" s="265" t="s">
        <v>464</v>
      </c>
      <c r="R16" s="266">
        <v>56</v>
      </c>
      <c r="S16" s="259">
        <f t="shared" si="6"/>
        <v>-0.12999999999990308</v>
      </c>
    </row>
    <row r="17" spans="2:19" x14ac:dyDescent="0.25">
      <c r="B17" s="195">
        <f t="shared" si="2"/>
        <v>0</v>
      </c>
      <c r="C17" s="15">
        <v>6</v>
      </c>
      <c r="D17" s="1049"/>
      <c r="E17" s="1059"/>
      <c r="F17" s="1049">
        <v>141.44</v>
      </c>
      <c r="G17" s="1068"/>
      <c r="H17" s="1069"/>
      <c r="I17" s="1077">
        <f t="shared" si="5"/>
        <v>-2.2737367544323206E-13</v>
      </c>
      <c r="L17" s="195">
        <f t="shared" si="3"/>
        <v>0</v>
      </c>
      <c r="M17" s="15"/>
      <c r="N17" s="264">
        <v>0</v>
      </c>
      <c r="O17" s="739"/>
      <c r="P17" s="1083">
        <f t="shared" si="1"/>
        <v>0</v>
      </c>
      <c r="Q17" s="1084"/>
      <c r="R17" s="1085"/>
      <c r="S17" s="1077">
        <f t="shared" si="6"/>
        <v>-0.12999999999990308</v>
      </c>
    </row>
    <row r="18" spans="2:19" x14ac:dyDescent="0.25">
      <c r="B18" s="195">
        <f t="shared" si="2"/>
        <v>0</v>
      </c>
      <c r="C18" s="15"/>
      <c r="D18" s="1049"/>
      <c r="E18" s="1059"/>
      <c r="F18" s="1049">
        <f t="shared" si="7"/>
        <v>0</v>
      </c>
      <c r="G18" s="1068"/>
      <c r="H18" s="1069"/>
      <c r="I18" s="1077">
        <f t="shared" si="5"/>
        <v>-2.2737367544323206E-13</v>
      </c>
      <c r="L18" s="195">
        <f t="shared" si="3"/>
        <v>0</v>
      </c>
      <c r="M18" s="15"/>
      <c r="N18" s="264"/>
      <c r="O18" s="739"/>
      <c r="P18" s="1083">
        <f t="shared" si="1"/>
        <v>0</v>
      </c>
      <c r="Q18" s="1084"/>
      <c r="R18" s="1085"/>
      <c r="S18" s="1077">
        <f t="shared" si="6"/>
        <v>-0.12999999999990308</v>
      </c>
    </row>
    <row r="19" spans="2:19" x14ac:dyDescent="0.25">
      <c r="B19" s="195">
        <f t="shared" si="2"/>
        <v>0</v>
      </c>
      <c r="C19" s="15"/>
      <c r="D19" s="1049"/>
      <c r="E19" s="1059"/>
      <c r="F19" s="1049">
        <f t="shared" si="7"/>
        <v>0</v>
      </c>
      <c r="G19" s="1068"/>
      <c r="H19" s="1069"/>
      <c r="I19" s="1077">
        <f t="shared" si="5"/>
        <v>-2.2737367544323206E-13</v>
      </c>
      <c r="L19" s="195">
        <f t="shared" si="3"/>
        <v>0</v>
      </c>
      <c r="M19" s="15"/>
      <c r="N19" s="264"/>
      <c r="O19" s="739"/>
      <c r="P19" s="1083">
        <f t="shared" si="1"/>
        <v>0</v>
      </c>
      <c r="Q19" s="1084"/>
      <c r="R19" s="1085"/>
      <c r="S19" s="1077">
        <f t="shared" si="6"/>
        <v>-0.12999999999990308</v>
      </c>
    </row>
    <row r="20" spans="2:19" x14ac:dyDescent="0.25">
      <c r="B20" s="195">
        <f t="shared" si="2"/>
        <v>0</v>
      </c>
      <c r="C20" s="15"/>
      <c r="D20" s="1049"/>
      <c r="E20" s="1059"/>
      <c r="F20" s="1049">
        <f t="shared" si="7"/>
        <v>0</v>
      </c>
      <c r="G20" s="1068"/>
      <c r="H20" s="1069"/>
      <c r="I20" s="1077">
        <f t="shared" si="5"/>
        <v>-2.2737367544323206E-13</v>
      </c>
      <c r="L20" s="195">
        <f t="shared" si="3"/>
        <v>0</v>
      </c>
      <c r="M20" s="15"/>
      <c r="N20" s="264"/>
      <c r="O20" s="739"/>
      <c r="P20" s="1083">
        <f t="shared" si="1"/>
        <v>0</v>
      </c>
      <c r="Q20" s="1084"/>
      <c r="R20" s="1085"/>
      <c r="S20" s="1077">
        <f t="shared" si="6"/>
        <v>-0.12999999999990308</v>
      </c>
    </row>
    <row r="21" spans="2:19" x14ac:dyDescent="0.25">
      <c r="B21" s="195">
        <f t="shared" si="2"/>
        <v>0</v>
      </c>
      <c r="C21" s="15"/>
      <c r="D21" s="1049"/>
      <c r="E21" s="1059"/>
      <c r="F21" s="1049">
        <f t="shared" si="7"/>
        <v>0</v>
      </c>
      <c r="G21" s="1068"/>
      <c r="H21" s="1069"/>
      <c r="I21" s="1077">
        <f t="shared" si="5"/>
        <v>-2.2737367544323206E-13</v>
      </c>
      <c r="L21" s="195">
        <f t="shared" si="3"/>
        <v>0</v>
      </c>
      <c r="M21" s="15"/>
      <c r="N21" s="264"/>
      <c r="O21" s="739"/>
      <c r="P21" s="1083">
        <f t="shared" si="1"/>
        <v>0</v>
      </c>
      <c r="Q21" s="1084"/>
      <c r="R21" s="1085"/>
      <c r="S21" s="1077">
        <f t="shared" si="6"/>
        <v>-0.12999999999990308</v>
      </c>
    </row>
    <row r="22" spans="2:19" x14ac:dyDescent="0.25">
      <c r="B22" s="195">
        <f t="shared" si="2"/>
        <v>0</v>
      </c>
      <c r="C22" s="15"/>
      <c r="D22" s="1049"/>
      <c r="E22" s="1059"/>
      <c r="F22" s="1049">
        <f t="shared" si="7"/>
        <v>0</v>
      </c>
      <c r="G22" s="1068"/>
      <c r="H22" s="1069"/>
      <c r="I22" s="1077">
        <f t="shared" si="5"/>
        <v>-2.2737367544323206E-13</v>
      </c>
      <c r="L22" s="195">
        <f t="shared" si="3"/>
        <v>0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-0.12999999999990308</v>
      </c>
    </row>
    <row r="23" spans="2:19" x14ac:dyDescent="0.25">
      <c r="B23" s="195">
        <f t="shared" si="2"/>
        <v>0</v>
      </c>
      <c r="C23" s="15"/>
      <c r="D23" s="1049"/>
      <c r="E23" s="1059"/>
      <c r="F23" s="1049">
        <f t="shared" si="7"/>
        <v>0</v>
      </c>
      <c r="G23" s="1068"/>
      <c r="H23" s="1069"/>
      <c r="I23" s="1077">
        <f t="shared" si="5"/>
        <v>-2.2737367544323206E-13</v>
      </c>
      <c r="L23" s="195">
        <f t="shared" si="3"/>
        <v>0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-0.12999999999990308</v>
      </c>
    </row>
    <row r="24" spans="2:19" x14ac:dyDescent="0.25">
      <c r="B24" s="195">
        <f t="shared" si="2"/>
        <v>0</v>
      </c>
      <c r="C24" s="15"/>
      <c r="D24" s="1049"/>
      <c r="E24" s="1059"/>
      <c r="F24" s="1049">
        <f t="shared" si="7"/>
        <v>0</v>
      </c>
      <c r="G24" s="1043"/>
      <c r="H24" s="1044"/>
      <c r="I24" s="259">
        <f t="shared" si="5"/>
        <v>-2.2737367544323206E-13</v>
      </c>
      <c r="L24" s="195">
        <f t="shared" si="3"/>
        <v>0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-0.12999999999990308</v>
      </c>
    </row>
    <row r="25" spans="2:19" x14ac:dyDescent="0.25">
      <c r="B25" s="195">
        <f t="shared" si="2"/>
        <v>0</v>
      </c>
      <c r="C25" s="15"/>
      <c r="D25" s="1049"/>
      <c r="E25" s="1059"/>
      <c r="F25" s="1049">
        <f t="shared" si="7"/>
        <v>0</v>
      </c>
      <c r="G25" s="1043"/>
      <c r="H25" s="1044"/>
      <c r="I25" s="259">
        <f t="shared" si="5"/>
        <v>-2.2737367544323206E-13</v>
      </c>
      <c r="L25" s="195">
        <f t="shared" si="3"/>
        <v>0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-0.12999999999990308</v>
      </c>
    </row>
    <row r="26" spans="2:19" x14ac:dyDescent="0.25">
      <c r="B26" s="195">
        <f t="shared" si="2"/>
        <v>0</v>
      </c>
      <c r="C26" s="15"/>
      <c r="D26" s="1049"/>
      <c r="E26" s="1059"/>
      <c r="F26" s="1049">
        <f t="shared" si="7"/>
        <v>0</v>
      </c>
      <c r="G26" s="1043"/>
      <c r="H26" s="1044"/>
      <c r="I26" s="259">
        <f t="shared" si="5"/>
        <v>-2.2737367544323206E-13</v>
      </c>
      <c r="L26" s="195">
        <f t="shared" si="3"/>
        <v>0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-0.12999999999990308</v>
      </c>
    </row>
    <row r="27" spans="2:19" x14ac:dyDescent="0.25">
      <c r="B27" s="195">
        <f t="shared" si="2"/>
        <v>0</v>
      </c>
      <c r="C27" s="15"/>
      <c r="D27" s="1049"/>
      <c r="E27" s="1059"/>
      <c r="F27" s="1049">
        <f t="shared" si="7"/>
        <v>0</v>
      </c>
      <c r="G27" s="1043"/>
      <c r="H27" s="1044"/>
      <c r="I27" s="259">
        <f t="shared" si="5"/>
        <v>-2.2737367544323206E-13</v>
      </c>
      <c r="L27" s="195">
        <f t="shared" si="3"/>
        <v>0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-0.12999999999990308</v>
      </c>
    </row>
    <row r="28" spans="2:19" x14ac:dyDescent="0.25">
      <c r="B28" s="195">
        <f t="shared" si="2"/>
        <v>0</v>
      </c>
      <c r="C28" s="15"/>
      <c r="D28" s="264"/>
      <c r="E28" s="739"/>
      <c r="F28" s="264">
        <f t="shared" si="7"/>
        <v>0</v>
      </c>
      <c r="G28" s="265"/>
      <c r="H28" s="266"/>
      <c r="I28" s="259">
        <f t="shared" si="5"/>
        <v>-2.2737367544323206E-13</v>
      </c>
      <c r="L28" s="195">
        <f t="shared" si="3"/>
        <v>0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-0.12999999999990308</v>
      </c>
    </row>
    <row r="29" spans="2:19" x14ac:dyDescent="0.25">
      <c r="B29" s="195">
        <f t="shared" si="2"/>
        <v>0</v>
      </c>
      <c r="C29" s="15"/>
      <c r="D29" s="264"/>
      <c r="E29" s="739"/>
      <c r="F29" s="264">
        <f t="shared" si="7"/>
        <v>0</v>
      </c>
      <c r="G29" s="265"/>
      <c r="H29" s="266"/>
      <c r="I29" s="259">
        <f t="shared" si="5"/>
        <v>-2.2737367544323206E-13</v>
      </c>
      <c r="L29" s="195">
        <f t="shared" si="3"/>
        <v>0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-0.12999999999990308</v>
      </c>
    </row>
    <row r="30" spans="2:19" x14ac:dyDescent="0.25">
      <c r="B30" s="195">
        <f t="shared" si="2"/>
        <v>0</v>
      </c>
      <c r="C30" s="15"/>
      <c r="D30" s="264"/>
      <c r="E30" s="739"/>
      <c r="F30" s="264">
        <f t="shared" si="7"/>
        <v>0</v>
      </c>
      <c r="G30" s="265"/>
      <c r="H30" s="266"/>
      <c r="I30" s="259">
        <f t="shared" si="5"/>
        <v>-2.2737367544323206E-13</v>
      </c>
      <c r="L30" s="195">
        <f t="shared" si="3"/>
        <v>0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-0.12999999999990308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0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-0.12999999999990308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0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-0.12999999999990308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0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-0.12999999999990308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0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-0.12999999999990308</v>
      </c>
    </row>
    <row r="35" spans="2:19" x14ac:dyDescent="0.25">
      <c r="B35" s="195">
        <f t="shared" si="2"/>
        <v>0</v>
      </c>
      <c r="C35" s="15"/>
      <c r="D35" s="69"/>
      <c r="E35" s="325"/>
      <c r="F35" s="69">
        <f t="shared" si="7"/>
        <v>0</v>
      </c>
      <c r="G35" s="70"/>
      <c r="H35" s="71"/>
      <c r="I35" s="259">
        <f t="shared" si="5"/>
        <v>-2.2737367544323206E-13</v>
      </c>
      <c r="L35" s="195">
        <f t="shared" si="3"/>
        <v>0</v>
      </c>
      <c r="M35" s="15"/>
      <c r="N35" s="69"/>
      <c r="O35" s="325"/>
      <c r="P35" s="69">
        <f t="shared" si="1"/>
        <v>0</v>
      </c>
      <c r="Q35" s="70"/>
      <c r="R35" s="71"/>
      <c r="S35" s="259">
        <f t="shared" si="6"/>
        <v>-0.12999999999990308</v>
      </c>
    </row>
    <row r="36" spans="2:19" x14ac:dyDescent="0.25">
      <c r="B36" s="195">
        <f t="shared" si="2"/>
        <v>0</v>
      </c>
      <c r="C36" s="15"/>
      <c r="D36" s="69"/>
      <c r="E36" s="325"/>
      <c r="F36" s="69">
        <f t="shared" si="7"/>
        <v>0</v>
      </c>
      <c r="G36" s="70"/>
      <c r="H36" s="71"/>
      <c r="I36" s="259">
        <f t="shared" si="5"/>
        <v>-2.2737367544323206E-13</v>
      </c>
      <c r="L36" s="195">
        <f t="shared" si="3"/>
        <v>0</v>
      </c>
      <c r="M36" s="15"/>
      <c r="N36" s="69"/>
      <c r="O36" s="325"/>
      <c r="P36" s="69">
        <f t="shared" si="1"/>
        <v>0</v>
      </c>
      <c r="Q36" s="70"/>
      <c r="R36" s="71"/>
      <c r="S36" s="259">
        <f t="shared" si="6"/>
        <v>-0.12999999999990308</v>
      </c>
    </row>
    <row r="37" spans="2:19" x14ac:dyDescent="0.25">
      <c r="B37" s="195">
        <f t="shared" si="2"/>
        <v>0</v>
      </c>
      <c r="C37" s="15"/>
      <c r="D37" s="69"/>
      <c r="E37" s="325"/>
      <c r="F37" s="69">
        <f t="shared" si="7"/>
        <v>0</v>
      </c>
      <c r="G37" s="70"/>
      <c r="H37" s="71"/>
      <c r="I37" s="259">
        <f t="shared" si="5"/>
        <v>-2.2737367544323206E-13</v>
      </c>
      <c r="L37" s="195">
        <f t="shared" si="3"/>
        <v>0</v>
      </c>
      <c r="M37" s="15"/>
      <c r="N37" s="69"/>
      <c r="O37" s="325"/>
      <c r="P37" s="69">
        <f t="shared" si="1"/>
        <v>0</v>
      </c>
      <c r="Q37" s="70"/>
      <c r="R37" s="71"/>
      <c r="S37" s="259">
        <f t="shared" si="6"/>
        <v>-0.12999999999990308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0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-0.12999999999990308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0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-0.12999999999990308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0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-0.12999999999990308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0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-0.12999999999990308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0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-0.12999999999990308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0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-0.12999999999990308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0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-0.12999999999990308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0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-0.12999999999990308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0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-0.12999999999990308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0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-0.12999999999990308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0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-0.12999999999990308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0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-0.12999999999990308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0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-0.12999999999990308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0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-0.12999999999990308</v>
      </c>
    </row>
    <row r="52" spans="2:19" ht="15.75" thickBot="1" x14ac:dyDescent="0.3">
      <c r="B52" s="3"/>
      <c r="C52" s="36"/>
      <c r="D52" s="155"/>
      <c r="E52" s="335"/>
      <c r="F52" s="155">
        <f t="shared" si="7"/>
        <v>0</v>
      </c>
      <c r="G52" s="220"/>
      <c r="H52" s="75"/>
      <c r="I52" s="259">
        <f t="shared" si="5"/>
        <v>-2.2737367544323206E-13</v>
      </c>
      <c r="L52" s="3"/>
      <c r="M52" s="36"/>
      <c r="N52" s="155"/>
      <c r="O52" s="335"/>
      <c r="P52" s="155">
        <f t="shared" si="1"/>
        <v>0</v>
      </c>
      <c r="Q52" s="220"/>
      <c r="R52" s="75"/>
      <c r="S52" s="259">
        <f t="shared" si="6"/>
        <v>-0.12999999999990308</v>
      </c>
    </row>
    <row r="53" spans="2:19" x14ac:dyDescent="0.25">
      <c r="C53" s="53">
        <f>SUM(C7:C52)</f>
        <v>73</v>
      </c>
      <c r="D53" s="124">
        <f>SUM(D7:D52)</f>
        <v>1698.91</v>
      </c>
      <c r="E53" s="171"/>
      <c r="F53" s="124">
        <f>SUM(F7:F52)</f>
        <v>1840.3500000000001</v>
      </c>
      <c r="G53" s="164"/>
      <c r="H53" s="164"/>
      <c r="M53" s="53">
        <f>SUM(M7:M52)</f>
        <v>85</v>
      </c>
      <c r="N53" s="124">
        <f>SUM(N7:N52)</f>
        <v>2155.7399999999998</v>
      </c>
      <c r="O53" s="171"/>
      <c r="P53" s="124">
        <f>SUM(P7:P52)</f>
        <v>2155.7399999999998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136" t="s">
        <v>11</v>
      </c>
      <c r="D58" s="1137"/>
      <c r="E58" s="57" t="e">
        <f>E4-F53+#REF!+E5+#REF!</f>
        <v>#REF!</v>
      </c>
      <c r="L58" s="91"/>
      <c r="M58" s="1136" t="s">
        <v>11</v>
      </c>
      <c r="N58" s="1137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57"/>
      <c r="B5" s="1159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58"/>
      <c r="B6" s="1160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1" t="s">
        <v>11</v>
      </c>
      <c r="D56" s="116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4"/>
      <c r="B1" s="1124"/>
      <c r="C1" s="1124"/>
      <c r="D1" s="1124"/>
      <c r="E1" s="1124"/>
      <c r="F1" s="1124"/>
      <c r="G1" s="11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63"/>
      <c r="C4" s="453"/>
      <c r="D4" s="262"/>
      <c r="E4" s="337"/>
      <c r="F4" s="313"/>
      <c r="G4" s="240"/>
    </row>
    <row r="5" spans="1:10" ht="15" customHeight="1" x14ac:dyDescent="0.25">
      <c r="A5" s="1157"/>
      <c r="B5" s="1164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58"/>
      <c r="B6" s="1165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6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6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7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1" t="s">
        <v>11</v>
      </c>
      <c r="D55" s="116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T20" sqref="T2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4" t="s">
        <v>226</v>
      </c>
      <c r="B1" s="1134"/>
      <c r="C1" s="1134"/>
      <c r="D1" s="1134"/>
      <c r="E1" s="1134"/>
      <c r="F1" s="1134"/>
      <c r="G1" s="1134"/>
      <c r="H1" s="11">
        <v>1</v>
      </c>
      <c r="I1" s="132"/>
      <c r="J1" s="73"/>
      <c r="M1" s="1138" t="s">
        <v>265</v>
      </c>
      <c r="N1" s="1138"/>
      <c r="O1" s="1138"/>
      <c r="P1" s="1138"/>
      <c r="Q1" s="1138"/>
      <c r="R1" s="1138"/>
      <c r="S1" s="1138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166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166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821.74</v>
      </c>
      <c r="T5" s="7">
        <f>Q4+Q5-S5+Q6+Q7</f>
        <v>204.3</v>
      </c>
      <c r="U5" s="203"/>
      <c r="V5" s="73"/>
    </row>
    <row r="6" spans="1:23" x14ac:dyDescent="0.25">
      <c r="B6" s="1166"/>
      <c r="C6" s="212"/>
      <c r="D6" s="154"/>
      <c r="E6" s="105"/>
      <c r="F6" s="73"/>
      <c r="I6" s="204"/>
      <c r="J6" s="73"/>
      <c r="N6" s="1166"/>
      <c r="O6" s="212"/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458</v>
      </c>
      <c r="T9" s="71">
        <v>62</v>
      </c>
      <c r="U9" s="203">
        <f>Q5+Q4+Q6+Q7-R9</f>
        <v>799.04</v>
      </c>
      <c r="V9" s="73">
        <f>R5-O9+R6+R4+R7</f>
        <v>176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492</v>
      </c>
      <c r="T10" s="71">
        <v>62</v>
      </c>
      <c r="U10" s="203">
        <f>U9-R10</f>
        <v>753.64</v>
      </c>
      <c r="V10" s="73">
        <f>V9-O10</f>
        <v>166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506</v>
      </c>
      <c r="T11" s="266">
        <v>62</v>
      </c>
      <c r="U11" s="280">
        <f t="shared" ref="U11:U74" si="8">U10-R11</f>
        <v>744.56</v>
      </c>
      <c r="V11" s="243">
        <f t="shared" ref="V11:V74" si="9">V10-O11</f>
        <v>164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507</v>
      </c>
      <c r="T12" s="266">
        <v>62</v>
      </c>
      <c r="U12" s="280">
        <f t="shared" si="8"/>
        <v>740.02</v>
      </c>
      <c r="V12" s="243">
        <f t="shared" si="9"/>
        <v>163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511</v>
      </c>
      <c r="T13" s="266">
        <v>62</v>
      </c>
      <c r="U13" s="280">
        <f t="shared" si="8"/>
        <v>603.81999999999994</v>
      </c>
      <c r="V13" s="243">
        <f t="shared" si="9"/>
        <v>133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481</v>
      </c>
      <c r="T14" s="266">
        <v>62</v>
      </c>
      <c r="U14" s="280">
        <f t="shared" si="8"/>
        <v>558.41999999999996</v>
      </c>
      <c r="V14" s="243">
        <f t="shared" si="9"/>
        <v>123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483</v>
      </c>
      <c r="T15" s="266">
        <v>62</v>
      </c>
      <c r="U15" s="280">
        <f t="shared" si="8"/>
        <v>422.21999999999997</v>
      </c>
      <c r="V15" s="243">
        <f t="shared" si="9"/>
        <v>93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513</v>
      </c>
      <c r="T16" s="266">
        <v>62</v>
      </c>
      <c r="U16" s="280">
        <f t="shared" si="8"/>
        <v>413.14</v>
      </c>
      <c r="V16" s="243">
        <f t="shared" si="9"/>
        <v>91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513</v>
      </c>
      <c r="T17" s="266">
        <v>62</v>
      </c>
      <c r="U17" s="280">
        <f t="shared" si="8"/>
        <v>367.74</v>
      </c>
      <c r="V17" s="243">
        <f t="shared" si="9"/>
        <v>81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495</v>
      </c>
      <c r="T18" s="266">
        <v>62</v>
      </c>
      <c r="U18" s="280">
        <f t="shared" si="8"/>
        <v>340.5</v>
      </c>
      <c r="V18" s="243">
        <f t="shared" si="9"/>
        <v>75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548</v>
      </c>
      <c r="T19" s="266">
        <v>62</v>
      </c>
      <c r="U19" s="280">
        <f t="shared" si="8"/>
        <v>204.3</v>
      </c>
      <c r="V19" s="243">
        <f t="shared" si="9"/>
        <v>45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204.3</v>
      </c>
      <c r="V20" s="73">
        <f t="shared" si="9"/>
        <v>45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204.3</v>
      </c>
      <c r="V21" s="73">
        <f t="shared" si="9"/>
        <v>45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204.3</v>
      </c>
      <c r="V22" s="73">
        <f t="shared" si="9"/>
        <v>45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9">
        <f t="shared" si="0"/>
        <v>4.54</v>
      </c>
      <c r="E23" s="1046">
        <v>44683</v>
      </c>
      <c r="F23" s="1039">
        <f t="shared" si="1"/>
        <v>4.54</v>
      </c>
      <c r="G23" s="1040" t="s">
        <v>355</v>
      </c>
      <c r="H23" s="1041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204.3</v>
      </c>
      <c r="V23" s="73">
        <f t="shared" si="9"/>
        <v>45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9">
        <f t="shared" si="0"/>
        <v>90.8</v>
      </c>
      <c r="E24" s="1046">
        <v>44683</v>
      </c>
      <c r="F24" s="1039">
        <f t="shared" si="1"/>
        <v>90.8</v>
      </c>
      <c r="G24" s="1040" t="s">
        <v>356</v>
      </c>
      <c r="H24" s="1041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204.3</v>
      </c>
      <c r="V24" s="73">
        <f t="shared" si="9"/>
        <v>45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9">
        <f t="shared" si="0"/>
        <v>4.54</v>
      </c>
      <c r="E25" s="1046">
        <v>44683</v>
      </c>
      <c r="F25" s="1039">
        <f t="shared" si="1"/>
        <v>4.54</v>
      </c>
      <c r="G25" s="1040" t="s">
        <v>357</v>
      </c>
      <c r="H25" s="1041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204.3</v>
      </c>
      <c r="V25" s="73">
        <f t="shared" si="9"/>
        <v>45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9">
        <f t="shared" si="0"/>
        <v>18.16</v>
      </c>
      <c r="E26" s="1046">
        <v>44683</v>
      </c>
      <c r="F26" s="1039">
        <f t="shared" si="1"/>
        <v>18.16</v>
      </c>
      <c r="G26" s="1040" t="s">
        <v>358</v>
      </c>
      <c r="H26" s="1041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204.3</v>
      </c>
      <c r="V26" s="73">
        <f t="shared" si="9"/>
        <v>45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9">
        <f t="shared" si="0"/>
        <v>45.4</v>
      </c>
      <c r="E27" s="1046">
        <v>44683</v>
      </c>
      <c r="F27" s="1039">
        <f t="shared" si="1"/>
        <v>45.4</v>
      </c>
      <c r="G27" s="1040" t="s">
        <v>360</v>
      </c>
      <c r="H27" s="1041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204.3</v>
      </c>
      <c r="V27" s="73">
        <f t="shared" si="9"/>
        <v>45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9">
        <f t="shared" si="0"/>
        <v>136.19999999999999</v>
      </c>
      <c r="E28" s="1046">
        <v>44685</v>
      </c>
      <c r="F28" s="1039">
        <f t="shared" si="1"/>
        <v>136.19999999999999</v>
      </c>
      <c r="G28" s="1040" t="s">
        <v>384</v>
      </c>
      <c r="H28" s="1041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204.3</v>
      </c>
      <c r="V28" s="73">
        <f t="shared" si="9"/>
        <v>45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9">
        <f t="shared" si="0"/>
        <v>13.620000000000001</v>
      </c>
      <c r="E29" s="1046">
        <v>44687</v>
      </c>
      <c r="F29" s="1039">
        <f t="shared" si="1"/>
        <v>13.620000000000001</v>
      </c>
      <c r="G29" s="1040" t="s">
        <v>398</v>
      </c>
      <c r="H29" s="1041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204.3</v>
      </c>
      <c r="V29" s="73">
        <f t="shared" si="9"/>
        <v>45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9">
        <f t="shared" si="0"/>
        <v>9.08</v>
      </c>
      <c r="E30" s="1046">
        <v>44687</v>
      </c>
      <c r="F30" s="1039">
        <f t="shared" si="1"/>
        <v>9.08</v>
      </c>
      <c r="G30" s="1040" t="s">
        <v>396</v>
      </c>
      <c r="H30" s="1041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204.3</v>
      </c>
      <c r="V30" s="73">
        <f t="shared" si="9"/>
        <v>45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9">
        <f t="shared" si="0"/>
        <v>136.19999999999999</v>
      </c>
      <c r="E31" s="1046">
        <v>44687</v>
      </c>
      <c r="F31" s="1039">
        <f t="shared" si="1"/>
        <v>136.19999999999999</v>
      </c>
      <c r="G31" s="1040" t="s">
        <v>402</v>
      </c>
      <c r="H31" s="1041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204.3</v>
      </c>
      <c r="V31" s="73">
        <f t="shared" si="9"/>
        <v>45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9">
        <f t="shared" si="0"/>
        <v>13.620000000000001</v>
      </c>
      <c r="E32" s="1046">
        <v>44688</v>
      </c>
      <c r="F32" s="1039">
        <f>D32</f>
        <v>13.620000000000001</v>
      </c>
      <c r="G32" s="1040" t="s">
        <v>419</v>
      </c>
      <c r="H32" s="1041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204.3</v>
      </c>
      <c r="V32" s="73">
        <f t="shared" si="9"/>
        <v>45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9">
        <f t="shared" si="0"/>
        <v>136.19999999999999</v>
      </c>
      <c r="E33" s="1047">
        <v>44688</v>
      </c>
      <c r="F33" s="1039">
        <f>D33</f>
        <v>136.19999999999999</v>
      </c>
      <c r="G33" s="1040" t="s">
        <v>422</v>
      </c>
      <c r="H33" s="1041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204.3</v>
      </c>
      <c r="V33" s="73">
        <f t="shared" si="9"/>
        <v>45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9">
        <f t="shared" si="0"/>
        <v>90.8</v>
      </c>
      <c r="E34" s="1048">
        <v>44690</v>
      </c>
      <c r="F34" s="1039">
        <f t="shared" ref="F34:F108" si="10">D34</f>
        <v>90.8</v>
      </c>
      <c r="G34" s="1040" t="s">
        <v>424</v>
      </c>
      <c r="H34" s="1041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204.3</v>
      </c>
      <c r="V34" s="73">
        <f t="shared" si="9"/>
        <v>45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9">
        <f t="shared" si="0"/>
        <v>36.32</v>
      </c>
      <c r="E35" s="1048">
        <v>44691</v>
      </c>
      <c r="F35" s="1039">
        <f t="shared" si="10"/>
        <v>36.32</v>
      </c>
      <c r="G35" s="1040" t="s">
        <v>435</v>
      </c>
      <c r="H35" s="1041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204.3</v>
      </c>
      <c r="V35" s="73">
        <f t="shared" si="9"/>
        <v>45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9">
        <f t="shared" si="0"/>
        <v>27.240000000000002</v>
      </c>
      <c r="E36" s="1048">
        <v>44692</v>
      </c>
      <c r="F36" s="1039">
        <f t="shared" si="10"/>
        <v>27.240000000000002</v>
      </c>
      <c r="G36" s="1040" t="s">
        <v>449</v>
      </c>
      <c r="H36" s="1041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204.3</v>
      </c>
      <c r="V36" s="73">
        <f t="shared" si="9"/>
        <v>45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9">
        <f t="shared" si="0"/>
        <v>136.19999999999999</v>
      </c>
      <c r="E37" s="1048">
        <v>44692</v>
      </c>
      <c r="F37" s="1039">
        <f t="shared" si="10"/>
        <v>136.19999999999999</v>
      </c>
      <c r="G37" s="1040" t="s">
        <v>462</v>
      </c>
      <c r="H37" s="1041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204.3</v>
      </c>
      <c r="V37" s="73">
        <f t="shared" si="9"/>
        <v>45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9">
        <f t="shared" si="0"/>
        <v>45.4</v>
      </c>
      <c r="E38" s="1046">
        <v>44693</v>
      </c>
      <c r="F38" s="1039">
        <f t="shared" si="10"/>
        <v>45.4</v>
      </c>
      <c r="G38" s="1040" t="s">
        <v>443</v>
      </c>
      <c r="H38" s="1041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204.3</v>
      </c>
      <c r="V38" s="73">
        <f t="shared" si="9"/>
        <v>45</v>
      </c>
      <c r="W38" s="60">
        <f t="shared" si="5"/>
        <v>0</v>
      </c>
    </row>
    <row r="39" spans="1:23" x14ac:dyDescent="0.25">
      <c r="B39" s="133">
        <v>4.54</v>
      </c>
      <c r="C39" s="15"/>
      <c r="D39" s="1039">
        <f t="shared" si="0"/>
        <v>0</v>
      </c>
      <c r="E39" s="1046"/>
      <c r="F39" s="1039">
        <f t="shared" si="10"/>
        <v>0</v>
      </c>
      <c r="G39" s="1068"/>
      <c r="H39" s="1069"/>
      <c r="I39" s="1089">
        <f t="shared" si="6"/>
        <v>22.699999999999626</v>
      </c>
      <c r="J39" s="1090">
        <f t="shared" si="7"/>
        <v>5</v>
      </c>
      <c r="K39" s="107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204.3</v>
      </c>
      <c r="V39" s="73">
        <f t="shared" si="9"/>
        <v>45</v>
      </c>
      <c r="W39" s="60">
        <f t="shared" si="5"/>
        <v>0</v>
      </c>
    </row>
    <row r="40" spans="1:23" x14ac:dyDescent="0.25">
      <c r="B40" s="133">
        <v>4.54</v>
      </c>
      <c r="C40" s="15"/>
      <c r="D40" s="1039">
        <f t="shared" si="0"/>
        <v>0</v>
      </c>
      <c r="E40" s="1046"/>
      <c r="F40" s="1039">
        <f t="shared" si="10"/>
        <v>0</v>
      </c>
      <c r="G40" s="1068"/>
      <c r="H40" s="1069"/>
      <c r="I40" s="1089">
        <f t="shared" si="6"/>
        <v>22.699999999999626</v>
      </c>
      <c r="J40" s="1090">
        <f t="shared" si="7"/>
        <v>5</v>
      </c>
      <c r="K40" s="107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204.3</v>
      </c>
      <c r="V40" s="73">
        <f t="shared" si="9"/>
        <v>45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9">
        <f t="shared" si="0"/>
        <v>22.7</v>
      </c>
      <c r="E41" s="1046"/>
      <c r="F41" s="1039">
        <f t="shared" si="10"/>
        <v>22.7</v>
      </c>
      <c r="G41" s="1068"/>
      <c r="H41" s="1069"/>
      <c r="I41" s="1089">
        <f t="shared" si="6"/>
        <v>-3.730349362740526E-13</v>
      </c>
      <c r="J41" s="1090">
        <f t="shared" si="7"/>
        <v>0</v>
      </c>
      <c r="K41" s="107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204.3</v>
      </c>
      <c r="V41" s="73">
        <f t="shared" si="9"/>
        <v>45</v>
      </c>
      <c r="W41" s="60">
        <f t="shared" si="5"/>
        <v>0</v>
      </c>
    </row>
    <row r="42" spans="1:23" x14ac:dyDescent="0.25">
      <c r="B42" s="133">
        <v>4.54</v>
      </c>
      <c r="C42" s="15"/>
      <c r="D42" s="1039">
        <f t="shared" si="0"/>
        <v>0</v>
      </c>
      <c r="E42" s="1046"/>
      <c r="F42" s="1039">
        <f t="shared" si="10"/>
        <v>0</v>
      </c>
      <c r="G42" s="1068"/>
      <c r="H42" s="1069"/>
      <c r="I42" s="1089">
        <f t="shared" si="6"/>
        <v>-3.730349362740526E-13</v>
      </c>
      <c r="J42" s="1090">
        <f t="shared" si="7"/>
        <v>0</v>
      </c>
      <c r="K42" s="107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204.3</v>
      </c>
      <c r="V42" s="73">
        <f t="shared" si="9"/>
        <v>45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204.3</v>
      </c>
      <c r="V43" s="73">
        <f t="shared" si="9"/>
        <v>45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204.3</v>
      </c>
      <c r="V44" s="73">
        <f t="shared" si="9"/>
        <v>45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204.3</v>
      </c>
      <c r="V45" s="73">
        <f t="shared" si="9"/>
        <v>45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204.3</v>
      </c>
      <c r="V46" s="73">
        <f t="shared" si="9"/>
        <v>45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204.3</v>
      </c>
      <c r="V47" s="73">
        <f t="shared" si="9"/>
        <v>45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204.3</v>
      </c>
      <c r="V48" s="73">
        <f t="shared" si="9"/>
        <v>45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204.3</v>
      </c>
      <c r="V49" s="73">
        <f t="shared" si="9"/>
        <v>45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204.3</v>
      </c>
      <c r="V50" s="73">
        <f t="shared" si="9"/>
        <v>45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204.3</v>
      </c>
      <c r="V51" s="73">
        <f t="shared" si="9"/>
        <v>45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204.3</v>
      </c>
      <c r="V52" s="73">
        <f t="shared" si="9"/>
        <v>45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204.3</v>
      </c>
      <c r="V53" s="73">
        <f t="shared" si="9"/>
        <v>45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204.3</v>
      </c>
      <c r="V54" s="73">
        <f t="shared" si="9"/>
        <v>45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204.3</v>
      </c>
      <c r="V55" s="73">
        <f t="shared" si="9"/>
        <v>45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204.3</v>
      </c>
      <c r="V56" s="73">
        <f t="shared" si="9"/>
        <v>45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204.3</v>
      </c>
      <c r="V57" s="73">
        <f t="shared" si="9"/>
        <v>45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204.3</v>
      </c>
      <c r="V58" s="73">
        <f t="shared" si="9"/>
        <v>45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204.3</v>
      </c>
      <c r="V59" s="73">
        <f t="shared" si="9"/>
        <v>45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204.3</v>
      </c>
      <c r="V60" s="73">
        <f t="shared" si="9"/>
        <v>45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204.3</v>
      </c>
      <c r="V61" s="73">
        <f t="shared" si="9"/>
        <v>45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204.3</v>
      </c>
      <c r="V62" s="73">
        <f t="shared" si="9"/>
        <v>45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8"/>
      <c r="F63" s="227">
        <f t="shared" si="10"/>
        <v>0</v>
      </c>
      <c r="G63" s="937"/>
      <c r="H63" s="938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8"/>
      <c r="R63" s="227">
        <f t="shared" si="11"/>
        <v>0</v>
      </c>
      <c r="S63" s="937"/>
      <c r="T63" s="938"/>
      <c r="U63" s="203">
        <f t="shared" si="8"/>
        <v>204.3</v>
      </c>
      <c r="V63" s="73">
        <f t="shared" si="9"/>
        <v>45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8"/>
      <c r="F64" s="227">
        <f t="shared" si="10"/>
        <v>0</v>
      </c>
      <c r="G64" s="937"/>
      <c r="H64" s="938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8"/>
      <c r="R64" s="227">
        <f t="shared" si="11"/>
        <v>0</v>
      </c>
      <c r="S64" s="937"/>
      <c r="T64" s="938"/>
      <c r="U64" s="203">
        <f t="shared" si="8"/>
        <v>204.3</v>
      </c>
      <c r="V64" s="73">
        <f t="shared" si="9"/>
        <v>45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8"/>
      <c r="F65" s="227">
        <f t="shared" si="10"/>
        <v>0</v>
      </c>
      <c r="G65" s="937"/>
      <c r="H65" s="938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8"/>
      <c r="R65" s="227">
        <f t="shared" si="11"/>
        <v>0</v>
      </c>
      <c r="S65" s="937"/>
      <c r="T65" s="938"/>
      <c r="U65" s="203">
        <f t="shared" si="8"/>
        <v>204.3</v>
      </c>
      <c r="V65" s="73">
        <f t="shared" si="9"/>
        <v>45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8"/>
      <c r="F66" s="227">
        <f t="shared" si="10"/>
        <v>0</v>
      </c>
      <c r="G66" s="937"/>
      <c r="H66" s="938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8"/>
      <c r="R66" s="227">
        <f t="shared" si="11"/>
        <v>0</v>
      </c>
      <c r="S66" s="937"/>
      <c r="T66" s="938"/>
      <c r="U66" s="203">
        <f t="shared" si="8"/>
        <v>204.3</v>
      </c>
      <c r="V66" s="73">
        <f t="shared" si="9"/>
        <v>45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8"/>
      <c r="F67" s="227">
        <f t="shared" si="10"/>
        <v>0</v>
      </c>
      <c r="G67" s="937"/>
      <c r="H67" s="938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8"/>
      <c r="R67" s="227">
        <f t="shared" si="11"/>
        <v>0</v>
      </c>
      <c r="S67" s="937"/>
      <c r="T67" s="938"/>
      <c r="U67" s="203">
        <f t="shared" si="8"/>
        <v>204.3</v>
      </c>
      <c r="V67" s="73">
        <f t="shared" si="9"/>
        <v>45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8"/>
      <c r="F68" s="227">
        <f t="shared" si="10"/>
        <v>0</v>
      </c>
      <c r="G68" s="937"/>
      <c r="H68" s="938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8"/>
      <c r="R68" s="227">
        <f t="shared" si="11"/>
        <v>0</v>
      </c>
      <c r="S68" s="937"/>
      <c r="T68" s="938"/>
      <c r="U68" s="203">
        <f t="shared" si="8"/>
        <v>204.3</v>
      </c>
      <c r="V68" s="73">
        <f t="shared" si="9"/>
        <v>45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8"/>
      <c r="F69" s="227">
        <f t="shared" si="10"/>
        <v>0</v>
      </c>
      <c r="G69" s="937"/>
      <c r="H69" s="938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8"/>
      <c r="R69" s="227">
        <f t="shared" si="11"/>
        <v>0</v>
      </c>
      <c r="S69" s="937"/>
      <c r="T69" s="938"/>
      <c r="U69" s="203">
        <f t="shared" si="8"/>
        <v>204.3</v>
      </c>
      <c r="V69" s="73">
        <f t="shared" si="9"/>
        <v>45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8"/>
      <c r="F70" s="227">
        <f t="shared" si="10"/>
        <v>0</v>
      </c>
      <c r="G70" s="937"/>
      <c r="H70" s="938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8"/>
      <c r="R70" s="227">
        <f t="shared" si="11"/>
        <v>0</v>
      </c>
      <c r="S70" s="937"/>
      <c r="T70" s="938"/>
      <c r="U70" s="203">
        <f t="shared" si="8"/>
        <v>204.3</v>
      </c>
      <c r="V70" s="73">
        <f t="shared" si="9"/>
        <v>45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8"/>
      <c r="F71" s="227">
        <f t="shared" si="10"/>
        <v>0</v>
      </c>
      <c r="G71" s="937"/>
      <c r="H71" s="938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8"/>
      <c r="R71" s="227">
        <f t="shared" si="11"/>
        <v>0</v>
      </c>
      <c r="S71" s="937"/>
      <c r="T71" s="938"/>
      <c r="U71" s="203">
        <f t="shared" si="8"/>
        <v>204.3</v>
      </c>
      <c r="V71" s="73">
        <f t="shared" si="9"/>
        <v>45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8"/>
      <c r="F72" s="227">
        <f t="shared" si="10"/>
        <v>0</v>
      </c>
      <c r="G72" s="937"/>
      <c r="H72" s="938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8"/>
      <c r="R72" s="227">
        <f t="shared" si="11"/>
        <v>0</v>
      </c>
      <c r="S72" s="937"/>
      <c r="T72" s="938"/>
      <c r="U72" s="203">
        <f t="shared" si="8"/>
        <v>204.3</v>
      </c>
      <c r="V72" s="73">
        <f t="shared" si="9"/>
        <v>45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8"/>
      <c r="F73" s="227">
        <f t="shared" si="10"/>
        <v>0</v>
      </c>
      <c r="G73" s="937"/>
      <c r="H73" s="938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8"/>
      <c r="R73" s="227">
        <f t="shared" si="11"/>
        <v>0</v>
      </c>
      <c r="S73" s="937"/>
      <c r="T73" s="938"/>
      <c r="U73" s="203">
        <f t="shared" si="8"/>
        <v>204.3</v>
      </c>
      <c r="V73" s="73">
        <f t="shared" si="9"/>
        <v>45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8"/>
      <c r="F74" s="227">
        <f t="shared" si="10"/>
        <v>0</v>
      </c>
      <c r="G74" s="937"/>
      <c r="H74" s="938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8"/>
      <c r="R74" s="227">
        <f t="shared" si="11"/>
        <v>0</v>
      </c>
      <c r="S74" s="937"/>
      <c r="T74" s="938"/>
      <c r="U74" s="203">
        <f t="shared" si="8"/>
        <v>204.3</v>
      </c>
      <c r="V74" s="73">
        <f t="shared" si="9"/>
        <v>45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8"/>
      <c r="F75" s="227">
        <f t="shared" si="10"/>
        <v>0</v>
      </c>
      <c r="G75" s="937"/>
      <c r="H75" s="938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8"/>
      <c r="R75" s="227">
        <f t="shared" si="11"/>
        <v>0</v>
      </c>
      <c r="S75" s="937"/>
      <c r="T75" s="938"/>
      <c r="U75" s="203">
        <f t="shared" ref="U75:U107" si="14">U74-R75</f>
        <v>204.3</v>
      </c>
      <c r="V75" s="73">
        <f t="shared" ref="V75:V106" si="15">V74-O75</f>
        <v>45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8"/>
      <c r="F76" s="227">
        <f t="shared" si="10"/>
        <v>0</v>
      </c>
      <c r="G76" s="937"/>
      <c r="H76" s="938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8"/>
      <c r="R76" s="227">
        <f t="shared" si="11"/>
        <v>0</v>
      </c>
      <c r="S76" s="937"/>
      <c r="T76" s="938"/>
      <c r="U76" s="203">
        <f t="shared" si="14"/>
        <v>204.3</v>
      </c>
      <c r="V76" s="73">
        <f t="shared" si="15"/>
        <v>45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8"/>
      <c r="F77" s="227">
        <f t="shared" si="10"/>
        <v>0</v>
      </c>
      <c r="G77" s="937"/>
      <c r="H77" s="938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8"/>
      <c r="R77" s="227">
        <f t="shared" si="11"/>
        <v>0</v>
      </c>
      <c r="S77" s="937"/>
      <c r="T77" s="938"/>
      <c r="U77" s="203">
        <f t="shared" si="14"/>
        <v>204.3</v>
      </c>
      <c r="V77" s="73">
        <f t="shared" si="15"/>
        <v>45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8"/>
      <c r="F78" s="227">
        <f t="shared" si="10"/>
        <v>0</v>
      </c>
      <c r="G78" s="937"/>
      <c r="H78" s="938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8"/>
      <c r="R78" s="227">
        <f t="shared" si="11"/>
        <v>0</v>
      </c>
      <c r="S78" s="937"/>
      <c r="T78" s="938"/>
      <c r="U78" s="203">
        <f t="shared" si="14"/>
        <v>204.3</v>
      </c>
      <c r="V78" s="73">
        <f t="shared" si="15"/>
        <v>45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8"/>
      <c r="F79" s="227">
        <f t="shared" si="10"/>
        <v>0</v>
      </c>
      <c r="G79" s="937"/>
      <c r="H79" s="938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8"/>
      <c r="R79" s="227">
        <f t="shared" si="11"/>
        <v>0</v>
      </c>
      <c r="S79" s="937"/>
      <c r="T79" s="938"/>
      <c r="U79" s="203">
        <f t="shared" si="14"/>
        <v>204.3</v>
      </c>
      <c r="V79" s="73">
        <f t="shared" si="15"/>
        <v>45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8"/>
      <c r="F80" s="227">
        <f t="shared" si="10"/>
        <v>0</v>
      </c>
      <c r="G80" s="937"/>
      <c r="H80" s="938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8"/>
      <c r="R80" s="227">
        <f t="shared" si="11"/>
        <v>0</v>
      </c>
      <c r="S80" s="937"/>
      <c r="T80" s="938"/>
      <c r="U80" s="203">
        <f t="shared" si="14"/>
        <v>204.3</v>
      </c>
      <c r="V80" s="73">
        <f t="shared" si="15"/>
        <v>45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8"/>
      <c r="F81" s="227">
        <f t="shared" si="10"/>
        <v>0</v>
      </c>
      <c r="G81" s="937"/>
      <c r="H81" s="938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8"/>
      <c r="R81" s="227">
        <f t="shared" si="11"/>
        <v>0</v>
      </c>
      <c r="S81" s="937"/>
      <c r="T81" s="938"/>
      <c r="U81" s="203">
        <f t="shared" si="14"/>
        <v>204.3</v>
      </c>
      <c r="V81" s="73">
        <f t="shared" si="15"/>
        <v>45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8"/>
      <c r="F82" s="227">
        <f t="shared" si="10"/>
        <v>0</v>
      </c>
      <c r="G82" s="937"/>
      <c r="H82" s="938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8"/>
      <c r="R82" s="227">
        <f t="shared" si="11"/>
        <v>0</v>
      </c>
      <c r="S82" s="937"/>
      <c r="T82" s="938"/>
      <c r="U82" s="203">
        <f t="shared" si="14"/>
        <v>204.3</v>
      </c>
      <c r="V82" s="73">
        <f t="shared" si="15"/>
        <v>45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8"/>
      <c r="F83" s="227">
        <f t="shared" si="10"/>
        <v>0</v>
      </c>
      <c r="G83" s="937"/>
      <c r="H83" s="938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8"/>
      <c r="R83" s="227">
        <f t="shared" si="11"/>
        <v>0</v>
      </c>
      <c r="S83" s="937"/>
      <c r="T83" s="938"/>
      <c r="U83" s="203">
        <f t="shared" si="14"/>
        <v>204.3</v>
      </c>
      <c r="V83" s="73">
        <f t="shared" si="15"/>
        <v>45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8"/>
      <c r="F84" s="227">
        <f t="shared" si="10"/>
        <v>0</v>
      </c>
      <c r="G84" s="937"/>
      <c r="H84" s="938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8"/>
      <c r="R84" s="227">
        <f t="shared" si="11"/>
        <v>0</v>
      </c>
      <c r="S84" s="937"/>
      <c r="T84" s="938"/>
      <c r="U84" s="203">
        <f t="shared" si="14"/>
        <v>204.3</v>
      </c>
      <c r="V84" s="73">
        <f t="shared" si="15"/>
        <v>45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8"/>
      <c r="F85" s="227">
        <f t="shared" si="10"/>
        <v>0</v>
      </c>
      <c r="G85" s="937"/>
      <c r="H85" s="938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8"/>
      <c r="R85" s="227">
        <f t="shared" si="11"/>
        <v>0</v>
      </c>
      <c r="S85" s="937"/>
      <c r="T85" s="938"/>
      <c r="U85" s="203">
        <f t="shared" si="14"/>
        <v>204.3</v>
      </c>
      <c r="V85" s="73">
        <f t="shared" si="15"/>
        <v>45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8"/>
      <c r="F86" s="227">
        <f t="shared" si="10"/>
        <v>0</v>
      </c>
      <c r="G86" s="937"/>
      <c r="H86" s="938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8"/>
      <c r="R86" s="227">
        <f t="shared" si="11"/>
        <v>0</v>
      </c>
      <c r="S86" s="937"/>
      <c r="T86" s="938"/>
      <c r="U86" s="203">
        <f t="shared" si="14"/>
        <v>204.3</v>
      </c>
      <c r="V86" s="73">
        <f t="shared" si="15"/>
        <v>45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8"/>
      <c r="F87" s="227">
        <f t="shared" si="10"/>
        <v>0</v>
      </c>
      <c r="G87" s="937"/>
      <c r="H87" s="938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8"/>
      <c r="R87" s="227">
        <f t="shared" si="11"/>
        <v>0</v>
      </c>
      <c r="S87" s="937"/>
      <c r="T87" s="938"/>
      <c r="U87" s="203">
        <f t="shared" si="14"/>
        <v>204.3</v>
      </c>
      <c r="V87" s="73">
        <f t="shared" si="15"/>
        <v>45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8"/>
      <c r="F88" s="227">
        <f t="shared" si="10"/>
        <v>0</v>
      </c>
      <c r="G88" s="937"/>
      <c r="H88" s="938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8"/>
      <c r="R88" s="227">
        <f t="shared" si="11"/>
        <v>0</v>
      </c>
      <c r="S88" s="937"/>
      <c r="T88" s="938"/>
      <c r="U88" s="203">
        <f t="shared" si="14"/>
        <v>204.3</v>
      </c>
      <c r="V88" s="73">
        <f t="shared" si="15"/>
        <v>45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8"/>
      <c r="F89" s="227">
        <f t="shared" si="10"/>
        <v>0</v>
      </c>
      <c r="G89" s="937"/>
      <c r="H89" s="938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8"/>
      <c r="R89" s="227">
        <f t="shared" si="11"/>
        <v>0</v>
      </c>
      <c r="S89" s="937"/>
      <c r="T89" s="938"/>
      <c r="U89" s="203">
        <f t="shared" si="14"/>
        <v>204.3</v>
      </c>
      <c r="V89" s="73">
        <f t="shared" si="15"/>
        <v>45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8"/>
      <c r="F90" s="227">
        <f t="shared" si="10"/>
        <v>0</v>
      </c>
      <c r="G90" s="937"/>
      <c r="H90" s="938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8"/>
      <c r="R90" s="227">
        <f t="shared" si="11"/>
        <v>0</v>
      </c>
      <c r="S90" s="937"/>
      <c r="T90" s="938"/>
      <c r="U90" s="203">
        <f t="shared" si="14"/>
        <v>204.3</v>
      </c>
      <c r="V90" s="73">
        <f t="shared" si="15"/>
        <v>45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8"/>
      <c r="F91" s="227">
        <f t="shared" si="10"/>
        <v>0</v>
      </c>
      <c r="G91" s="937"/>
      <c r="H91" s="938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8"/>
      <c r="R91" s="227">
        <f t="shared" si="11"/>
        <v>0</v>
      </c>
      <c r="S91" s="937"/>
      <c r="T91" s="938"/>
      <c r="U91" s="203">
        <f t="shared" si="14"/>
        <v>204.3</v>
      </c>
      <c r="V91" s="73">
        <f t="shared" si="15"/>
        <v>45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8"/>
      <c r="F92" s="227">
        <f t="shared" si="10"/>
        <v>0</v>
      </c>
      <c r="G92" s="937"/>
      <c r="H92" s="938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8"/>
      <c r="R92" s="227">
        <f t="shared" si="11"/>
        <v>0</v>
      </c>
      <c r="S92" s="937"/>
      <c r="T92" s="938"/>
      <c r="U92" s="203">
        <f t="shared" si="14"/>
        <v>204.3</v>
      </c>
      <c r="V92" s="73">
        <f t="shared" si="15"/>
        <v>45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8"/>
      <c r="F93" s="227">
        <f t="shared" si="10"/>
        <v>0</v>
      </c>
      <c r="G93" s="937"/>
      <c r="H93" s="938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8"/>
      <c r="R93" s="227">
        <f t="shared" si="11"/>
        <v>0</v>
      </c>
      <c r="S93" s="937"/>
      <c r="T93" s="938"/>
      <c r="U93" s="203">
        <f t="shared" si="14"/>
        <v>204.3</v>
      </c>
      <c r="V93" s="73">
        <f t="shared" si="15"/>
        <v>45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8"/>
      <c r="F94" s="227">
        <f t="shared" si="10"/>
        <v>0</v>
      </c>
      <c r="G94" s="937"/>
      <c r="H94" s="938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8"/>
      <c r="R94" s="227">
        <f t="shared" si="11"/>
        <v>0</v>
      </c>
      <c r="S94" s="937"/>
      <c r="T94" s="938"/>
      <c r="U94" s="203">
        <f t="shared" si="14"/>
        <v>204.3</v>
      </c>
      <c r="V94" s="73">
        <f t="shared" si="15"/>
        <v>45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8"/>
      <c r="F95" s="227">
        <f t="shared" si="10"/>
        <v>0</v>
      </c>
      <c r="G95" s="937"/>
      <c r="H95" s="938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8"/>
      <c r="R95" s="227">
        <f t="shared" si="11"/>
        <v>0</v>
      </c>
      <c r="S95" s="937"/>
      <c r="T95" s="938"/>
      <c r="U95" s="203">
        <f t="shared" si="14"/>
        <v>204.3</v>
      </c>
      <c r="V95" s="73">
        <f t="shared" si="15"/>
        <v>45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8"/>
      <c r="F96" s="227">
        <f t="shared" si="10"/>
        <v>0</v>
      </c>
      <c r="G96" s="937"/>
      <c r="H96" s="938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8"/>
      <c r="R96" s="227">
        <f t="shared" si="11"/>
        <v>0</v>
      </c>
      <c r="S96" s="937"/>
      <c r="T96" s="938"/>
      <c r="U96" s="203">
        <f t="shared" si="14"/>
        <v>204.3</v>
      </c>
      <c r="V96" s="73">
        <f t="shared" si="15"/>
        <v>45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8"/>
      <c r="F97" s="227">
        <f t="shared" si="10"/>
        <v>0</v>
      </c>
      <c r="G97" s="937"/>
      <c r="H97" s="938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8"/>
      <c r="R97" s="227">
        <f t="shared" si="11"/>
        <v>0</v>
      </c>
      <c r="S97" s="937"/>
      <c r="T97" s="938"/>
      <c r="U97" s="203">
        <f t="shared" si="14"/>
        <v>204.3</v>
      </c>
      <c r="V97" s="73">
        <f t="shared" si="15"/>
        <v>45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8"/>
      <c r="F98" s="227">
        <f t="shared" si="10"/>
        <v>0</v>
      </c>
      <c r="G98" s="937"/>
      <c r="H98" s="938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8"/>
      <c r="R98" s="227">
        <f t="shared" si="11"/>
        <v>0</v>
      </c>
      <c r="S98" s="937"/>
      <c r="T98" s="938"/>
      <c r="U98" s="203">
        <f t="shared" si="14"/>
        <v>204.3</v>
      </c>
      <c r="V98" s="73">
        <f t="shared" si="15"/>
        <v>45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8"/>
      <c r="F99" s="227">
        <f t="shared" si="10"/>
        <v>0</v>
      </c>
      <c r="G99" s="937"/>
      <c r="H99" s="938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8"/>
      <c r="R99" s="227">
        <f t="shared" si="11"/>
        <v>0</v>
      </c>
      <c r="S99" s="937"/>
      <c r="T99" s="938"/>
      <c r="U99" s="203">
        <f t="shared" si="14"/>
        <v>204.3</v>
      </c>
      <c r="V99" s="73">
        <f t="shared" si="15"/>
        <v>45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8"/>
      <c r="F100" s="227">
        <f t="shared" si="10"/>
        <v>0</v>
      </c>
      <c r="G100" s="937"/>
      <c r="H100" s="938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8"/>
      <c r="R100" s="227">
        <f t="shared" si="11"/>
        <v>0</v>
      </c>
      <c r="S100" s="937"/>
      <c r="T100" s="938"/>
      <c r="U100" s="203">
        <f t="shared" si="14"/>
        <v>204.3</v>
      </c>
      <c r="V100" s="73">
        <f t="shared" si="15"/>
        <v>45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8"/>
      <c r="F101" s="227">
        <f t="shared" si="10"/>
        <v>0</v>
      </c>
      <c r="G101" s="937"/>
      <c r="H101" s="938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8"/>
      <c r="R101" s="227">
        <f t="shared" si="11"/>
        <v>0</v>
      </c>
      <c r="S101" s="937"/>
      <c r="T101" s="938"/>
      <c r="U101" s="203">
        <f t="shared" si="14"/>
        <v>204.3</v>
      </c>
      <c r="V101" s="73">
        <f t="shared" si="15"/>
        <v>45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8"/>
      <c r="F102" s="227">
        <f t="shared" si="10"/>
        <v>0</v>
      </c>
      <c r="G102" s="937"/>
      <c r="H102" s="938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8"/>
      <c r="R102" s="227">
        <f t="shared" si="11"/>
        <v>0</v>
      </c>
      <c r="S102" s="937"/>
      <c r="T102" s="938"/>
      <c r="U102" s="203">
        <f t="shared" si="14"/>
        <v>204.3</v>
      </c>
      <c r="V102" s="73">
        <f t="shared" si="15"/>
        <v>45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8"/>
      <c r="F103" s="227">
        <f t="shared" si="10"/>
        <v>0</v>
      </c>
      <c r="G103" s="937"/>
      <c r="H103" s="938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8"/>
      <c r="R103" s="227">
        <f t="shared" si="11"/>
        <v>0</v>
      </c>
      <c r="S103" s="937"/>
      <c r="T103" s="938"/>
      <c r="U103" s="203">
        <f t="shared" si="14"/>
        <v>204.3</v>
      </c>
      <c r="V103" s="73">
        <f t="shared" si="15"/>
        <v>45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8"/>
      <c r="F104" s="227">
        <f t="shared" si="10"/>
        <v>0</v>
      </c>
      <c r="G104" s="937"/>
      <c r="H104" s="938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8"/>
      <c r="R104" s="227">
        <f t="shared" si="11"/>
        <v>0</v>
      </c>
      <c r="S104" s="937"/>
      <c r="T104" s="938"/>
      <c r="U104" s="203">
        <f t="shared" si="14"/>
        <v>204.3</v>
      </c>
      <c r="V104" s="73">
        <f t="shared" si="15"/>
        <v>45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8"/>
      <c r="F105" s="227">
        <f t="shared" si="10"/>
        <v>0</v>
      </c>
      <c r="G105" s="937"/>
      <c r="H105" s="938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8"/>
      <c r="R105" s="227">
        <f t="shared" si="11"/>
        <v>0</v>
      </c>
      <c r="S105" s="937"/>
      <c r="T105" s="938"/>
      <c r="U105" s="203">
        <f t="shared" si="14"/>
        <v>204.3</v>
      </c>
      <c r="V105" s="73">
        <f t="shared" si="15"/>
        <v>45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8"/>
      <c r="F106" s="227">
        <f t="shared" si="10"/>
        <v>0</v>
      </c>
      <c r="G106" s="937"/>
      <c r="H106" s="938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8"/>
      <c r="R106" s="227">
        <f t="shared" si="11"/>
        <v>0</v>
      </c>
      <c r="S106" s="937"/>
      <c r="T106" s="938"/>
      <c r="U106" s="203">
        <f t="shared" si="14"/>
        <v>204.3</v>
      </c>
      <c r="V106" s="73">
        <f t="shared" si="15"/>
        <v>45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8"/>
      <c r="F107" s="227">
        <f t="shared" si="10"/>
        <v>0</v>
      </c>
      <c r="G107" s="937"/>
      <c r="H107" s="938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8"/>
      <c r="R107" s="227">
        <f t="shared" si="11"/>
        <v>0</v>
      </c>
      <c r="S107" s="937"/>
      <c r="T107" s="938"/>
      <c r="U107" s="203">
        <f t="shared" si="14"/>
        <v>204.3</v>
      </c>
      <c r="V107" s="73">
        <f>V83-O107</f>
        <v>45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9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9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181</v>
      </c>
      <c r="P109" s="6">
        <f>SUM(P9:P108)</f>
        <v>821.74</v>
      </c>
      <c r="Q109" s="13"/>
      <c r="R109" s="6">
        <f>SUM(R9:R108)</f>
        <v>821.74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45</v>
      </c>
      <c r="Q111" s="40"/>
      <c r="R111" s="6"/>
      <c r="S111" s="31"/>
      <c r="T111" s="17"/>
      <c r="U111" s="132"/>
      <c r="V111" s="73"/>
    </row>
    <row r="112" spans="2:23" x14ac:dyDescent="0.25">
      <c r="C112" s="1167" t="s">
        <v>19</v>
      </c>
      <c r="D112" s="1168"/>
      <c r="E112" s="39">
        <f>E4+E5-F109+E6+E7</f>
        <v>4.5474735088646412E-13</v>
      </c>
      <c r="F112" s="6"/>
      <c r="G112" s="6"/>
      <c r="H112" s="17"/>
      <c r="I112" s="132"/>
      <c r="J112" s="73"/>
      <c r="O112" s="1167" t="s">
        <v>19</v>
      </c>
      <c r="P112" s="1168"/>
      <c r="Q112" s="39">
        <f>Q4+Q5-R109+Q6+Q7</f>
        <v>204.3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38" t="s">
        <v>326</v>
      </c>
      <c r="B1" s="1138"/>
      <c r="C1" s="1138"/>
      <c r="D1" s="1138"/>
      <c r="E1" s="1138"/>
      <c r="F1" s="1138"/>
      <c r="G1" s="1138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149" t="s">
        <v>324</v>
      </c>
      <c r="B5" s="1169" t="s">
        <v>325</v>
      </c>
      <c r="C5" s="212"/>
      <c r="D5" s="154">
        <v>44695</v>
      </c>
      <c r="E5" s="132">
        <v>18534.28</v>
      </c>
      <c r="F5" s="1090">
        <v>21</v>
      </c>
      <c r="G5" s="1086">
        <v>19051.400000000001</v>
      </c>
      <c r="H5" s="138">
        <f>E4+E5-G5+E6+E7</f>
        <v>-517.12000000000262</v>
      </c>
    </row>
    <row r="6" spans="1:8" x14ac:dyDescent="0.25">
      <c r="A6" s="1149"/>
      <c r="B6" s="1169"/>
      <c r="C6" s="212"/>
      <c r="D6" s="154"/>
      <c r="E6" s="105"/>
      <c r="F6" s="1090"/>
      <c r="G6" s="1100"/>
    </row>
    <row r="7" spans="1:8" ht="15.75" customHeight="1" thickBot="1" x14ac:dyDescent="0.3">
      <c r="B7" s="12"/>
      <c r="C7" s="212"/>
      <c r="D7" s="154"/>
      <c r="E7" s="105"/>
      <c r="F7" s="1090"/>
      <c r="G7" s="110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32"/>
      <c r="C9" s="263">
        <v>1</v>
      </c>
      <c r="D9" s="92">
        <v>898.6</v>
      </c>
      <c r="E9" s="208">
        <v>44697</v>
      </c>
      <c r="F9" s="69">
        <v>898.6</v>
      </c>
      <c r="G9" s="70" t="s">
        <v>512</v>
      </c>
      <c r="H9" s="71">
        <v>38</v>
      </c>
    </row>
    <row r="10" spans="1:8" x14ac:dyDescent="0.25">
      <c r="B10" s="1032"/>
      <c r="C10" s="15">
        <v>2</v>
      </c>
      <c r="D10" s="92">
        <v>897.7</v>
      </c>
      <c r="E10" s="208">
        <v>44697</v>
      </c>
      <c r="F10" s="69">
        <v>897.7</v>
      </c>
      <c r="G10" s="70" t="s">
        <v>512</v>
      </c>
      <c r="H10" s="266">
        <v>38</v>
      </c>
    </row>
    <row r="11" spans="1:8" x14ac:dyDescent="0.25">
      <c r="A11" s="55" t="s">
        <v>32</v>
      </c>
      <c r="B11" s="1032"/>
      <c r="C11" s="263">
        <v>3</v>
      </c>
      <c r="D11" s="92">
        <v>985.7</v>
      </c>
      <c r="E11" s="208">
        <v>44697</v>
      </c>
      <c r="F11" s="69">
        <v>985.7</v>
      </c>
      <c r="G11" s="70" t="s">
        <v>512</v>
      </c>
      <c r="H11" s="71">
        <v>38</v>
      </c>
    </row>
    <row r="12" spans="1:8" x14ac:dyDescent="0.25">
      <c r="A12" s="85"/>
      <c r="B12" s="1032"/>
      <c r="C12" s="15">
        <v>4</v>
      </c>
      <c r="D12" s="92">
        <v>960.3</v>
      </c>
      <c r="E12" s="208">
        <v>44697</v>
      </c>
      <c r="F12" s="69">
        <v>960.3</v>
      </c>
      <c r="G12" s="70" t="s">
        <v>512</v>
      </c>
      <c r="H12" s="71">
        <v>38</v>
      </c>
    </row>
    <row r="13" spans="1:8" x14ac:dyDescent="0.25">
      <c r="B13" s="1032"/>
      <c r="C13" s="263">
        <v>5</v>
      </c>
      <c r="D13" s="92">
        <v>905.8</v>
      </c>
      <c r="E13" s="208">
        <v>44697</v>
      </c>
      <c r="F13" s="69">
        <v>905.8</v>
      </c>
      <c r="G13" s="70" t="s">
        <v>512</v>
      </c>
      <c r="H13" s="71">
        <v>38</v>
      </c>
    </row>
    <row r="14" spans="1:8" x14ac:dyDescent="0.25">
      <c r="A14" s="55" t="s">
        <v>33</v>
      </c>
      <c r="B14" s="1032"/>
      <c r="C14" s="15">
        <v>6</v>
      </c>
      <c r="D14" s="92">
        <v>916.7</v>
      </c>
      <c r="E14" s="470">
        <v>44697</v>
      </c>
      <c r="F14" s="69">
        <v>916.7</v>
      </c>
      <c r="G14" s="265" t="s">
        <v>508</v>
      </c>
      <c r="H14" s="266">
        <v>38</v>
      </c>
    </row>
    <row r="15" spans="1:8" x14ac:dyDescent="0.25">
      <c r="B15" s="1032"/>
      <c r="C15" s="263">
        <v>7</v>
      </c>
      <c r="D15" s="92">
        <v>897.7</v>
      </c>
      <c r="E15" s="208">
        <v>44697</v>
      </c>
      <c r="F15" s="69">
        <v>897.7</v>
      </c>
      <c r="G15" s="70" t="s">
        <v>512</v>
      </c>
      <c r="H15" s="266">
        <v>38</v>
      </c>
    </row>
    <row r="16" spans="1:8" x14ac:dyDescent="0.25">
      <c r="B16" s="1032"/>
      <c r="C16" s="15">
        <v>8</v>
      </c>
      <c r="D16" s="92">
        <v>932.1</v>
      </c>
      <c r="E16" s="208">
        <v>44698</v>
      </c>
      <c r="F16" s="69">
        <v>932.1</v>
      </c>
      <c r="G16" s="70" t="s">
        <v>515</v>
      </c>
      <c r="H16" s="266">
        <v>38</v>
      </c>
    </row>
    <row r="17" spans="2:8" x14ac:dyDescent="0.25">
      <c r="B17" s="1032"/>
      <c r="C17" s="263">
        <v>9</v>
      </c>
      <c r="D17" s="92">
        <v>925.8</v>
      </c>
      <c r="E17" s="208">
        <v>44697</v>
      </c>
      <c r="F17" s="69">
        <v>925.8</v>
      </c>
      <c r="G17" s="70" t="s">
        <v>512</v>
      </c>
      <c r="H17" s="266">
        <v>38</v>
      </c>
    </row>
    <row r="18" spans="2:8" x14ac:dyDescent="0.25">
      <c r="B18" s="1032"/>
      <c r="C18" s="15">
        <v>10</v>
      </c>
      <c r="D18" s="92">
        <v>936.7</v>
      </c>
      <c r="E18" s="208">
        <v>44697</v>
      </c>
      <c r="F18" s="69">
        <v>936.7</v>
      </c>
      <c r="G18" s="70" t="s">
        <v>508</v>
      </c>
      <c r="H18" s="266">
        <v>38</v>
      </c>
    </row>
    <row r="19" spans="2:8" x14ac:dyDescent="0.25">
      <c r="B19" s="1032"/>
      <c r="C19" s="263">
        <v>11</v>
      </c>
      <c r="D19" s="92">
        <v>838.7</v>
      </c>
      <c r="E19" s="208">
        <v>44697</v>
      </c>
      <c r="F19" s="69">
        <v>838.7</v>
      </c>
      <c r="G19" s="70" t="s">
        <v>512</v>
      </c>
      <c r="H19" s="266">
        <v>38</v>
      </c>
    </row>
    <row r="20" spans="2:8" x14ac:dyDescent="0.25">
      <c r="B20" s="1032"/>
      <c r="C20" s="15">
        <v>12</v>
      </c>
      <c r="D20" s="92">
        <v>892.2</v>
      </c>
      <c r="E20" s="208">
        <v>44697</v>
      </c>
      <c r="F20" s="69">
        <v>892.2</v>
      </c>
      <c r="G20" s="70" t="s">
        <v>508</v>
      </c>
      <c r="H20" s="266">
        <v>38</v>
      </c>
    </row>
    <row r="21" spans="2:8" x14ac:dyDescent="0.25">
      <c r="B21" s="1032"/>
      <c r="C21" s="263">
        <v>13</v>
      </c>
      <c r="D21" s="92">
        <v>894.9</v>
      </c>
      <c r="E21" s="208">
        <v>44697</v>
      </c>
      <c r="F21" s="69">
        <v>894.9</v>
      </c>
      <c r="G21" s="70" t="s">
        <v>508</v>
      </c>
      <c r="H21" s="266">
        <v>38</v>
      </c>
    </row>
    <row r="22" spans="2:8" x14ac:dyDescent="0.25">
      <c r="B22" s="1032"/>
      <c r="C22" s="15">
        <v>14</v>
      </c>
      <c r="D22" s="92">
        <v>945.7</v>
      </c>
      <c r="E22" s="208">
        <v>44697</v>
      </c>
      <c r="F22" s="69">
        <v>945.7</v>
      </c>
      <c r="G22" s="70" t="s">
        <v>508</v>
      </c>
      <c r="H22" s="266">
        <v>38</v>
      </c>
    </row>
    <row r="23" spans="2:8" x14ac:dyDescent="0.25">
      <c r="B23" s="1032"/>
      <c r="C23" s="263">
        <v>15</v>
      </c>
      <c r="D23" s="92">
        <v>893.1</v>
      </c>
      <c r="E23" s="208">
        <v>44697</v>
      </c>
      <c r="F23" s="69">
        <v>893.1</v>
      </c>
      <c r="G23" s="70" t="s">
        <v>512</v>
      </c>
      <c r="H23" s="71">
        <v>38</v>
      </c>
    </row>
    <row r="24" spans="2:8" x14ac:dyDescent="0.25">
      <c r="B24" s="1032"/>
      <c r="C24" s="15">
        <v>16</v>
      </c>
      <c r="D24" s="92">
        <v>873.2</v>
      </c>
      <c r="E24" s="208">
        <v>44697</v>
      </c>
      <c r="F24" s="69">
        <v>873.2</v>
      </c>
      <c r="G24" s="70" t="s">
        <v>508</v>
      </c>
      <c r="H24" s="71">
        <v>38</v>
      </c>
    </row>
    <row r="25" spans="2:8" x14ac:dyDescent="0.25">
      <c r="B25" s="1032"/>
      <c r="C25" s="263">
        <v>17</v>
      </c>
      <c r="D25" s="92">
        <v>881.3</v>
      </c>
      <c r="E25" s="208">
        <v>44697</v>
      </c>
      <c r="F25" s="69">
        <v>881.3</v>
      </c>
      <c r="G25" s="70" t="s">
        <v>508</v>
      </c>
      <c r="H25" s="71">
        <v>38</v>
      </c>
    </row>
    <row r="26" spans="2:8" x14ac:dyDescent="0.25">
      <c r="B26" s="1032"/>
      <c r="C26" s="15">
        <v>18</v>
      </c>
      <c r="D26" s="92">
        <v>890.4</v>
      </c>
      <c r="E26" s="208">
        <v>44697</v>
      </c>
      <c r="F26" s="69">
        <v>890.4</v>
      </c>
      <c r="G26" s="70" t="s">
        <v>508</v>
      </c>
      <c r="H26" s="71">
        <v>38</v>
      </c>
    </row>
    <row r="27" spans="2:8" x14ac:dyDescent="0.25">
      <c r="B27" s="1032"/>
      <c r="C27" s="263">
        <v>19</v>
      </c>
      <c r="D27" s="92">
        <v>916.7</v>
      </c>
      <c r="E27" s="208">
        <v>44697</v>
      </c>
      <c r="F27" s="69">
        <v>916.7</v>
      </c>
      <c r="G27" s="70" t="s">
        <v>512</v>
      </c>
      <c r="H27" s="71">
        <v>38</v>
      </c>
    </row>
    <row r="28" spans="2:8" x14ac:dyDescent="0.25">
      <c r="B28" s="1032"/>
      <c r="C28" s="15">
        <v>20</v>
      </c>
      <c r="D28" s="384">
        <v>862.3</v>
      </c>
      <c r="E28" s="208">
        <v>44697</v>
      </c>
      <c r="F28" s="69">
        <v>862.3</v>
      </c>
      <c r="G28" s="70" t="s">
        <v>508</v>
      </c>
      <c r="H28" s="71">
        <v>38</v>
      </c>
    </row>
    <row r="29" spans="2:8" x14ac:dyDescent="0.25">
      <c r="B29" s="1032"/>
      <c r="C29" s="263">
        <v>21</v>
      </c>
      <c r="D29" s="384">
        <v>905.8</v>
      </c>
      <c r="E29" s="208">
        <v>44697</v>
      </c>
      <c r="F29" s="69">
        <v>905.8</v>
      </c>
      <c r="G29" s="70" t="s">
        <v>508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167" t="s">
        <v>19</v>
      </c>
      <c r="D34" s="116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R28" sqref="R2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34" t="s">
        <v>227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DEL MES DE ABRIL   2022</v>
      </c>
      <c r="L1" s="1134"/>
      <c r="M1" s="1134"/>
      <c r="N1" s="1134"/>
      <c r="O1" s="1134"/>
      <c r="P1" s="1134"/>
      <c r="Q1" s="1134"/>
      <c r="R1" s="11">
        <v>2</v>
      </c>
      <c r="U1" s="1138" t="s">
        <v>240</v>
      </c>
      <c r="V1" s="1138"/>
      <c r="W1" s="1138"/>
      <c r="X1" s="1138"/>
      <c r="Y1" s="1138"/>
      <c r="Z1" s="1138"/>
      <c r="AA1" s="1138"/>
      <c r="AB1" s="11">
        <v>3</v>
      </c>
      <c r="AE1" s="1138" t="str">
        <f>U1</f>
        <v>ENTRADA DEL MES DE MAYO 2022</v>
      </c>
      <c r="AF1" s="1138"/>
      <c r="AG1" s="1138"/>
      <c r="AH1" s="1138"/>
      <c r="AI1" s="1138"/>
      <c r="AJ1" s="1138"/>
      <c r="AK1" s="113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170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159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170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171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170"/>
      <c r="C6" s="12"/>
      <c r="D6" s="12"/>
      <c r="E6" s="989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160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400</v>
      </c>
      <c r="R6" s="7">
        <f>O6-Q6+O7+O5-Q5+O4</f>
        <v>10</v>
      </c>
      <c r="U6" s="250"/>
      <c r="V6" s="1170"/>
      <c r="W6" s="12"/>
      <c r="X6" s="12"/>
      <c r="Y6" s="989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172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451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9">
        <v>50</v>
      </c>
      <c r="E17" s="1050">
        <v>44683</v>
      </c>
      <c r="F17" s="1049">
        <f t="shared" si="1"/>
        <v>50</v>
      </c>
      <c r="G17" s="1043" t="s">
        <v>356</v>
      </c>
      <c r="H17" s="1044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9">
        <v>10</v>
      </c>
      <c r="E18" s="1050">
        <v>44686</v>
      </c>
      <c r="F18" s="1049">
        <f t="shared" si="1"/>
        <v>10</v>
      </c>
      <c r="G18" s="1043" t="s">
        <v>392</v>
      </c>
      <c r="H18" s="1044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9"/>
      <c r="E19" s="1050"/>
      <c r="F19" s="1067">
        <f t="shared" si="1"/>
        <v>0</v>
      </c>
      <c r="G19" s="1068"/>
      <c r="H19" s="1069"/>
      <c r="I19" s="1081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9"/>
      <c r="E20" s="1050"/>
      <c r="F20" s="1067">
        <f t="shared" si="1"/>
        <v>0</v>
      </c>
      <c r="G20" s="1068"/>
      <c r="H20" s="1069"/>
      <c r="I20" s="1081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0</v>
      </c>
      <c r="C21" s="15">
        <v>1</v>
      </c>
      <c r="D21" s="1049"/>
      <c r="E21" s="1050"/>
      <c r="F21" s="1067">
        <v>10</v>
      </c>
      <c r="G21" s="1068"/>
      <c r="H21" s="1069"/>
      <c r="I21" s="1081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83">
        <f t="shared" si="1"/>
        <v>0</v>
      </c>
      <c r="G22" s="1084"/>
      <c r="H22" s="1085"/>
      <c r="I22" s="1081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83">
        <f t="shared" si="1"/>
        <v>0</v>
      </c>
      <c r="G23" s="1084"/>
      <c r="H23" s="1085"/>
      <c r="I23" s="1081">
        <f t="shared" si="2"/>
        <v>0</v>
      </c>
      <c r="K23" s="123"/>
      <c r="L23" s="281">
        <f t="shared" si="3"/>
        <v>7</v>
      </c>
      <c r="M23" s="15">
        <v>5</v>
      </c>
      <c r="N23" s="1049">
        <v>50</v>
      </c>
      <c r="O23" s="1050">
        <v>44683</v>
      </c>
      <c r="P23" s="1049">
        <f t="shared" si="8"/>
        <v>50</v>
      </c>
      <c r="Q23" s="1043" t="s">
        <v>356</v>
      </c>
      <c r="R23" s="1044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83">
        <f t="shared" si="1"/>
        <v>0</v>
      </c>
      <c r="G24" s="1084"/>
      <c r="H24" s="1085"/>
      <c r="I24" s="1081">
        <f t="shared" si="2"/>
        <v>0</v>
      </c>
      <c r="K24" s="122"/>
      <c r="L24" s="281">
        <f t="shared" si="3"/>
        <v>6</v>
      </c>
      <c r="M24" s="15">
        <v>1</v>
      </c>
      <c r="N24" s="1049">
        <v>10</v>
      </c>
      <c r="O24" s="1050">
        <v>44686</v>
      </c>
      <c r="P24" s="1049">
        <f t="shared" si="8"/>
        <v>10</v>
      </c>
      <c r="Q24" s="1043" t="s">
        <v>392</v>
      </c>
      <c r="R24" s="1044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9">
        <v>20</v>
      </c>
      <c r="O25" s="1050">
        <v>44692</v>
      </c>
      <c r="P25" s="1049">
        <f t="shared" si="8"/>
        <v>20</v>
      </c>
      <c r="Q25" s="1043" t="s">
        <v>452</v>
      </c>
      <c r="R25" s="1044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9">
        <v>20</v>
      </c>
      <c r="O26" s="1050">
        <v>44697</v>
      </c>
      <c r="P26" s="1049">
        <f t="shared" si="8"/>
        <v>20</v>
      </c>
      <c r="Q26" s="1043" t="s">
        <v>506</v>
      </c>
      <c r="R26" s="1044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9">
        <v>10</v>
      </c>
      <c r="O27" s="1050">
        <v>44701</v>
      </c>
      <c r="P27" s="1049">
        <f t="shared" si="8"/>
        <v>10</v>
      </c>
      <c r="Q27" s="1043" t="s">
        <v>513</v>
      </c>
      <c r="R27" s="1044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9"/>
      <c r="O28" s="1050"/>
      <c r="P28" s="1049">
        <f t="shared" si="8"/>
        <v>0</v>
      </c>
      <c r="Q28" s="1043"/>
      <c r="R28" s="1044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9"/>
      <c r="O29" s="1050"/>
      <c r="P29" s="1049">
        <f t="shared" si="8"/>
        <v>0</v>
      </c>
      <c r="Q29" s="1043"/>
      <c r="R29" s="1044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9"/>
      <c r="O30" s="1050"/>
      <c r="P30" s="1049">
        <f t="shared" si="8"/>
        <v>0</v>
      </c>
      <c r="Q30" s="1043"/>
      <c r="R30" s="1044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-15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136" t="s">
        <v>11</v>
      </c>
      <c r="D83" s="1137"/>
      <c r="E83" s="57">
        <f>E5+E6-F78+E7</f>
        <v>-100</v>
      </c>
      <c r="F83" s="73"/>
      <c r="M83" s="1136" t="s">
        <v>11</v>
      </c>
      <c r="N83" s="1137"/>
      <c r="O83" s="57">
        <f>O5+O6-P78+O7</f>
        <v>-150</v>
      </c>
      <c r="P83" s="73"/>
      <c r="W83" s="1136" t="s">
        <v>11</v>
      </c>
      <c r="X83" s="1137"/>
      <c r="Y83" s="57">
        <f>Y5+Y6-Z78+Y7</f>
        <v>90</v>
      </c>
      <c r="Z83" s="73"/>
      <c r="AG83" s="1136" t="s">
        <v>11</v>
      </c>
      <c r="AH83" s="1137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56"/>
  <sheetViews>
    <sheetView topLeftCell="A22" workbookViewId="0">
      <selection activeCell="H47" sqref="H4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75" t="s">
        <v>228</v>
      </c>
      <c r="B1" s="1175"/>
      <c r="C1" s="1175"/>
      <c r="D1" s="1175"/>
      <c r="E1" s="1175"/>
      <c r="F1" s="1175"/>
      <c r="G1" s="1175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79"/>
      <c r="B4" s="979"/>
      <c r="C4" s="290"/>
      <c r="D4" s="430"/>
      <c r="E4" s="338"/>
      <c r="F4" s="315"/>
      <c r="G4" s="73"/>
    </row>
    <row r="5" spans="1:10" ht="15" customHeight="1" x14ac:dyDescent="0.25">
      <c r="A5" s="1176" t="s">
        <v>52</v>
      </c>
      <c r="B5" s="1177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2389.8399999999997</v>
      </c>
      <c r="H5" s="58">
        <f>E4+E5+E6-G5</f>
        <v>-1128.7799999999997</v>
      </c>
    </row>
    <row r="6" spans="1:10" ht="16.5" customHeight="1" x14ac:dyDescent="0.25">
      <c r="A6" s="1176"/>
      <c r="B6" s="1178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</row>
    <row r="7" spans="1:10" ht="15.75" customHeight="1" thickBot="1" x14ac:dyDescent="0.35">
      <c r="A7" s="1176"/>
      <c r="B7" s="1178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179" t="s">
        <v>47</v>
      </c>
      <c r="J8" s="1173" t="s">
        <v>4</v>
      </c>
    </row>
    <row r="9" spans="1:10" ht="16.5" customHeight="1" thickTop="1" thickBot="1" x14ac:dyDescent="0.3">
      <c r="A9" s="95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80"/>
      <c r="J9" s="1174"/>
    </row>
    <row r="10" spans="1:10" ht="15.75" thickTop="1" x14ac:dyDescent="0.25">
      <c r="A10" s="960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</row>
    <row r="11" spans="1:10" x14ac:dyDescent="0.25">
      <c r="A11" s="960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</row>
    <row r="12" spans="1:10" x14ac:dyDescent="0.25">
      <c r="A12" s="961" t="s">
        <v>32</v>
      </c>
      <c r="B12" s="83"/>
      <c r="C12" s="15">
        <v>4</v>
      </c>
      <c r="D12" s="156">
        <v>82.9</v>
      </c>
      <c r="E12" s="865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</row>
    <row r="13" spans="1:10" x14ac:dyDescent="0.25">
      <c r="A13" s="962"/>
      <c r="B13" s="83"/>
      <c r="C13" s="15">
        <v>1</v>
      </c>
      <c r="D13" s="156">
        <v>14.9</v>
      </c>
      <c r="E13" s="495">
        <v>44658</v>
      </c>
      <c r="F13" s="264">
        <f t="shared" ref="F13:F52" si="2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</row>
    <row r="14" spans="1:10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2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</row>
    <row r="15" spans="1:10" x14ac:dyDescent="0.25">
      <c r="A15" s="963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2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</row>
    <row r="16" spans="1:10" x14ac:dyDescent="0.25">
      <c r="A16" s="962"/>
      <c r="B16" s="83"/>
      <c r="C16" s="15">
        <v>5</v>
      </c>
      <c r="D16" s="156">
        <v>104.97</v>
      </c>
      <c r="E16" s="328">
        <v>44670</v>
      </c>
      <c r="F16" s="264">
        <f t="shared" si="2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</row>
    <row r="17" spans="1:10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2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</row>
    <row r="18" spans="1:10" x14ac:dyDescent="0.25">
      <c r="A18" s="960"/>
      <c r="B18" s="83"/>
      <c r="C18" s="15">
        <v>1</v>
      </c>
      <c r="D18" s="156">
        <v>19.3</v>
      </c>
      <c r="E18" s="495">
        <v>44671</v>
      </c>
      <c r="F18" s="264">
        <f t="shared" si="2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</row>
    <row r="19" spans="1:10" x14ac:dyDescent="0.25">
      <c r="A19" s="960"/>
      <c r="B19" s="83"/>
      <c r="C19" s="53">
        <v>5</v>
      </c>
      <c r="D19" s="156">
        <v>99.48</v>
      </c>
      <c r="E19" s="495">
        <v>44672</v>
      </c>
      <c r="F19" s="264">
        <f t="shared" si="2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</row>
    <row r="20" spans="1:10" x14ac:dyDescent="0.25">
      <c r="A20" s="960"/>
      <c r="B20" s="83"/>
      <c r="C20" s="15">
        <v>1</v>
      </c>
      <c r="D20" s="156">
        <v>24.18</v>
      </c>
      <c r="E20" s="324">
        <v>44672</v>
      </c>
      <c r="F20" s="69">
        <f t="shared" si="2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</row>
    <row r="21" spans="1:10" x14ac:dyDescent="0.25">
      <c r="A21" s="960"/>
      <c r="B21" s="83"/>
      <c r="C21" s="15">
        <v>4</v>
      </c>
      <c r="D21" s="156">
        <v>117.48</v>
      </c>
      <c r="E21" s="324">
        <v>44676</v>
      </c>
      <c r="F21" s="69">
        <f t="shared" si="2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</row>
    <row r="22" spans="1:10" x14ac:dyDescent="0.25">
      <c r="A22" s="960"/>
      <c r="B22" s="83"/>
      <c r="C22" s="15">
        <v>1</v>
      </c>
      <c r="D22" s="156">
        <v>30.21</v>
      </c>
      <c r="E22" s="325">
        <v>44677</v>
      </c>
      <c r="F22" s="69">
        <f t="shared" si="2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</row>
    <row r="23" spans="1:10" x14ac:dyDescent="0.25">
      <c r="A23" s="960"/>
      <c r="B23" s="83"/>
      <c r="C23" s="15">
        <v>2</v>
      </c>
      <c r="D23" s="156">
        <v>49.66</v>
      </c>
      <c r="E23" s="325">
        <v>44678</v>
      </c>
      <c r="F23" s="69">
        <f t="shared" si="2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2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2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>
        <v>1</v>
      </c>
      <c r="D26" s="1051">
        <v>30.31</v>
      </c>
      <c r="E26" s="1045">
        <v>44684</v>
      </c>
      <c r="F26" s="1039">
        <f t="shared" si="2"/>
        <v>30.31</v>
      </c>
      <c r="G26" s="1040" t="s">
        <v>375</v>
      </c>
      <c r="H26" s="1041">
        <v>70</v>
      </c>
      <c r="I26" s="222">
        <f t="shared" si="0"/>
        <v>1757.1100000000001</v>
      </c>
      <c r="J26" s="127">
        <f t="shared" si="1"/>
        <v>67</v>
      </c>
    </row>
    <row r="27" spans="1:10" x14ac:dyDescent="0.25">
      <c r="A27" s="2"/>
      <c r="B27" s="83"/>
      <c r="C27" s="15">
        <v>1</v>
      </c>
      <c r="D27" s="1051">
        <v>32.15</v>
      </c>
      <c r="E27" s="1045">
        <v>44684</v>
      </c>
      <c r="F27" s="1039">
        <f t="shared" si="2"/>
        <v>32.15</v>
      </c>
      <c r="G27" s="1040" t="s">
        <v>376</v>
      </c>
      <c r="H27" s="1041">
        <v>70</v>
      </c>
      <c r="I27" s="222">
        <f t="shared" ref="I27:I51" si="3">I26-F27</f>
        <v>1724.96</v>
      </c>
      <c r="J27" s="127">
        <f t="shared" ref="J27:J51" si="4">J26-C27</f>
        <v>66</v>
      </c>
    </row>
    <row r="28" spans="1:10" x14ac:dyDescent="0.25">
      <c r="A28" s="2"/>
      <c r="B28" s="83"/>
      <c r="C28" s="15">
        <v>1</v>
      </c>
      <c r="D28" s="1051">
        <v>20.04</v>
      </c>
      <c r="E28" s="1045">
        <v>44684</v>
      </c>
      <c r="F28" s="1039">
        <f t="shared" si="2"/>
        <v>20.04</v>
      </c>
      <c r="G28" s="1040" t="s">
        <v>372</v>
      </c>
      <c r="H28" s="1041">
        <v>70</v>
      </c>
      <c r="I28" s="222">
        <f t="shared" si="3"/>
        <v>1704.92</v>
      </c>
      <c r="J28" s="127">
        <f t="shared" si="4"/>
        <v>65</v>
      </c>
    </row>
    <row r="29" spans="1:10" x14ac:dyDescent="0.25">
      <c r="A29" s="2"/>
      <c r="B29" s="83"/>
      <c r="C29" s="15">
        <v>1</v>
      </c>
      <c r="D29" s="1051">
        <v>32.450000000000003</v>
      </c>
      <c r="E29" s="1045">
        <v>44686</v>
      </c>
      <c r="F29" s="1039">
        <f t="shared" si="2"/>
        <v>32.450000000000003</v>
      </c>
      <c r="G29" s="1040" t="s">
        <v>389</v>
      </c>
      <c r="H29" s="1041">
        <v>70</v>
      </c>
      <c r="I29" s="222">
        <f t="shared" si="3"/>
        <v>1672.47</v>
      </c>
      <c r="J29" s="127">
        <f t="shared" si="4"/>
        <v>64</v>
      </c>
    </row>
    <row r="30" spans="1:10" x14ac:dyDescent="0.25">
      <c r="A30" s="2"/>
      <c r="B30" s="83"/>
      <c r="C30" s="15">
        <v>1</v>
      </c>
      <c r="D30" s="1051">
        <v>31.69</v>
      </c>
      <c r="E30" s="1045">
        <v>44686</v>
      </c>
      <c r="F30" s="1039">
        <f t="shared" si="2"/>
        <v>31.69</v>
      </c>
      <c r="G30" s="1040" t="s">
        <v>389</v>
      </c>
      <c r="H30" s="1041">
        <v>70</v>
      </c>
      <c r="I30" s="222">
        <f t="shared" si="3"/>
        <v>1640.78</v>
      </c>
      <c r="J30" s="127">
        <f t="shared" si="4"/>
        <v>63</v>
      </c>
    </row>
    <row r="31" spans="1:10" x14ac:dyDescent="0.25">
      <c r="A31" s="2"/>
      <c r="B31" s="83"/>
      <c r="C31" s="15">
        <v>3</v>
      </c>
      <c r="D31" s="1051">
        <v>73.59</v>
      </c>
      <c r="E31" s="1045">
        <v>44686</v>
      </c>
      <c r="F31" s="1039">
        <f t="shared" si="2"/>
        <v>73.59</v>
      </c>
      <c r="G31" s="1040" t="s">
        <v>397</v>
      </c>
      <c r="H31" s="1041">
        <v>70</v>
      </c>
      <c r="I31" s="222">
        <f t="shared" si="3"/>
        <v>1567.19</v>
      </c>
      <c r="J31" s="127">
        <f t="shared" si="4"/>
        <v>60</v>
      </c>
    </row>
    <row r="32" spans="1:10" x14ac:dyDescent="0.25">
      <c r="A32" s="2"/>
      <c r="B32" s="83"/>
      <c r="C32" s="15">
        <v>4</v>
      </c>
      <c r="D32" s="1051">
        <v>104.93</v>
      </c>
      <c r="E32" s="1045">
        <v>44688</v>
      </c>
      <c r="F32" s="1039">
        <f t="shared" si="2"/>
        <v>104.93</v>
      </c>
      <c r="G32" s="1040" t="s">
        <v>420</v>
      </c>
      <c r="H32" s="1041">
        <v>70</v>
      </c>
      <c r="I32" s="222">
        <f t="shared" si="3"/>
        <v>1462.26</v>
      </c>
      <c r="J32" s="127">
        <f t="shared" si="4"/>
        <v>56</v>
      </c>
    </row>
    <row r="33" spans="1:10" x14ac:dyDescent="0.25">
      <c r="A33" s="2"/>
      <c r="B33" s="83"/>
      <c r="C33" s="15">
        <v>1</v>
      </c>
      <c r="D33" s="1051">
        <v>18.04</v>
      </c>
      <c r="E33" s="1045">
        <v>44690</v>
      </c>
      <c r="F33" s="1039">
        <f t="shared" si="2"/>
        <v>18.04</v>
      </c>
      <c r="G33" s="1040" t="s">
        <v>424</v>
      </c>
      <c r="H33" s="1041">
        <v>70</v>
      </c>
      <c r="I33" s="222">
        <f t="shared" si="3"/>
        <v>1444.22</v>
      </c>
      <c r="J33" s="127">
        <f t="shared" si="4"/>
        <v>55</v>
      </c>
    </row>
    <row r="34" spans="1:10" x14ac:dyDescent="0.25">
      <c r="A34" s="2"/>
      <c r="B34" s="83"/>
      <c r="C34" s="15">
        <v>1</v>
      </c>
      <c r="D34" s="1051">
        <v>20.78</v>
      </c>
      <c r="E34" s="1045">
        <v>44691</v>
      </c>
      <c r="F34" s="1039">
        <f t="shared" si="2"/>
        <v>20.78</v>
      </c>
      <c r="G34" s="1040" t="s">
        <v>434</v>
      </c>
      <c r="H34" s="1041">
        <v>70</v>
      </c>
      <c r="I34" s="222">
        <f t="shared" si="3"/>
        <v>1423.44</v>
      </c>
      <c r="J34" s="127">
        <f t="shared" si="4"/>
        <v>54</v>
      </c>
    </row>
    <row r="35" spans="1:10" x14ac:dyDescent="0.25">
      <c r="A35" s="2"/>
      <c r="B35" s="83"/>
      <c r="C35" s="15">
        <v>4</v>
      </c>
      <c r="D35" s="1051">
        <v>107.22</v>
      </c>
      <c r="E35" s="1045">
        <v>44691</v>
      </c>
      <c r="F35" s="1039">
        <f t="shared" si="2"/>
        <v>107.22</v>
      </c>
      <c r="G35" s="1040" t="s">
        <v>441</v>
      </c>
      <c r="H35" s="1041">
        <v>70</v>
      </c>
      <c r="I35" s="222">
        <f t="shared" si="3"/>
        <v>1316.22</v>
      </c>
      <c r="J35" s="127">
        <f t="shared" si="4"/>
        <v>50</v>
      </c>
    </row>
    <row r="36" spans="1:10" x14ac:dyDescent="0.25">
      <c r="A36" s="2"/>
      <c r="B36" s="83"/>
      <c r="C36" s="15">
        <v>1</v>
      </c>
      <c r="D36" s="1051">
        <v>31.93</v>
      </c>
      <c r="E36" s="1045">
        <v>44692</v>
      </c>
      <c r="F36" s="1039">
        <f t="shared" si="2"/>
        <v>31.93</v>
      </c>
      <c r="G36" s="1040" t="s">
        <v>450</v>
      </c>
      <c r="H36" s="1041">
        <v>70</v>
      </c>
      <c r="I36" s="222">
        <f t="shared" si="3"/>
        <v>1284.29</v>
      </c>
      <c r="J36" s="127">
        <f t="shared" si="4"/>
        <v>49</v>
      </c>
    </row>
    <row r="37" spans="1:10" x14ac:dyDescent="0.25">
      <c r="A37" s="2"/>
      <c r="B37" s="83"/>
      <c r="C37" s="15">
        <v>5</v>
      </c>
      <c r="D37" s="1051">
        <v>109.86</v>
      </c>
      <c r="E37" s="1045">
        <v>44693</v>
      </c>
      <c r="F37" s="1039">
        <f t="shared" si="2"/>
        <v>109.86</v>
      </c>
      <c r="G37" s="1040" t="s">
        <v>468</v>
      </c>
      <c r="H37" s="1041">
        <v>70</v>
      </c>
      <c r="I37" s="222">
        <f t="shared" si="3"/>
        <v>1174.43</v>
      </c>
      <c r="J37" s="127">
        <f t="shared" si="4"/>
        <v>44</v>
      </c>
    </row>
    <row r="38" spans="1:10" x14ac:dyDescent="0.25">
      <c r="A38" s="2"/>
      <c r="B38" s="83"/>
      <c r="C38" s="15">
        <v>4</v>
      </c>
      <c r="D38" s="1051">
        <v>90.86</v>
      </c>
      <c r="E38" s="1045">
        <v>44693</v>
      </c>
      <c r="F38" s="1039">
        <f t="shared" si="2"/>
        <v>90.86</v>
      </c>
      <c r="G38" s="1040" t="s">
        <v>469</v>
      </c>
      <c r="H38" s="1041">
        <v>70</v>
      </c>
      <c r="I38" s="222">
        <f t="shared" si="3"/>
        <v>1083.5700000000002</v>
      </c>
      <c r="J38" s="127">
        <f t="shared" si="4"/>
        <v>40</v>
      </c>
    </row>
    <row r="39" spans="1:10" x14ac:dyDescent="0.25">
      <c r="A39" s="2"/>
      <c r="B39" s="83"/>
      <c r="C39" s="15">
        <v>3</v>
      </c>
      <c r="D39" s="1051">
        <v>57.42</v>
      </c>
      <c r="E39" s="1045">
        <v>44695</v>
      </c>
      <c r="F39" s="1039">
        <f t="shared" si="2"/>
        <v>57.42</v>
      </c>
      <c r="G39" s="1040" t="s">
        <v>497</v>
      </c>
      <c r="H39" s="1041">
        <v>70</v>
      </c>
      <c r="I39" s="222">
        <f t="shared" si="3"/>
        <v>1026.1500000000001</v>
      </c>
      <c r="J39" s="127">
        <f t="shared" si="4"/>
        <v>37</v>
      </c>
    </row>
    <row r="40" spans="1:10" x14ac:dyDescent="0.25">
      <c r="A40" s="2"/>
      <c r="B40" s="83"/>
      <c r="C40" s="15">
        <v>2</v>
      </c>
      <c r="D40" s="1051">
        <v>46.95</v>
      </c>
      <c r="E40" s="1045">
        <v>44695</v>
      </c>
      <c r="F40" s="1039">
        <f t="shared" si="2"/>
        <v>46.95</v>
      </c>
      <c r="G40" s="1040" t="s">
        <v>492</v>
      </c>
      <c r="H40" s="1041">
        <v>70</v>
      </c>
      <c r="I40" s="222">
        <f t="shared" si="3"/>
        <v>979.2</v>
      </c>
      <c r="J40" s="127">
        <f t="shared" si="4"/>
        <v>35</v>
      </c>
    </row>
    <row r="41" spans="1:10" x14ac:dyDescent="0.25">
      <c r="A41" s="2"/>
      <c r="B41" s="83"/>
      <c r="C41" s="15">
        <v>2</v>
      </c>
      <c r="D41" s="1051">
        <v>44.97</v>
      </c>
      <c r="E41" s="1045">
        <v>44697</v>
      </c>
      <c r="F41" s="1039">
        <f t="shared" si="2"/>
        <v>44.97</v>
      </c>
      <c r="G41" s="1040" t="s">
        <v>510</v>
      </c>
      <c r="H41" s="1041">
        <v>70</v>
      </c>
      <c r="I41" s="222">
        <f t="shared" si="3"/>
        <v>934.23</v>
      </c>
      <c r="J41" s="127">
        <f t="shared" si="4"/>
        <v>33</v>
      </c>
    </row>
    <row r="42" spans="1:10" x14ac:dyDescent="0.25">
      <c r="A42" s="2"/>
      <c r="B42" s="83"/>
      <c r="C42" s="15">
        <v>4</v>
      </c>
      <c r="D42" s="1051">
        <v>104.93</v>
      </c>
      <c r="E42" s="1045">
        <v>44697</v>
      </c>
      <c r="F42" s="1039">
        <f t="shared" si="2"/>
        <v>104.93</v>
      </c>
      <c r="G42" s="1040" t="s">
        <v>511</v>
      </c>
      <c r="H42" s="1041">
        <v>70</v>
      </c>
      <c r="I42" s="222">
        <f t="shared" si="3"/>
        <v>829.3</v>
      </c>
      <c r="J42" s="127">
        <f t="shared" si="4"/>
        <v>29</v>
      </c>
    </row>
    <row r="43" spans="1:10" x14ac:dyDescent="0.25">
      <c r="A43" s="2"/>
      <c r="B43" s="83"/>
      <c r="C43" s="15">
        <v>2</v>
      </c>
      <c r="D43" s="1051">
        <v>65.84</v>
      </c>
      <c r="E43" s="1045">
        <v>44697</v>
      </c>
      <c r="F43" s="1039">
        <f t="shared" si="2"/>
        <v>65.84</v>
      </c>
      <c r="G43" s="1040" t="s">
        <v>494</v>
      </c>
      <c r="H43" s="1041">
        <v>70</v>
      </c>
      <c r="I43" s="222">
        <f t="shared" si="3"/>
        <v>763.45999999999992</v>
      </c>
      <c r="J43" s="127">
        <f t="shared" si="4"/>
        <v>27</v>
      </c>
    </row>
    <row r="44" spans="1:10" x14ac:dyDescent="0.25">
      <c r="A44" s="2"/>
      <c r="B44" s="83"/>
      <c r="C44" s="15">
        <v>2</v>
      </c>
      <c r="D44" s="1051">
        <v>59.24</v>
      </c>
      <c r="E44" s="1045">
        <v>44699</v>
      </c>
      <c r="F44" s="1039">
        <f t="shared" si="2"/>
        <v>59.24</v>
      </c>
      <c r="G44" s="1040" t="s">
        <v>482</v>
      </c>
      <c r="H44" s="1041">
        <v>70</v>
      </c>
      <c r="I44" s="222">
        <f t="shared" si="3"/>
        <v>704.21999999999991</v>
      </c>
      <c r="J44" s="127">
        <f t="shared" si="4"/>
        <v>25</v>
      </c>
    </row>
    <row r="45" spans="1:10" x14ac:dyDescent="0.25">
      <c r="A45" s="2"/>
      <c r="B45" s="83"/>
      <c r="C45" s="15">
        <v>4</v>
      </c>
      <c r="D45" s="1051">
        <v>115.37</v>
      </c>
      <c r="E45" s="1045">
        <v>44699</v>
      </c>
      <c r="F45" s="1039">
        <f t="shared" si="2"/>
        <v>115.37</v>
      </c>
      <c r="G45" s="1040" t="s">
        <v>534</v>
      </c>
      <c r="H45" s="1041">
        <v>70</v>
      </c>
      <c r="I45" s="222">
        <f t="shared" si="3"/>
        <v>588.84999999999991</v>
      </c>
      <c r="J45" s="127">
        <f t="shared" si="4"/>
        <v>21</v>
      </c>
    </row>
    <row r="46" spans="1:10" x14ac:dyDescent="0.25">
      <c r="A46" s="2"/>
      <c r="B46" s="83"/>
      <c r="C46" s="15">
        <v>4</v>
      </c>
      <c r="D46" s="1051">
        <v>111.17</v>
      </c>
      <c r="E46" s="1045">
        <v>44701</v>
      </c>
      <c r="F46" s="1039">
        <f t="shared" si="2"/>
        <v>111.17</v>
      </c>
      <c r="G46" s="1040" t="s">
        <v>543</v>
      </c>
      <c r="H46" s="1041">
        <v>70</v>
      </c>
      <c r="I46" s="222">
        <f t="shared" si="3"/>
        <v>477.67999999999989</v>
      </c>
      <c r="J46" s="127">
        <f t="shared" si="4"/>
        <v>17</v>
      </c>
    </row>
    <row r="47" spans="1:10" x14ac:dyDescent="0.25">
      <c r="A47" s="2"/>
      <c r="B47" s="83"/>
      <c r="C47" s="15"/>
      <c r="D47" s="1051"/>
      <c r="E47" s="1045"/>
      <c r="F47" s="1039">
        <f t="shared" si="2"/>
        <v>0</v>
      </c>
      <c r="G47" s="1040"/>
      <c r="H47" s="1041"/>
      <c r="I47" s="222">
        <f t="shared" si="3"/>
        <v>477.67999999999989</v>
      </c>
      <c r="J47" s="127">
        <f t="shared" si="4"/>
        <v>17</v>
      </c>
    </row>
    <row r="48" spans="1:10" x14ac:dyDescent="0.25">
      <c r="A48" s="2"/>
      <c r="B48" s="83"/>
      <c r="C48" s="15"/>
      <c r="D48" s="1051"/>
      <c r="E48" s="1045"/>
      <c r="F48" s="1039">
        <f t="shared" si="2"/>
        <v>0</v>
      </c>
      <c r="G48" s="1040"/>
      <c r="H48" s="1041"/>
      <c r="I48" s="222">
        <f t="shared" si="3"/>
        <v>477.67999999999989</v>
      </c>
      <c r="J48" s="127">
        <f t="shared" si="4"/>
        <v>17</v>
      </c>
    </row>
    <row r="49" spans="1:10" x14ac:dyDescent="0.25">
      <c r="A49" s="2"/>
      <c r="B49" s="83"/>
      <c r="C49" s="15"/>
      <c r="D49" s="1051"/>
      <c r="E49" s="1045"/>
      <c r="F49" s="1039">
        <f t="shared" si="2"/>
        <v>0</v>
      </c>
      <c r="G49" s="1040"/>
      <c r="H49" s="1041"/>
      <c r="I49" s="222">
        <f t="shared" si="3"/>
        <v>477.67999999999989</v>
      </c>
      <c r="J49" s="127">
        <f t="shared" si="4"/>
        <v>17</v>
      </c>
    </row>
    <row r="50" spans="1:10" x14ac:dyDescent="0.25">
      <c r="A50" s="2"/>
      <c r="B50" s="83"/>
      <c r="C50" s="15"/>
      <c r="D50" s="1051"/>
      <c r="E50" s="1045"/>
      <c r="F50" s="1039">
        <f t="shared" si="2"/>
        <v>0</v>
      </c>
      <c r="G50" s="1040"/>
      <c r="H50" s="1041"/>
      <c r="I50" s="222">
        <f t="shared" si="3"/>
        <v>477.67999999999989</v>
      </c>
      <c r="J50" s="127">
        <f t="shared" si="4"/>
        <v>17</v>
      </c>
    </row>
    <row r="51" spans="1:10" ht="12.75" customHeight="1" x14ac:dyDescent="0.25">
      <c r="A51" s="2"/>
      <c r="B51" s="83"/>
      <c r="C51" s="15"/>
      <c r="D51" s="1051">
        <v>0</v>
      </c>
      <c r="E51" s="1045"/>
      <c r="F51" s="1039">
        <f t="shared" si="2"/>
        <v>0</v>
      </c>
      <c r="G51" s="1040"/>
      <c r="H51" s="1041"/>
      <c r="I51" s="222">
        <f t="shared" si="3"/>
        <v>477.67999999999989</v>
      </c>
      <c r="J51" s="127">
        <f t="shared" si="4"/>
        <v>17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99</v>
      </c>
      <c r="D53" s="156">
        <v>0</v>
      </c>
      <c r="E53" s="38"/>
      <c r="F53" s="5">
        <f>SUM(F10:F52)</f>
        <v>2389.8399999999997</v>
      </c>
    </row>
    <row r="54" spans="1:10" ht="15.75" thickBot="1" x14ac:dyDescent="0.3">
      <c r="A54" s="51"/>
      <c r="D54" s="156">
        <v>0</v>
      </c>
      <c r="E54" s="68">
        <f>F4+F5+F6-+C53+F7</f>
        <v>-18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61" t="s">
        <v>11</v>
      </c>
      <c r="D56" s="1162"/>
      <c r="E56" s="146">
        <f>E5+E4+E6+-F53+E7</f>
        <v>-544.7099999999997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zoomScaleNormal="100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216</v>
      </c>
      <c r="B1" s="1134"/>
      <c r="C1" s="1134"/>
      <c r="D1" s="1134"/>
      <c r="E1" s="1134"/>
      <c r="F1" s="1134"/>
      <c r="G1" s="1134"/>
      <c r="H1" s="11">
        <v>1</v>
      </c>
      <c r="K1" s="1138" t="s">
        <v>251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35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135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135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135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1.4210854715202004E-14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/>
      <c r="N7" s="248"/>
      <c r="O7" s="69"/>
      <c r="P7" s="7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420</v>
      </c>
      <c r="R9" s="266">
        <v>90</v>
      </c>
      <c r="S9" s="275">
        <f>O6-P9+O5+O7+O4</f>
        <v>75.42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476</v>
      </c>
      <c r="R10" s="266">
        <v>90</v>
      </c>
      <c r="S10" s="275">
        <f>S9-P10</f>
        <v>37.5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2">
        <v>64.03</v>
      </c>
      <c r="E11" s="873">
        <v>44653</v>
      </c>
      <c r="F11" s="872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477</v>
      </c>
      <c r="R11" s="266">
        <v>90</v>
      </c>
      <c r="S11" s="275">
        <f t="shared" ref="S11:S74" si="5">S10-P11</f>
        <v>0</v>
      </c>
    </row>
    <row r="12" spans="1:19" x14ac:dyDescent="0.25">
      <c r="A12" s="195"/>
      <c r="B12" s="83">
        <f t="shared" si="2"/>
        <v>28</v>
      </c>
      <c r="C12" s="15">
        <v>10</v>
      </c>
      <c r="D12" s="872">
        <v>127.36</v>
      </c>
      <c r="E12" s="873">
        <v>44653</v>
      </c>
      <c r="F12" s="872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0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2">
        <v>12.66</v>
      </c>
      <c r="E13" s="873">
        <v>44662</v>
      </c>
      <c r="F13" s="872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0</v>
      </c>
    </row>
    <row r="14" spans="1:19" x14ac:dyDescent="0.25">
      <c r="A14" s="73"/>
      <c r="B14" s="83">
        <f t="shared" si="2"/>
        <v>17</v>
      </c>
      <c r="C14" s="15">
        <v>10</v>
      </c>
      <c r="D14" s="872">
        <v>129.68</v>
      </c>
      <c r="E14" s="873">
        <v>44667</v>
      </c>
      <c r="F14" s="872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0</v>
      </c>
    </row>
    <row r="15" spans="1:19" x14ac:dyDescent="0.25">
      <c r="A15" s="73"/>
      <c r="B15" s="83">
        <f t="shared" si="2"/>
        <v>16</v>
      </c>
      <c r="C15" s="15">
        <v>1</v>
      </c>
      <c r="D15" s="872">
        <v>15.95</v>
      </c>
      <c r="E15" s="873">
        <v>44669</v>
      </c>
      <c r="F15" s="872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0</v>
      </c>
    </row>
    <row r="16" spans="1:19" x14ac:dyDescent="0.25">
      <c r="B16" s="83">
        <f t="shared" si="2"/>
        <v>6</v>
      </c>
      <c r="C16" s="15">
        <v>10</v>
      </c>
      <c r="D16" s="872">
        <v>125.64</v>
      </c>
      <c r="E16" s="873">
        <v>44677</v>
      </c>
      <c r="F16" s="872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0</v>
      </c>
    </row>
    <row r="17" spans="1:19" x14ac:dyDescent="0.25">
      <c r="B17" s="83">
        <f t="shared" si="2"/>
        <v>6</v>
      </c>
      <c r="C17" s="15"/>
      <c r="D17" s="872"/>
      <c r="E17" s="873"/>
      <c r="F17" s="1078">
        <f t="shared" si="0"/>
        <v>0</v>
      </c>
      <c r="G17" s="1079"/>
      <c r="H17" s="1080"/>
      <c r="I17" s="1081">
        <f t="shared" si="3"/>
        <v>75.419999999999888</v>
      </c>
      <c r="L17" s="83">
        <f t="shared" si="4"/>
        <v>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0</v>
      </c>
    </row>
    <row r="18" spans="1:19" x14ac:dyDescent="0.25">
      <c r="A18" s="122"/>
      <c r="B18" s="83">
        <f t="shared" si="2"/>
        <v>6</v>
      </c>
      <c r="C18" s="15"/>
      <c r="D18" s="872"/>
      <c r="E18" s="873"/>
      <c r="F18" s="1078">
        <f t="shared" si="0"/>
        <v>0</v>
      </c>
      <c r="G18" s="1079"/>
      <c r="H18" s="1080"/>
      <c r="I18" s="1081">
        <f t="shared" si="3"/>
        <v>75.419999999999888</v>
      </c>
      <c r="K18" s="122"/>
      <c r="L18" s="83">
        <f t="shared" si="4"/>
        <v>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0</v>
      </c>
    </row>
    <row r="19" spans="1:19" x14ac:dyDescent="0.25">
      <c r="A19" s="122"/>
      <c r="B19" s="83">
        <f t="shared" si="2"/>
        <v>0</v>
      </c>
      <c r="C19" s="15">
        <v>6</v>
      </c>
      <c r="D19" s="872"/>
      <c r="E19" s="873"/>
      <c r="F19" s="1078">
        <v>75.42</v>
      </c>
      <c r="G19" s="1079"/>
      <c r="H19" s="1080"/>
      <c r="I19" s="1081">
        <f t="shared" si="3"/>
        <v>-1.1368683772161603E-13</v>
      </c>
      <c r="K19" s="122"/>
      <c r="L19" s="83">
        <f t="shared" si="4"/>
        <v>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0</v>
      </c>
    </row>
    <row r="20" spans="1:19" x14ac:dyDescent="0.25">
      <c r="A20" s="122"/>
      <c r="B20" s="83">
        <f t="shared" si="2"/>
        <v>0</v>
      </c>
      <c r="C20" s="15"/>
      <c r="D20" s="872"/>
      <c r="E20" s="873"/>
      <c r="F20" s="1078">
        <f t="shared" si="0"/>
        <v>0</v>
      </c>
      <c r="G20" s="1079"/>
      <c r="H20" s="1080"/>
      <c r="I20" s="1081">
        <f t="shared" si="3"/>
        <v>-1.1368683772161603E-13</v>
      </c>
      <c r="K20" s="122"/>
      <c r="L20" s="83">
        <f t="shared" si="4"/>
        <v>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0</v>
      </c>
    </row>
    <row r="21" spans="1:19" x14ac:dyDescent="0.25">
      <c r="A21" s="122"/>
      <c r="B21" s="83">
        <f t="shared" si="2"/>
        <v>0</v>
      </c>
      <c r="C21" s="15"/>
      <c r="D21" s="872"/>
      <c r="E21" s="873"/>
      <c r="F21" s="1078">
        <f t="shared" si="0"/>
        <v>0</v>
      </c>
      <c r="G21" s="1079"/>
      <c r="H21" s="1080"/>
      <c r="I21" s="1081">
        <f t="shared" si="3"/>
        <v>-1.1368683772161603E-13</v>
      </c>
      <c r="K21" s="122"/>
      <c r="L21" s="83">
        <f t="shared" si="4"/>
        <v>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0</v>
      </c>
    </row>
    <row r="22" spans="1:19" x14ac:dyDescent="0.25">
      <c r="A22" s="122"/>
      <c r="B22" s="281">
        <f t="shared" si="2"/>
        <v>0</v>
      </c>
      <c r="C22" s="15"/>
      <c r="D22" s="872"/>
      <c r="E22" s="873"/>
      <c r="F22" s="1078">
        <f t="shared" si="0"/>
        <v>0</v>
      </c>
      <c r="G22" s="1079"/>
      <c r="H22" s="1080"/>
      <c r="I22" s="1081">
        <f t="shared" si="3"/>
        <v>-1.1368683772161603E-13</v>
      </c>
      <c r="K22" s="122"/>
      <c r="L22" s="281">
        <f t="shared" si="4"/>
        <v>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0</v>
      </c>
    </row>
    <row r="23" spans="1:19" x14ac:dyDescent="0.25">
      <c r="A23" s="123"/>
      <c r="B23" s="281">
        <f t="shared" si="2"/>
        <v>0</v>
      </c>
      <c r="C23" s="15"/>
      <c r="D23" s="872"/>
      <c r="E23" s="873"/>
      <c r="F23" s="872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0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0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0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0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0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0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0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0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0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0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0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0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0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0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0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0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0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0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0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0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0</v>
      </c>
    </row>
    <row r="82" spans="3:16" ht="15.75" thickBot="1" x14ac:dyDescent="0.3"/>
    <row r="83" spans="3:16" ht="15.75" thickBot="1" x14ac:dyDescent="0.3">
      <c r="C83" s="1136" t="s">
        <v>11</v>
      </c>
      <c r="D83" s="1137"/>
      <c r="E83" s="57">
        <f>E5+E6-F78+E7</f>
        <v>-97.060000000000059</v>
      </c>
      <c r="F83" s="73"/>
      <c r="M83" s="1136" t="s">
        <v>11</v>
      </c>
      <c r="N83" s="1137"/>
      <c r="O83" s="57">
        <f>O5+O6-P78+O7</f>
        <v>0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H37" sqref="H3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75" t="s">
        <v>229</v>
      </c>
      <c r="B1" s="1175"/>
      <c r="C1" s="1175"/>
      <c r="D1" s="1175"/>
      <c r="E1" s="1175"/>
      <c r="F1" s="1175"/>
      <c r="G1" s="1175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0"/>
      <c r="D4" s="430"/>
      <c r="E4" s="338"/>
      <c r="F4" s="315"/>
      <c r="G4" s="73"/>
    </row>
    <row r="5" spans="1:10" ht="15" customHeight="1" x14ac:dyDescent="0.25">
      <c r="A5" s="1181" t="s">
        <v>97</v>
      </c>
      <c r="B5" s="1182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</row>
    <row r="6" spans="1:10" ht="16.5" customHeight="1" x14ac:dyDescent="0.25">
      <c r="A6" s="1181"/>
      <c r="B6" s="1183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</row>
    <row r="7" spans="1:10" ht="15.75" customHeight="1" thickBot="1" x14ac:dyDescent="0.35">
      <c r="A7" s="1181"/>
      <c r="B7" s="1183"/>
      <c r="C7" s="290"/>
      <c r="D7" s="430"/>
      <c r="E7" s="338"/>
      <c r="F7" s="315"/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179" t="s">
        <v>47</v>
      </c>
      <c r="J8" s="117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80"/>
      <c r="J9" s="1174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49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2">I11-F12</f>
        <v>700</v>
      </c>
      <c r="J12" s="268">
        <f t="shared" ref="J12:J34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2"/>
        <v>680</v>
      </c>
      <c r="J13" s="268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2"/>
        <v>620</v>
      </c>
      <c r="J14" s="268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2"/>
        <v>610</v>
      </c>
      <c r="J15" s="268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2"/>
        <v>600</v>
      </c>
      <c r="J16" s="268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2"/>
        <v>520</v>
      </c>
      <c r="J17" s="268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2"/>
        <v>510</v>
      </c>
      <c r="J18" s="268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2"/>
        <v>490</v>
      </c>
      <c r="J19" s="268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2"/>
        <v>480</v>
      </c>
      <c r="J20" s="268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2"/>
        <v>460</v>
      </c>
      <c r="J21" s="268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2"/>
        <v>440</v>
      </c>
      <c r="J22" s="268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2"/>
        <v>340</v>
      </c>
      <c r="J23" s="268">
        <f t="shared" si="3"/>
        <v>34</v>
      </c>
    </row>
    <row r="24" spans="1:10" x14ac:dyDescent="0.25">
      <c r="A24" s="2"/>
      <c r="B24" s="83">
        <v>10</v>
      </c>
      <c r="C24" s="15">
        <v>2</v>
      </c>
      <c r="D24" s="1051">
        <f t="shared" si="1"/>
        <v>20</v>
      </c>
      <c r="E24" s="1045">
        <v>44683</v>
      </c>
      <c r="F24" s="1039">
        <f t="shared" si="0"/>
        <v>20</v>
      </c>
      <c r="G24" s="1040" t="s">
        <v>359</v>
      </c>
      <c r="H24" s="1041">
        <v>87</v>
      </c>
      <c r="I24" s="267">
        <f t="shared" si="2"/>
        <v>320</v>
      </c>
      <c r="J24" s="127">
        <f t="shared" si="3"/>
        <v>32</v>
      </c>
    </row>
    <row r="25" spans="1:10" x14ac:dyDescent="0.25">
      <c r="A25" s="2"/>
      <c r="B25" s="83">
        <v>10</v>
      </c>
      <c r="C25" s="15">
        <v>1</v>
      </c>
      <c r="D25" s="1051">
        <f t="shared" si="1"/>
        <v>10</v>
      </c>
      <c r="E25" s="1045">
        <v>44684</v>
      </c>
      <c r="F25" s="1039">
        <f t="shared" si="0"/>
        <v>10</v>
      </c>
      <c r="G25" s="1040" t="s">
        <v>361</v>
      </c>
      <c r="H25" s="1041">
        <v>87</v>
      </c>
      <c r="I25" s="267">
        <f t="shared" si="2"/>
        <v>310</v>
      </c>
      <c r="J25" s="127">
        <f t="shared" si="3"/>
        <v>31</v>
      </c>
    </row>
    <row r="26" spans="1:10" x14ac:dyDescent="0.25">
      <c r="A26" s="2"/>
      <c r="B26" s="83">
        <v>10</v>
      </c>
      <c r="C26" s="15">
        <v>1</v>
      </c>
      <c r="D26" s="1051">
        <f t="shared" si="1"/>
        <v>10</v>
      </c>
      <c r="E26" s="1045">
        <v>44684</v>
      </c>
      <c r="F26" s="1039">
        <f t="shared" si="0"/>
        <v>10</v>
      </c>
      <c r="G26" s="1040" t="s">
        <v>362</v>
      </c>
      <c r="H26" s="1041">
        <v>87</v>
      </c>
      <c r="I26" s="222">
        <f t="shared" si="2"/>
        <v>300</v>
      </c>
      <c r="J26" s="127">
        <f t="shared" si="3"/>
        <v>30</v>
      </c>
    </row>
    <row r="27" spans="1:10" x14ac:dyDescent="0.25">
      <c r="A27" s="2"/>
      <c r="B27" s="83">
        <v>10</v>
      </c>
      <c r="C27" s="15">
        <v>2</v>
      </c>
      <c r="D27" s="1051">
        <f t="shared" si="1"/>
        <v>20</v>
      </c>
      <c r="E27" s="1045">
        <v>44685</v>
      </c>
      <c r="F27" s="1039">
        <f t="shared" si="0"/>
        <v>20</v>
      </c>
      <c r="G27" s="1040" t="s">
        <v>379</v>
      </c>
      <c r="H27" s="1041">
        <v>87</v>
      </c>
      <c r="I27" s="222">
        <f t="shared" si="2"/>
        <v>280</v>
      </c>
      <c r="J27" s="127">
        <f t="shared" si="3"/>
        <v>28</v>
      </c>
    </row>
    <row r="28" spans="1:10" x14ac:dyDescent="0.25">
      <c r="A28" s="2"/>
      <c r="B28" s="83">
        <v>10</v>
      </c>
      <c r="C28" s="15">
        <v>1</v>
      </c>
      <c r="D28" s="1051">
        <f t="shared" si="1"/>
        <v>10</v>
      </c>
      <c r="E28" s="1045">
        <v>44685</v>
      </c>
      <c r="F28" s="1039">
        <f t="shared" si="0"/>
        <v>10</v>
      </c>
      <c r="G28" s="1040" t="s">
        <v>380</v>
      </c>
      <c r="H28" s="1041">
        <v>87</v>
      </c>
      <c r="I28" s="222">
        <f t="shared" si="2"/>
        <v>270</v>
      </c>
      <c r="J28" s="127">
        <f t="shared" si="3"/>
        <v>27</v>
      </c>
    </row>
    <row r="29" spans="1:10" x14ac:dyDescent="0.25">
      <c r="A29" s="2"/>
      <c r="B29" s="83">
        <v>10</v>
      </c>
      <c r="C29" s="15">
        <v>1</v>
      </c>
      <c r="D29" s="1051">
        <v>10</v>
      </c>
      <c r="E29" s="1045">
        <v>44686</v>
      </c>
      <c r="F29" s="1039">
        <f t="shared" si="0"/>
        <v>10</v>
      </c>
      <c r="G29" s="1040" t="s">
        <v>388</v>
      </c>
      <c r="H29" s="1041">
        <v>87</v>
      </c>
      <c r="I29" s="222">
        <f t="shared" si="2"/>
        <v>260</v>
      </c>
      <c r="J29" s="127">
        <f t="shared" si="3"/>
        <v>26</v>
      </c>
    </row>
    <row r="30" spans="1:10" x14ac:dyDescent="0.25">
      <c r="A30" s="2"/>
      <c r="B30" s="83">
        <v>10</v>
      </c>
      <c r="C30" s="15">
        <v>10</v>
      </c>
      <c r="D30" s="1051">
        <v>100</v>
      </c>
      <c r="E30" s="1045">
        <v>44687</v>
      </c>
      <c r="F30" s="1039">
        <f t="shared" si="0"/>
        <v>100</v>
      </c>
      <c r="G30" s="1040" t="s">
        <v>402</v>
      </c>
      <c r="H30" s="1041">
        <v>87</v>
      </c>
      <c r="I30" s="222">
        <f t="shared" si="2"/>
        <v>160</v>
      </c>
      <c r="J30" s="127">
        <f t="shared" si="3"/>
        <v>16</v>
      </c>
    </row>
    <row r="31" spans="1:10" x14ac:dyDescent="0.25">
      <c r="A31" s="2"/>
      <c r="B31" s="83">
        <v>10</v>
      </c>
      <c r="C31" s="15">
        <v>1</v>
      </c>
      <c r="D31" s="1051">
        <v>10</v>
      </c>
      <c r="E31" s="1045">
        <v>44688</v>
      </c>
      <c r="F31" s="1039">
        <f t="shared" si="0"/>
        <v>10</v>
      </c>
      <c r="G31" s="1040" t="s">
        <v>413</v>
      </c>
      <c r="H31" s="1041">
        <v>87</v>
      </c>
      <c r="I31" s="222">
        <f t="shared" si="2"/>
        <v>150</v>
      </c>
      <c r="J31" s="127">
        <f t="shared" si="3"/>
        <v>15</v>
      </c>
    </row>
    <row r="32" spans="1:10" x14ac:dyDescent="0.25">
      <c r="A32" s="2"/>
      <c r="B32" s="83">
        <v>10</v>
      </c>
      <c r="C32" s="15">
        <v>1</v>
      </c>
      <c r="D32" s="1051">
        <v>10</v>
      </c>
      <c r="E32" s="1045">
        <v>44688</v>
      </c>
      <c r="F32" s="1039">
        <f t="shared" si="0"/>
        <v>10</v>
      </c>
      <c r="G32" s="1040" t="s">
        <v>415</v>
      </c>
      <c r="H32" s="1041">
        <v>87</v>
      </c>
      <c r="I32" s="222">
        <f t="shared" si="2"/>
        <v>140</v>
      </c>
      <c r="J32" s="127">
        <f t="shared" si="3"/>
        <v>14</v>
      </c>
    </row>
    <row r="33" spans="1:10" x14ac:dyDescent="0.25">
      <c r="A33" s="2"/>
      <c r="B33" s="83">
        <v>10</v>
      </c>
      <c r="C33" s="15">
        <v>1</v>
      </c>
      <c r="D33" s="1051">
        <v>10</v>
      </c>
      <c r="E33" s="1045">
        <v>44692</v>
      </c>
      <c r="F33" s="1039">
        <f t="shared" si="0"/>
        <v>10</v>
      </c>
      <c r="G33" s="1040" t="s">
        <v>447</v>
      </c>
      <c r="H33" s="1041">
        <v>87</v>
      </c>
      <c r="I33" s="222">
        <f t="shared" si="2"/>
        <v>130</v>
      </c>
      <c r="J33" s="127">
        <f t="shared" si="3"/>
        <v>13</v>
      </c>
    </row>
    <row r="34" spans="1:10" x14ac:dyDescent="0.25">
      <c r="A34" s="2"/>
      <c r="B34" s="83">
        <v>10</v>
      </c>
      <c r="C34" s="15">
        <v>1</v>
      </c>
      <c r="D34" s="1051">
        <v>10</v>
      </c>
      <c r="E34" s="1045">
        <v>44692</v>
      </c>
      <c r="F34" s="1039">
        <f t="shared" si="0"/>
        <v>10</v>
      </c>
      <c r="G34" s="1040" t="s">
        <v>452</v>
      </c>
      <c r="H34" s="1041">
        <v>87</v>
      </c>
      <c r="I34" s="222">
        <f t="shared" si="2"/>
        <v>120</v>
      </c>
      <c r="J34" s="127">
        <f t="shared" si="3"/>
        <v>12</v>
      </c>
    </row>
    <row r="35" spans="1:10" x14ac:dyDescent="0.25">
      <c r="A35" s="2"/>
      <c r="B35" s="83">
        <v>10</v>
      </c>
      <c r="C35" s="15">
        <v>2</v>
      </c>
      <c r="D35" s="1051">
        <v>20</v>
      </c>
      <c r="E35" s="1045">
        <v>44693</v>
      </c>
      <c r="F35" s="1039">
        <f t="shared" si="0"/>
        <v>20</v>
      </c>
      <c r="G35" s="1040" t="s">
        <v>467</v>
      </c>
      <c r="H35" s="1041">
        <v>87</v>
      </c>
      <c r="I35" s="222">
        <f t="shared" ref="I35:I48" si="4">I34-F35</f>
        <v>100</v>
      </c>
      <c r="J35" s="127">
        <f t="shared" ref="J35:J48" si="5">J34-C35</f>
        <v>10</v>
      </c>
    </row>
    <row r="36" spans="1:10" x14ac:dyDescent="0.25">
      <c r="A36" s="2"/>
      <c r="B36" s="83">
        <v>10</v>
      </c>
      <c r="C36" s="15">
        <v>10</v>
      </c>
      <c r="D36" s="1051">
        <v>100</v>
      </c>
      <c r="E36" s="1045">
        <v>44695</v>
      </c>
      <c r="F36" s="1039">
        <f t="shared" si="0"/>
        <v>100</v>
      </c>
      <c r="G36" s="1040" t="s">
        <v>458</v>
      </c>
      <c r="H36" s="1041">
        <v>87</v>
      </c>
      <c r="I36" s="222">
        <f t="shared" si="4"/>
        <v>0</v>
      </c>
      <c r="J36" s="127">
        <f t="shared" si="5"/>
        <v>0</v>
      </c>
    </row>
    <row r="37" spans="1:10" x14ac:dyDescent="0.25">
      <c r="A37" s="2"/>
      <c r="B37" s="83">
        <v>10</v>
      </c>
      <c r="C37" s="15"/>
      <c r="D37" s="1051"/>
      <c r="E37" s="1045"/>
      <c r="F37" s="1039">
        <f t="shared" si="0"/>
        <v>0</v>
      </c>
      <c r="G37" s="1040"/>
      <c r="H37" s="1041"/>
      <c r="I37" s="222">
        <f t="shared" si="4"/>
        <v>0</v>
      </c>
      <c r="J37" s="127">
        <f t="shared" si="5"/>
        <v>0</v>
      </c>
    </row>
    <row r="38" spans="1:10" x14ac:dyDescent="0.25">
      <c r="A38" s="2"/>
      <c r="B38" s="83">
        <v>10</v>
      </c>
      <c r="C38" s="15"/>
      <c r="D38" s="1051"/>
      <c r="E38" s="1045"/>
      <c r="F38" s="1039">
        <f t="shared" si="0"/>
        <v>0</v>
      </c>
      <c r="G38" s="1040"/>
      <c r="H38" s="1041"/>
      <c r="I38" s="222">
        <f t="shared" si="4"/>
        <v>0</v>
      </c>
      <c r="J38" s="127">
        <f t="shared" si="5"/>
        <v>0</v>
      </c>
    </row>
    <row r="39" spans="1:10" x14ac:dyDescent="0.25">
      <c r="A39" s="2"/>
      <c r="B39" s="83">
        <v>10</v>
      </c>
      <c r="C39" s="15"/>
      <c r="D39" s="1051"/>
      <c r="E39" s="1045"/>
      <c r="F39" s="1039">
        <f t="shared" si="0"/>
        <v>0</v>
      </c>
      <c r="G39" s="1040"/>
      <c r="H39" s="1041"/>
      <c r="I39" s="222">
        <f t="shared" si="4"/>
        <v>0</v>
      </c>
      <c r="J39" s="127">
        <f t="shared" si="5"/>
        <v>0</v>
      </c>
    </row>
    <row r="40" spans="1:10" x14ac:dyDescent="0.25">
      <c r="A40" s="2"/>
      <c r="B40" s="83">
        <v>10</v>
      </c>
      <c r="C40" s="15"/>
      <c r="D40" s="1051"/>
      <c r="E40" s="1045"/>
      <c r="F40" s="1039">
        <f t="shared" si="0"/>
        <v>0</v>
      </c>
      <c r="G40" s="1040"/>
      <c r="H40" s="1041"/>
      <c r="I40" s="222">
        <f t="shared" si="4"/>
        <v>0</v>
      </c>
      <c r="J40" s="127">
        <f t="shared" si="5"/>
        <v>0</v>
      </c>
    </row>
    <row r="41" spans="1:10" x14ac:dyDescent="0.25">
      <c r="A41" s="2"/>
      <c r="B41" s="83">
        <v>10</v>
      </c>
      <c r="C41" s="15"/>
      <c r="D41" s="1051"/>
      <c r="E41" s="1045"/>
      <c r="F41" s="1039">
        <f t="shared" si="0"/>
        <v>0</v>
      </c>
      <c r="G41" s="1040"/>
      <c r="H41" s="1041"/>
      <c r="I41" s="222">
        <f t="shared" si="4"/>
        <v>0</v>
      </c>
      <c r="J41" s="127">
        <f t="shared" si="5"/>
        <v>0</v>
      </c>
    </row>
    <row r="42" spans="1:10" x14ac:dyDescent="0.25">
      <c r="A42" s="2"/>
      <c r="B42" s="83">
        <v>10</v>
      </c>
      <c r="C42" s="15"/>
      <c r="D42" s="1051"/>
      <c r="E42" s="1045"/>
      <c r="F42" s="1039">
        <f t="shared" si="0"/>
        <v>0</v>
      </c>
      <c r="G42" s="1040"/>
      <c r="H42" s="1041"/>
      <c r="I42" s="222">
        <f t="shared" si="4"/>
        <v>0</v>
      </c>
      <c r="J42" s="127">
        <f t="shared" si="5"/>
        <v>0</v>
      </c>
    </row>
    <row r="43" spans="1:10" x14ac:dyDescent="0.25">
      <c r="A43" s="2"/>
      <c r="B43" s="83">
        <v>10</v>
      </c>
      <c r="C43" s="15"/>
      <c r="D43" s="1051"/>
      <c r="E43" s="1045"/>
      <c r="F43" s="1039">
        <f t="shared" si="0"/>
        <v>0</v>
      </c>
      <c r="G43" s="1040"/>
      <c r="H43" s="1041"/>
      <c r="I43" s="222">
        <f t="shared" si="4"/>
        <v>0</v>
      </c>
      <c r="J43" s="127">
        <f t="shared" si="5"/>
        <v>0</v>
      </c>
    </row>
    <row r="44" spans="1:10" x14ac:dyDescent="0.25">
      <c r="A44" s="2"/>
      <c r="B44" s="83">
        <v>10</v>
      </c>
      <c r="C44" s="15"/>
      <c r="D44" s="1051"/>
      <c r="E44" s="1045"/>
      <c r="F44" s="1039">
        <f t="shared" si="0"/>
        <v>0</v>
      </c>
      <c r="G44" s="1040"/>
      <c r="H44" s="1041"/>
      <c r="I44" s="222">
        <f t="shared" si="4"/>
        <v>0</v>
      </c>
      <c r="J44" s="127">
        <f t="shared" si="5"/>
        <v>0</v>
      </c>
    </row>
    <row r="45" spans="1:10" x14ac:dyDescent="0.25">
      <c r="A45" s="2"/>
      <c r="B45" s="83">
        <v>10</v>
      </c>
      <c r="C45" s="15"/>
      <c r="D45" s="1051"/>
      <c r="E45" s="1045"/>
      <c r="F45" s="1039">
        <f t="shared" si="0"/>
        <v>0</v>
      </c>
      <c r="G45" s="1040"/>
      <c r="H45" s="1041"/>
      <c r="I45" s="222">
        <f t="shared" si="4"/>
        <v>0</v>
      </c>
      <c r="J45" s="127">
        <f t="shared" si="5"/>
        <v>0</v>
      </c>
    </row>
    <row r="46" spans="1:10" x14ac:dyDescent="0.25">
      <c r="A46" s="2"/>
      <c r="B46" s="83">
        <v>10</v>
      </c>
      <c r="C46" s="15"/>
      <c r="D46" s="1051"/>
      <c r="E46" s="1045"/>
      <c r="F46" s="1039">
        <f t="shared" si="0"/>
        <v>0</v>
      </c>
      <c r="G46" s="1040"/>
      <c r="H46" s="1041"/>
      <c r="I46" s="222">
        <f t="shared" si="4"/>
        <v>0</v>
      </c>
      <c r="J46" s="127">
        <f t="shared" si="5"/>
        <v>0</v>
      </c>
    </row>
    <row r="47" spans="1:10" x14ac:dyDescent="0.25">
      <c r="A47" s="2"/>
      <c r="B47" s="83">
        <v>10</v>
      </c>
      <c r="C47" s="15"/>
      <c r="D47" s="1051"/>
      <c r="E47" s="1045"/>
      <c r="F47" s="1039">
        <f t="shared" si="0"/>
        <v>0</v>
      </c>
      <c r="G47" s="1040"/>
      <c r="H47" s="1041"/>
      <c r="I47" s="222">
        <f t="shared" si="4"/>
        <v>0</v>
      </c>
      <c r="J47" s="127">
        <f t="shared" si="5"/>
        <v>0</v>
      </c>
    </row>
    <row r="48" spans="1:10" x14ac:dyDescent="0.25">
      <c r="A48" s="2"/>
      <c r="B48" s="83">
        <v>10</v>
      </c>
      <c r="C48" s="15"/>
      <c r="D48" s="1051">
        <v>0</v>
      </c>
      <c r="E48" s="1045"/>
      <c r="F48" s="1039">
        <f t="shared" si="0"/>
        <v>0</v>
      </c>
      <c r="G48" s="1040"/>
      <c r="H48" s="1041"/>
      <c r="I48" s="222">
        <f t="shared" si="4"/>
        <v>0</v>
      </c>
      <c r="J48" s="127">
        <f t="shared" si="5"/>
        <v>0</v>
      </c>
    </row>
    <row r="49" spans="1:8" ht="15.75" thickBot="1" x14ac:dyDescent="0.3">
      <c r="A49" s="4"/>
      <c r="B49" s="83">
        <v>10</v>
      </c>
      <c r="C49" s="37"/>
      <c r="D49" s="198">
        <v>0</v>
      </c>
      <c r="E49" s="162"/>
      <c r="F49" s="155">
        <f t="shared" si="0"/>
        <v>0</v>
      </c>
      <c r="G49" s="139"/>
      <c r="H49" s="71"/>
    </row>
    <row r="50" spans="1:8" ht="16.5" thickTop="1" thickBot="1" x14ac:dyDescent="0.3">
      <c r="C50" s="90">
        <f>SUM(C10:C49)</f>
        <v>77</v>
      </c>
      <c r="D50" s="156">
        <v>0</v>
      </c>
      <c r="E50" s="38"/>
      <c r="F50" s="5">
        <f>SUM(F10:F49)</f>
        <v>770</v>
      </c>
    </row>
    <row r="51" spans="1:8" ht="15.75" thickBot="1" x14ac:dyDescent="0.3">
      <c r="A51" s="51"/>
      <c r="D51" s="156">
        <v>0</v>
      </c>
      <c r="E51" s="68">
        <f>F4+F5+F6-+C50</f>
        <v>0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161" t="s">
        <v>11</v>
      </c>
      <c r="D53" s="1162"/>
      <c r="E53" s="146">
        <f>E5+E4+E6+-F50</f>
        <v>0</v>
      </c>
      <c r="F53" s="5"/>
    </row>
  </sheetData>
  <mergeCells count="6">
    <mergeCell ref="J8:J9"/>
    <mergeCell ref="C53:D53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5"/>
      <c r="F4" s="313"/>
    </row>
    <row r="5" spans="1:10" ht="15" customHeight="1" x14ac:dyDescent="0.25">
      <c r="A5" s="1186"/>
      <c r="B5" s="1188" t="s">
        <v>83</v>
      </c>
      <c r="C5" s="247"/>
      <c r="D5" s="311"/>
      <c r="E5" s="776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186"/>
      <c r="B6" s="1189"/>
      <c r="C6" s="247"/>
      <c r="D6" s="311"/>
      <c r="E6" s="776"/>
      <c r="F6" s="315"/>
      <c r="G6" s="302"/>
      <c r="H6" s="58"/>
    </row>
    <row r="7" spans="1:10" ht="16.5" customHeight="1" thickTop="1" thickBot="1" x14ac:dyDescent="0.3">
      <c r="A7" s="1187"/>
      <c r="B7" s="1190"/>
      <c r="C7" s="247"/>
      <c r="D7" s="311"/>
      <c r="E7" s="775"/>
      <c r="F7" s="313"/>
      <c r="G7" s="240"/>
      <c r="I7" s="1191" t="s">
        <v>3</v>
      </c>
      <c r="J7" s="118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2"/>
      <c r="J8" s="1185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4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4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4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6"/>
      <c r="H15" s="814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6"/>
      <c r="H16" s="814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6"/>
      <c r="H17" s="814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7"/>
      <c r="H18" s="814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6"/>
      <c r="H19" s="814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4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4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4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4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4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4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4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1" t="s">
        <v>11</v>
      </c>
      <c r="D101" s="116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5"/>
      <c r="F4" s="313"/>
    </row>
    <row r="5" spans="1:11" ht="16.5" thickBot="1" x14ac:dyDescent="0.3">
      <c r="A5" s="1186"/>
      <c r="B5" s="1188" t="s">
        <v>88</v>
      </c>
      <c r="C5" s="924"/>
      <c r="D5" s="964"/>
      <c r="E5" s="776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187"/>
      <c r="B6" s="1190"/>
      <c r="C6" s="247"/>
      <c r="D6" s="311"/>
      <c r="E6" s="775"/>
      <c r="F6" s="313"/>
      <c r="G6" s="240"/>
      <c r="I6" s="1191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2"/>
      <c r="J7" s="1185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1" t="s">
        <v>11</v>
      </c>
      <c r="D100" s="116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57"/>
      <c r="B5" s="1193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58"/>
      <c r="B6" s="1194"/>
      <c r="C6" s="247"/>
      <c r="D6" s="311"/>
      <c r="E6" s="314"/>
      <c r="F6" s="315"/>
      <c r="G6" s="240"/>
      <c r="I6" s="1191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2"/>
      <c r="J7" s="1185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4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1" t="s">
        <v>11</v>
      </c>
      <c r="D33" s="116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195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196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197"/>
      <c r="C6" s="247"/>
      <c r="D6" s="245"/>
      <c r="E6" s="447"/>
      <c r="F6" s="268"/>
      <c r="G6" s="240"/>
      <c r="H6" s="240"/>
      <c r="I6" s="1191" t="s">
        <v>3</v>
      </c>
      <c r="J6" s="118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2"/>
      <c r="J7" s="1198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7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1" t="s">
        <v>11</v>
      </c>
      <c r="D36" s="1162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4"/>
  <sheetViews>
    <sheetView topLeftCell="B4" workbookViewId="0">
      <selection activeCell="H28" sqref="H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2" t="s">
        <v>230</v>
      </c>
      <c r="B1" s="1152"/>
      <c r="C1" s="1152"/>
      <c r="D1" s="1152"/>
      <c r="E1" s="1152"/>
      <c r="F1" s="1152"/>
      <c r="G1" s="1152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75"/>
      <c r="C4" s="566"/>
      <c r="D4" s="248"/>
      <c r="E4" s="246"/>
      <c r="F4" s="243"/>
      <c r="G4" s="804"/>
      <c r="H4" s="153"/>
      <c r="I4" s="576"/>
    </row>
    <row r="5" spans="1:10" ht="15" customHeight="1" x14ac:dyDescent="0.25">
      <c r="A5" s="940"/>
      <c r="B5" s="1199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</row>
    <row r="6" spans="1:10" ht="15.75" thickBot="1" x14ac:dyDescent="0.3">
      <c r="A6" s="250" t="s">
        <v>52</v>
      </c>
      <c r="B6" s="1200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</row>
    <row r="7" spans="1:10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</row>
    <row r="8" spans="1:10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928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</row>
    <row r="10" spans="1:10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</row>
    <row r="11" spans="1:10" x14ac:dyDescent="0.25">
      <c r="A11" s="242"/>
      <c r="B11" s="195">
        <f t="shared" ref="B11:B38" si="2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3">I10-F11</f>
        <v>3409.35</v>
      </c>
      <c r="J11" s="60">
        <f t="shared" si="1"/>
        <v>22947.399999999998</v>
      </c>
    </row>
    <row r="12" spans="1:10" x14ac:dyDescent="0.25">
      <c r="A12" s="928"/>
      <c r="B12" s="195">
        <f t="shared" si="2"/>
        <v>123</v>
      </c>
      <c r="C12" s="15">
        <v>1</v>
      </c>
      <c r="D12" s="1039">
        <v>29.64</v>
      </c>
      <c r="E12" s="1071">
        <v>44686</v>
      </c>
      <c r="F12" s="1072">
        <f t="shared" si="0"/>
        <v>29.64</v>
      </c>
      <c r="G12" s="1043" t="s">
        <v>386</v>
      </c>
      <c r="H12" s="1044">
        <v>70</v>
      </c>
      <c r="I12" s="322">
        <f t="shared" si="3"/>
        <v>3379.71</v>
      </c>
      <c r="J12" s="60">
        <f t="shared" si="1"/>
        <v>2074.8000000000002</v>
      </c>
    </row>
    <row r="13" spans="1:10" x14ac:dyDescent="0.25">
      <c r="A13" s="242"/>
      <c r="B13" s="195">
        <f t="shared" si="2"/>
        <v>119</v>
      </c>
      <c r="C13" s="15">
        <v>4</v>
      </c>
      <c r="D13" s="1039">
        <v>113.83</v>
      </c>
      <c r="E13" s="1071">
        <v>44686</v>
      </c>
      <c r="F13" s="1072">
        <f t="shared" si="0"/>
        <v>113.83</v>
      </c>
      <c r="G13" s="1043" t="s">
        <v>397</v>
      </c>
      <c r="H13" s="1044">
        <v>70</v>
      </c>
      <c r="I13" s="322">
        <f t="shared" si="3"/>
        <v>3265.88</v>
      </c>
      <c r="J13" s="301">
        <f t="shared" si="1"/>
        <v>7968.0999999999995</v>
      </c>
    </row>
    <row r="14" spans="1:10" x14ac:dyDescent="0.25">
      <c r="A14" s="242"/>
      <c r="B14" s="195">
        <f t="shared" si="2"/>
        <v>111</v>
      </c>
      <c r="C14" s="15">
        <v>8</v>
      </c>
      <c r="D14" s="1039">
        <v>204.56</v>
      </c>
      <c r="E14" s="1071">
        <v>44687</v>
      </c>
      <c r="F14" s="1072">
        <f t="shared" si="0"/>
        <v>204.56</v>
      </c>
      <c r="G14" s="1043" t="s">
        <v>395</v>
      </c>
      <c r="H14" s="1044">
        <v>70</v>
      </c>
      <c r="I14" s="322">
        <f t="shared" si="3"/>
        <v>3061.32</v>
      </c>
      <c r="J14" s="301">
        <f t="shared" si="1"/>
        <v>14319.2</v>
      </c>
    </row>
    <row r="15" spans="1:10" x14ac:dyDescent="0.25">
      <c r="A15" s="242"/>
      <c r="B15" s="195">
        <f t="shared" si="2"/>
        <v>103</v>
      </c>
      <c r="C15" s="15">
        <v>8</v>
      </c>
      <c r="D15" s="1039">
        <v>220.31</v>
      </c>
      <c r="E15" s="1073">
        <v>44688</v>
      </c>
      <c r="F15" s="1072">
        <f t="shared" si="0"/>
        <v>220.31</v>
      </c>
      <c r="G15" s="1043" t="s">
        <v>411</v>
      </c>
      <c r="H15" s="1044">
        <v>70</v>
      </c>
      <c r="I15" s="322">
        <f t="shared" si="3"/>
        <v>2841.01</v>
      </c>
      <c r="J15" s="301">
        <f t="shared" si="1"/>
        <v>15421.7</v>
      </c>
    </row>
    <row r="16" spans="1:10" x14ac:dyDescent="0.25">
      <c r="A16" s="242"/>
      <c r="B16" s="195">
        <f t="shared" si="2"/>
        <v>99</v>
      </c>
      <c r="C16" s="15">
        <v>4</v>
      </c>
      <c r="D16" s="1039">
        <v>113.24</v>
      </c>
      <c r="E16" s="1073">
        <v>44690</v>
      </c>
      <c r="F16" s="1072">
        <f t="shared" si="0"/>
        <v>113.24</v>
      </c>
      <c r="G16" s="1043" t="s">
        <v>430</v>
      </c>
      <c r="H16" s="1044">
        <v>70</v>
      </c>
      <c r="I16" s="322">
        <f t="shared" si="3"/>
        <v>2727.7700000000004</v>
      </c>
      <c r="J16" s="301">
        <f t="shared" si="1"/>
        <v>7926.7999999999993</v>
      </c>
    </row>
    <row r="17" spans="1:10" x14ac:dyDescent="0.25">
      <c r="A17" s="242"/>
      <c r="B17" s="195">
        <f t="shared" si="2"/>
        <v>98</v>
      </c>
      <c r="C17" s="15">
        <v>1</v>
      </c>
      <c r="D17" s="1039">
        <v>30.96</v>
      </c>
      <c r="E17" s="1073">
        <v>44692</v>
      </c>
      <c r="F17" s="1072">
        <f t="shared" si="0"/>
        <v>30.96</v>
      </c>
      <c r="G17" s="1043" t="s">
        <v>450</v>
      </c>
      <c r="H17" s="1044">
        <v>70</v>
      </c>
      <c r="I17" s="322">
        <f t="shared" si="3"/>
        <v>2696.8100000000004</v>
      </c>
      <c r="J17" s="301">
        <f t="shared" si="1"/>
        <v>2167.2000000000003</v>
      </c>
    </row>
    <row r="18" spans="1:10" x14ac:dyDescent="0.25">
      <c r="A18" s="242"/>
      <c r="B18" s="195">
        <f t="shared" si="2"/>
        <v>90</v>
      </c>
      <c r="C18" s="15">
        <v>8</v>
      </c>
      <c r="D18" s="1039">
        <v>208.82</v>
      </c>
      <c r="E18" s="1073">
        <v>44692</v>
      </c>
      <c r="F18" s="1072">
        <f t="shared" si="0"/>
        <v>208.82</v>
      </c>
      <c r="G18" s="1043" t="s">
        <v>454</v>
      </c>
      <c r="H18" s="1044">
        <v>70</v>
      </c>
      <c r="I18" s="322">
        <f t="shared" si="3"/>
        <v>2487.9900000000002</v>
      </c>
      <c r="J18" s="301">
        <f t="shared" si="1"/>
        <v>14617.4</v>
      </c>
    </row>
    <row r="19" spans="1:10" x14ac:dyDescent="0.25">
      <c r="A19" s="242"/>
      <c r="B19" s="195">
        <f t="shared" si="2"/>
        <v>86</v>
      </c>
      <c r="C19" s="15">
        <v>4</v>
      </c>
      <c r="D19" s="1039">
        <v>107.91</v>
      </c>
      <c r="E19" s="1073">
        <v>44694</v>
      </c>
      <c r="F19" s="1072">
        <f t="shared" si="0"/>
        <v>107.91</v>
      </c>
      <c r="G19" s="1043" t="s">
        <v>490</v>
      </c>
      <c r="H19" s="1044">
        <v>70</v>
      </c>
      <c r="I19" s="322">
        <f t="shared" si="3"/>
        <v>2380.0800000000004</v>
      </c>
      <c r="J19" s="301">
        <f t="shared" si="1"/>
        <v>7553.7</v>
      </c>
    </row>
    <row r="20" spans="1:10" x14ac:dyDescent="0.25">
      <c r="A20" s="75"/>
      <c r="B20" s="195">
        <f t="shared" si="2"/>
        <v>84</v>
      </c>
      <c r="C20" s="15">
        <v>2</v>
      </c>
      <c r="D20" s="1039">
        <v>57.07</v>
      </c>
      <c r="E20" s="1073">
        <v>44695</v>
      </c>
      <c r="F20" s="1072">
        <f t="shared" si="0"/>
        <v>57.07</v>
      </c>
      <c r="G20" s="1043" t="s">
        <v>479</v>
      </c>
      <c r="H20" s="1044">
        <v>70</v>
      </c>
      <c r="I20" s="322">
        <f t="shared" si="3"/>
        <v>2323.0100000000002</v>
      </c>
      <c r="J20" s="301">
        <f t="shared" si="1"/>
        <v>3994.9</v>
      </c>
    </row>
    <row r="21" spans="1:10" x14ac:dyDescent="0.25">
      <c r="A21" s="75"/>
      <c r="B21" s="195">
        <f t="shared" si="2"/>
        <v>74</v>
      </c>
      <c r="C21" s="15">
        <v>10</v>
      </c>
      <c r="D21" s="1039">
        <v>268.63</v>
      </c>
      <c r="E21" s="1073">
        <v>44695</v>
      </c>
      <c r="F21" s="1072">
        <f t="shared" si="0"/>
        <v>268.63</v>
      </c>
      <c r="G21" s="1040" t="s">
        <v>498</v>
      </c>
      <c r="H21" s="1041">
        <v>70</v>
      </c>
      <c r="I21" s="569">
        <f t="shared" si="3"/>
        <v>2054.38</v>
      </c>
      <c r="J21" s="60">
        <f t="shared" si="1"/>
        <v>18804.099999999999</v>
      </c>
    </row>
    <row r="22" spans="1:10" x14ac:dyDescent="0.25">
      <c r="A22" s="75"/>
      <c r="B22" s="195">
        <f t="shared" si="2"/>
        <v>72</v>
      </c>
      <c r="C22" s="15">
        <v>2</v>
      </c>
      <c r="D22" s="1039">
        <v>56.54</v>
      </c>
      <c r="E22" s="1073">
        <v>44697</v>
      </c>
      <c r="F22" s="1072">
        <f t="shared" si="0"/>
        <v>56.54</v>
      </c>
      <c r="G22" s="1040" t="s">
        <v>510</v>
      </c>
      <c r="H22" s="1041">
        <v>70</v>
      </c>
      <c r="I22" s="569">
        <f t="shared" si="3"/>
        <v>1997.8400000000001</v>
      </c>
      <c r="J22" s="60">
        <f t="shared" si="1"/>
        <v>3957.7999999999997</v>
      </c>
    </row>
    <row r="23" spans="1:10" x14ac:dyDescent="0.25">
      <c r="A23" s="19"/>
      <c r="B23" s="195">
        <f t="shared" si="2"/>
        <v>66</v>
      </c>
      <c r="C23" s="73">
        <v>6</v>
      </c>
      <c r="D23" s="1039">
        <v>170.62</v>
      </c>
      <c r="E23" s="1048">
        <v>44697</v>
      </c>
      <c r="F23" s="1072">
        <f t="shared" si="0"/>
        <v>170.62</v>
      </c>
      <c r="G23" s="1040" t="s">
        <v>511</v>
      </c>
      <c r="H23" s="1041">
        <v>70</v>
      </c>
      <c r="I23" s="569">
        <f t="shared" si="3"/>
        <v>1827.2200000000003</v>
      </c>
      <c r="J23" s="60">
        <f t="shared" si="1"/>
        <v>11943.4</v>
      </c>
    </row>
    <row r="24" spans="1:10" x14ac:dyDescent="0.25">
      <c r="A24" s="19"/>
      <c r="B24" s="195">
        <f t="shared" si="2"/>
        <v>61</v>
      </c>
      <c r="C24" s="73">
        <v>5</v>
      </c>
      <c r="D24" s="1039">
        <v>150.04</v>
      </c>
      <c r="E24" s="1048">
        <v>44697</v>
      </c>
      <c r="F24" s="1072">
        <f t="shared" si="0"/>
        <v>150.04</v>
      </c>
      <c r="G24" s="1040" t="s">
        <v>517</v>
      </c>
      <c r="H24" s="1041">
        <v>70</v>
      </c>
      <c r="I24" s="569">
        <f t="shared" si="3"/>
        <v>1677.1800000000003</v>
      </c>
      <c r="J24" s="60">
        <f t="shared" si="1"/>
        <v>10502.8</v>
      </c>
    </row>
    <row r="25" spans="1:10" x14ac:dyDescent="0.25">
      <c r="A25" s="19"/>
      <c r="B25" s="195">
        <f t="shared" si="2"/>
        <v>59</v>
      </c>
      <c r="C25" s="73">
        <v>2</v>
      </c>
      <c r="D25" s="1039">
        <v>49.88</v>
      </c>
      <c r="E25" s="1048">
        <v>44699</v>
      </c>
      <c r="F25" s="1072">
        <f t="shared" si="0"/>
        <v>49.88</v>
      </c>
      <c r="G25" s="1040" t="s">
        <v>525</v>
      </c>
      <c r="H25" s="1041">
        <v>70</v>
      </c>
      <c r="I25" s="569">
        <f t="shared" si="3"/>
        <v>1627.3000000000002</v>
      </c>
      <c r="J25" s="60">
        <f t="shared" si="1"/>
        <v>3491.6000000000004</v>
      </c>
    </row>
    <row r="26" spans="1:10" x14ac:dyDescent="0.25">
      <c r="A26" s="19"/>
      <c r="B26" s="195">
        <f t="shared" si="2"/>
        <v>55</v>
      </c>
      <c r="C26" s="15">
        <v>4</v>
      </c>
      <c r="D26" s="1039">
        <v>107.74</v>
      </c>
      <c r="E26" s="1048">
        <v>44699</v>
      </c>
      <c r="F26" s="1072">
        <f t="shared" si="0"/>
        <v>107.74</v>
      </c>
      <c r="G26" s="1040" t="s">
        <v>528</v>
      </c>
      <c r="H26" s="1041">
        <v>70</v>
      </c>
      <c r="I26" s="569">
        <f t="shared" si="3"/>
        <v>1519.5600000000002</v>
      </c>
      <c r="J26" s="60">
        <f t="shared" si="1"/>
        <v>7541.7999999999993</v>
      </c>
    </row>
    <row r="27" spans="1:10" x14ac:dyDescent="0.25">
      <c r="A27" s="19"/>
      <c r="B27" s="195">
        <f t="shared" si="2"/>
        <v>51</v>
      </c>
      <c r="C27" s="15">
        <v>4</v>
      </c>
      <c r="D27" s="1039">
        <v>103.23</v>
      </c>
      <c r="E27" s="1048">
        <v>44702</v>
      </c>
      <c r="F27" s="1072">
        <f t="shared" si="0"/>
        <v>103.23</v>
      </c>
      <c r="G27" s="1040" t="s">
        <v>548</v>
      </c>
      <c r="H27" s="1041">
        <v>70</v>
      </c>
      <c r="I27" s="569">
        <f t="shared" si="3"/>
        <v>1416.3300000000002</v>
      </c>
      <c r="J27" s="60">
        <f t="shared" si="1"/>
        <v>7226.1</v>
      </c>
    </row>
    <row r="28" spans="1:10" x14ac:dyDescent="0.25">
      <c r="A28" s="19"/>
      <c r="B28" s="195">
        <f t="shared" si="2"/>
        <v>51</v>
      </c>
      <c r="C28" s="15"/>
      <c r="D28" s="1039"/>
      <c r="E28" s="1048"/>
      <c r="F28" s="1072">
        <f t="shared" si="0"/>
        <v>0</v>
      </c>
      <c r="G28" s="1040"/>
      <c r="H28" s="1041"/>
      <c r="I28" s="569">
        <f t="shared" si="3"/>
        <v>1416.3300000000002</v>
      </c>
      <c r="J28" s="60">
        <f t="shared" si="1"/>
        <v>0</v>
      </c>
    </row>
    <row r="29" spans="1:10" x14ac:dyDescent="0.25">
      <c r="A29" s="19"/>
      <c r="B29" s="195">
        <f t="shared" si="2"/>
        <v>51</v>
      </c>
      <c r="C29" s="15"/>
      <c r="D29" s="1039"/>
      <c r="E29" s="1048"/>
      <c r="F29" s="1072">
        <f t="shared" si="0"/>
        <v>0</v>
      </c>
      <c r="G29" s="1040"/>
      <c r="H29" s="1041"/>
      <c r="I29" s="569">
        <f t="shared" si="3"/>
        <v>1416.3300000000002</v>
      </c>
      <c r="J29" s="60">
        <f t="shared" si="1"/>
        <v>0</v>
      </c>
    </row>
    <row r="30" spans="1:10" x14ac:dyDescent="0.25">
      <c r="A30" s="19"/>
      <c r="B30" s="195">
        <f t="shared" si="2"/>
        <v>51</v>
      </c>
      <c r="C30" s="15"/>
      <c r="D30" s="1039"/>
      <c r="E30" s="1048"/>
      <c r="F30" s="1072">
        <f t="shared" si="0"/>
        <v>0</v>
      </c>
      <c r="G30" s="1040"/>
      <c r="H30" s="1041"/>
      <c r="I30" s="569">
        <f t="shared" si="3"/>
        <v>1416.3300000000002</v>
      </c>
      <c r="J30" s="60">
        <f t="shared" si="1"/>
        <v>0</v>
      </c>
    </row>
    <row r="31" spans="1:10" x14ac:dyDescent="0.25">
      <c r="A31" s="19"/>
      <c r="B31" s="195">
        <f t="shared" si="2"/>
        <v>51</v>
      </c>
      <c r="C31" s="15"/>
      <c r="D31" s="1039"/>
      <c r="E31" s="1048"/>
      <c r="F31" s="1072">
        <f t="shared" si="0"/>
        <v>0</v>
      </c>
      <c r="G31" s="1040"/>
      <c r="H31" s="1041"/>
      <c r="I31" s="569">
        <f t="shared" si="3"/>
        <v>1416.3300000000002</v>
      </c>
      <c r="J31" s="60">
        <f t="shared" si="1"/>
        <v>0</v>
      </c>
    </row>
    <row r="32" spans="1:10" x14ac:dyDescent="0.25">
      <c r="A32" s="19"/>
      <c r="B32" s="195">
        <f t="shared" si="2"/>
        <v>51</v>
      </c>
      <c r="C32" s="15"/>
      <c r="D32" s="1039"/>
      <c r="E32" s="1048"/>
      <c r="F32" s="1072">
        <f t="shared" si="0"/>
        <v>0</v>
      </c>
      <c r="G32" s="1040"/>
      <c r="H32" s="1041"/>
      <c r="I32" s="569">
        <f t="shared" si="3"/>
        <v>1416.3300000000002</v>
      </c>
      <c r="J32" s="60">
        <f t="shared" si="1"/>
        <v>0</v>
      </c>
    </row>
    <row r="33" spans="1:10" x14ac:dyDescent="0.25">
      <c r="A33" s="19"/>
      <c r="B33" s="195">
        <f t="shared" si="2"/>
        <v>51</v>
      </c>
      <c r="C33" s="15"/>
      <c r="D33" s="1039"/>
      <c r="E33" s="1048"/>
      <c r="F33" s="1072">
        <f t="shared" si="0"/>
        <v>0</v>
      </c>
      <c r="G33" s="1040"/>
      <c r="H33" s="1041"/>
      <c r="I33" s="569">
        <f t="shared" si="3"/>
        <v>1416.3300000000002</v>
      </c>
      <c r="J33" s="60">
        <f t="shared" si="1"/>
        <v>0</v>
      </c>
    </row>
    <row r="34" spans="1:10" x14ac:dyDescent="0.25">
      <c r="A34" s="19"/>
      <c r="B34" s="195">
        <f t="shared" si="2"/>
        <v>51</v>
      </c>
      <c r="C34" s="15"/>
      <c r="D34" s="1039"/>
      <c r="E34" s="1048"/>
      <c r="F34" s="1072">
        <f t="shared" si="0"/>
        <v>0</v>
      </c>
      <c r="G34" s="1040"/>
      <c r="H34" s="1041"/>
      <c r="I34" s="569">
        <f t="shared" si="3"/>
        <v>1416.3300000000002</v>
      </c>
      <c r="J34" s="60">
        <f t="shared" si="1"/>
        <v>0</v>
      </c>
    </row>
    <row r="35" spans="1:10" x14ac:dyDescent="0.25">
      <c r="A35" s="19"/>
      <c r="B35" s="195">
        <f t="shared" si="2"/>
        <v>51</v>
      </c>
      <c r="C35" s="15"/>
      <c r="D35" s="1039"/>
      <c r="E35" s="1048"/>
      <c r="F35" s="1072">
        <f t="shared" si="0"/>
        <v>0</v>
      </c>
      <c r="G35" s="1040"/>
      <c r="H35" s="1041"/>
      <c r="I35" s="569">
        <f t="shared" si="3"/>
        <v>1416.3300000000002</v>
      </c>
      <c r="J35" s="60">
        <f t="shared" si="1"/>
        <v>0</v>
      </c>
    </row>
    <row r="36" spans="1:10" x14ac:dyDescent="0.25">
      <c r="A36" s="19"/>
      <c r="B36" s="195">
        <f t="shared" si="2"/>
        <v>51</v>
      </c>
      <c r="C36" s="15"/>
      <c r="D36" s="1039"/>
      <c r="E36" s="1048"/>
      <c r="F36" s="1072">
        <f t="shared" si="0"/>
        <v>0</v>
      </c>
      <c r="G36" s="1040"/>
      <c r="H36" s="1041"/>
      <c r="I36" s="569">
        <f t="shared" si="3"/>
        <v>1416.3300000000002</v>
      </c>
      <c r="J36" s="60">
        <f t="shared" si="1"/>
        <v>0</v>
      </c>
    </row>
    <row r="37" spans="1:10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3"/>
        <v>1416.3300000000002</v>
      </c>
      <c r="J37" s="60">
        <f t="shared" si="1"/>
        <v>0</v>
      </c>
    </row>
    <row r="38" spans="1:10" ht="15.75" thickBot="1" x14ac:dyDescent="0.3">
      <c r="A38" s="121"/>
      <c r="B38" s="195">
        <f t="shared" si="2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3"/>
        <v>1416.3300000000002</v>
      </c>
      <c r="J38" s="60">
        <f>SUM(J9:J37)</f>
        <v>174852.99999999994</v>
      </c>
    </row>
    <row r="39" spans="1:10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</row>
    <row r="40" spans="1:10" ht="15.75" thickBot="1" x14ac:dyDescent="0.3">
      <c r="A40" s="47"/>
    </row>
    <row r="41" spans="1:10" x14ac:dyDescent="0.25">
      <c r="B41" s="197"/>
      <c r="D41" s="1129" t="s">
        <v>21</v>
      </c>
      <c r="E41" s="1130"/>
      <c r="F41" s="141">
        <f>G5-F39</f>
        <v>0</v>
      </c>
    </row>
    <row r="42" spans="1:10" ht="15.75" thickBot="1" x14ac:dyDescent="0.3">
      <c r="A42" s="125"/>
      <c r="D42" s="802" t="s">
        <v>4</v>
      </c>
      <c r="E42" s="803"/>
      <c r="F42" s="49">
        <v>0</v>
      </c>
    </row>
    <row r="43" spans="1:10" x14ac:dyDescent="0.25">
      <c r="B43" s="197"/>
    </row>
    <row r="44" spans="1:10" ht="16.5" customHeight="1" x14ac:dyDescent="0.25"/>
  </sheetData>
  <mergeCells count="3">
    <mergeCell ref="A1:G1"/>
    <mergeCell ref="D41:E41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23"/>
      <c r="B5" s="112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23"/>
      <c r="B6" s="112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2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1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1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L1" workbookViewId="0">
      <pane ySplit="9" topLeftCell="A10" activePane="bottomLeft" state="frozen"/>
      <selection pane="bottomLeft" activeCell="R17" sqref="R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34" t="s">
        <v>231</v>
      </c>
      <c r="B1" s="1134"/>
      <c r="C1" s="1134"/>
      <c r="D1" s="1134"/>
      <c r="E1" s="1134"/>
      <c r="F1" s="1134"/>
      <c r="G1" s="1134"/>
      <c r="H1" s="11">
        <v>1</v>
      </c>
      <c r="K1" s="1138" t="s">
        <v>240</v>
      </c>
      <c r="L1" s="1138"/>
      <c r="M1" s="1138"/>
      <c r="N1" s="1138"/>
      <c r="O1" s="1138"/>
      <c r="P1" s="1138"/>
      <c r="Q1" s="1138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17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3"/>
      <c r="K4" s="1117" t="s">
        <v>52</v>
      </c>
      <c r="L4" s="744"/>
      <c r="M4" s="128"/>
      <c r="N4" s="135"/>
      <c r="O4" s="86"/>
      <c r="P4" s="73"/>
      <c r="Q4" s="1010"/>
    </row>
    <row r="5" spans="1:19" x14ac:dyDescent="0.25">
      <c r="A5" s="1118"/>
      <c r="B5" s="1201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18"/>
      <c r="L5" s="1201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810.26</v>
      </c>
      <c r="R5" s="138">
        <f>O5-Q5+O4+O6+O7+O8</f>
        <v>494.07999999999993</v>
      </c>
    </row>
    <row r="6" spans="1:19" ht="16.5" thickBot="1" x14ac:dyDescent="0.3">
      <c r="A6" s="1203"/>
      <c r="B6" s="1202"/>
      <c r="C6" s="924">
        <v>28</v>
      </c>
      <c r="D6" s="245">
        <v>44669</v>
      </c>
      <c r="E6" s="246">
        <v>996.93</v>
      </c>
      <c r="F6" s="243">
        <v>33</v>
      </c>
      <c r="G6" s="73"/>
      <c r="K6" s="1203"/>
      <c r="L6" s="1202"/>
      <c r="M6" s="924"/>
      <c r="N6" s="245"/>
      <c r="O6" s="246">
        <v>18.02</v>
      </c>
      <c r="P6" s="243">
        <v>0</v>
      </c>
      <c r="Q6" s="73"/>
    </row>
    <row r="7" spans="1:19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240"/>
      <c r="M7" s="102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7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7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5"/>
      <c r="B10" s="284">
        <f>F4+F5+F6+F7+F8-C10</f>
        <v>82</v>
      </c>
      <c r="C10" s="15">
        <v>7</v>
      </c>
      <c r="D10" s="92">
        <v>188.81</v>
      </c>
      <c r="E10" s="889">
        <v>44650</v>
      </c>
      <c r="F10" s="843">
        <f>D10</f>
        <v>188.81</v>
      </c>
      <c r="G10" s="844" t="s">
        <v>118</v>
      </c>
      <c r="H10" s="238">
        <v>28</v>
      </c>
      <c r="I10" s="270">
        <f>E6+E5+E4-F10+E7+E8</f>
        <v>2432.16</v>
      </c>
      <c r="K10" s="955"/>
      <c r="L10" s="284">
        <f>P4+P5+P6+P7+P8-M10</f>
        <v>38</v>
      </c>
      <c r="M10" s="15">
        <f>6+1</f>
        <v>7</v>
      </c>
      <c r="N10" s="92">
        <f>173.53+31.51</f>
        <v>205.04</v>
      </c>
      <c r="O10" s="889">
        <v>44695</v>
      </c>
      <c r="P10" s="843">
        <f>N10</f>
        <v>205.04</v>
      </c>
      <c r="Q10" s="844" t="s">
        <v>499</v>
      </c>
      <c r="R10" s="238">
        <v>34</v>
      </c>
      <c r="S10" s="270">
        <f>O6+O5+O4-P10+O7+O8</f>
        <v>1099.3</v>
      </c>
    </row>
    <row r="11" spans="1:19" x14ac:dyDescent="0.25">
      <c r="A11" s="242"/>
      <c r="B11" s="458">
        <f>B10-C11</f>
        <v>80</v>
      </c>
      <c r="C11" s="781">
        <v>2</v>
      </c>
      <c r="D11" s="432">
        <v>59.54</v>
      </c>
      <c r="E11" s="891">
        <v>44665</v>
      </c>
      <c r="F11" s="890">
        <f t="shared" ref="F11:F41" si="0">D11</f>
        <v>59.54</v>
      </c>
      <c r="G11" s="892" t="s">
        <v>160</v>
      </c>
      <c r="H11" s="893">
        <v>34</v>
      </c>
      <c r="I11" s="270">
        <f>I10-F11</f>
        <v>2372.62</v>
      </c>
      <c r="K11" s="242"/>
      <c r="L11" s="458">
        <f>L10-M11</f>
        <v>37</v>
      </c>
      <c r="M11" s="781">
        <v>1</v>
      </c>
      <c r="N11" s="432">
        <v>30.58</v>
      </c>
      <c r="O11" s="891">
        <v>44698</v>
      </c>
      <c r="P11" s="890">
        <f t="shared" ref="P11:P41" si="1">N11</f>
        <v>30.58</v>
      </c>
      <c r="Q11" s="892" t="s">
        <v>493</v>
      </c>
      <c r="R11" s="893">
        <v>34</v>
      </c>
      <c r="S11" s="270">
        <f>S10-P11</f>
        <v>1068.72</v>
      </c>
    </row>
    <row r="12" spans="1:19" x14ac:dyDescent="0.25">
      <c r="A12" s="242"/>
      <c r="B12" s="458">
        <f t="shared" ref="B12:B41" si="2">B11-C12</f>
        <v>69</v>
      </c>
      <c r="C12" s="781">
        <v>11</v>
      </c>
      <c r="D12" s="432">
        <v>324.41000000000003</v>
      </c>
      <c r="E12" s="891">
        <v>44665</v>
      </c>
      <c r="F12" s="890">
        <f t="shared" si="0"/>
        <v>324.41000000000003</v>
      </c>
      <c r="G12" s="892" t="s">
        <v>164</v>
      </c>
      <c r="H12" s="893">
        <v>34</v>
      </c>
      <c r="I12" s="270">
        <f t="shared" ref="I12:I13" si="3">I11-F12</f>
        <v>2048.21</v>
      </c>
      <c r="K12" s="242"/>
      <c r="L12" s="458">
        <f t="shared" ref="L12:L41" si="4">L11-M12</f>
        <v>30</v>
      </c>
      <c r="M12" s="781">
        <v>7</v>
      </c>
      <c r="N12" s="432">
        <v>203.1</v>
      </c>
      <c r="O12" s="891">
        <v>44698</v>
      </c>
      <c r="P12" s="890">
        <f t="shared" si="1"/>
        <v>203.1</v>
      </c>
      <c r="Q12" s="892" t="s">
        <v>516</v>
      </c>
      <c r="R12" s="893">
        <v>34</v>
      </c>
      <c r="S12" s="270">
        <f t="shared" ref="S12:S13" si="5">S11-P12</f>
        <v>865.62</v>
      </c>
    </row>
    <row r="13" spans="1:19" x14ac:dyDescent="0.25">
      <c r="A13" s="955"/>
      <c r="B13" s="458">
        <f t="shared" si="2"/>
        <v>65</v>
      </c>
      <c r="C13" s="431">
        <v>4</v>
      </c>
      <c r="D13" s="570">
        <v>117.4</v>
      </c>
      <c r="E13" s="891">
        <v>44676</v>
      </c>
      <c r="F13" s="890">
        <f t="shared" si="0"/>
        <v>117.4</v>
      </c>
      <c r="G13" s="892" t="s">
        <v>185</v>
      </c>
      <c r="H13" s="893">
        <v>34</v>
      </c>
      <c r="I13" s="270">
        <f t="shared" si="3"/>
        <v>1930.81</v>
      </c>
      <c r="K13" s="955"/>
      <c r="L13" s="458">
        <f t="shared" si="4"/>
        <v>27</v>
      </c>
      <c r="M13" s="431">
        <v>3</v>
      </c>
      <c r="N13" s="570">
        <v>86.09</v>
      </c>
      <c r="O13" s="891">
        <v>44699</v>
      </c>
      <c r="P13" s="890">
        <f t="shared" si="1"/>
        <v>86.09</v>
      </c>
      <c r="Q13" s="892" t="s">
        <v>482</v>
      </c>
      <c r="R13" s="893">
        <v>34</v>
      </c>
      <c r="S13" s="270">
        <f t="shared" si="5"/>
        <v>779.53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1">
        <v>44676</v>
      </c>
      <c r="F14" s="890">
        <f t="shared" si="0"/>
        <v>30.33</v>
      </c>
      <c r="G14" s="892" t="s">
        <v>192</v>
      </c>
      <c r="H14" s="893">
        <v>34</v>
      </c>
      <c r="I14" s="270">
        <f>I13-F14</f>
        <v>1900.48</v>
      </c>
      <c r="K14" s="242"/>
      <c r="L14" s="458">
        <f t="shared" si="4"/>
        <v>23</v>
      </c>
      <c r="M14" s="431">
        <v>4</v>
      </c>
      <c r="N14" s="570">
        <v>119.65</v>
      </c>
      <c r="O14" s="891">
        <v>44701</v>
      </c>
      <c r="P14" s="890">
        <f t="shared" si="1"/>
        <v>119.65</v>
      </c>
      <c r="Q14" s="892" t="s">
        <v>543</v>
      </c>
      <c r="R14" s="893">
        <v>34</v>
      </c>
      <c r="S14" s="270">
        <f>S13-P14</f>
        <v>659.88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1">
        <v>44676</v>
      </c>
      <c r="F15" s="890">
        <f t="shared" si="0"/>
        <v>29.46</v>
      </c>
      <c r="G15" s="892" t="s">
        <v>193</v>
      </c>
      <c r="H15" s="893">
        <v>34</v>
      </c>
      <c r="I15" s="270">
        <f t="shared" ref="I15:I41" si="6">I14-F15</f>
        <v>1871.02</v>
      </c>
      <c r="K15" s="242"/>
      <c r="L15" s="458">
        <f t="shared" si="4"/>
        <v>22</v>
      </c>
      <c r="M15" s="431">
        <v>1</v>
      </c>
      <c r="N15" s="570">
        <v>23.43</v>
      </c>
      <c r="O15" s="891">
        <v>44702</v>
      </c>
      <c r="P15" s="890">
        <f t="shared" si="1"/>
        <v>23.43</v>
      </c>
      <c r="Q15" s="892" t="s">
        <v>545</v>
      </c>
      <c r="R15" s="893">
        <v>34</v>
      </c>
      <c r="S15" s="270">
        <f t="shared" ref="S15:S41" si="7">S14-P15</f>
        <v>636.45000000000005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1">
        <v>44677</v>
      </c>
      <c r="F16" s="890">
        <f t="shared" si="0"/>
        <v>121.88</v>
      </c>
      <c r="G16" s="892" t="s">
        <v>195</v>
      </c>
      <c r="H16" s="893">
        <v>35</v>
      </c>
      <c r="I16" s="270">
        <f t="shared" si="6"/>
        <v>1749.1399999999999</v>
      </c>
      <c r="K16" s="240"/>
      <c r="L16" s="458">
        <f t="shared" si="4"/>
        <v>17</v>
      </c>
      <c r="M16" s="431">
        <v>5</v>
      </c>
      <c r="N16" s="570">
        <v>142.37</v>
      </c>
      <c r="O16" s="891">
        <v>44702</v>
      </c>
      <c r="P16" s="890">
        <f t="shared" si="1"/>
        <v>142.37</v>
      </c>
      <c r="Q16" s="892" t="s">
        <v>548</v>
      </c>
      <c r="R16" s="893">
        <v>34</v>
      </c>
      <c r="S16" s="270">
        <f t="shared" si="7"/>
        <v>494.08000000000004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1">
        <v>44678</v>
      </c>
      <c r="F17" s="890">
        <f t="shared" si="0"/>
        <v>53.93</v>
      </c>
      <c r="G17" s="892" t="s">
        <v>186</v>
      </c>
      <c r="H17" s="893">
        <v>34</v>
      </c>
      <c r="I17" s="270">
        <f t="shared" si="6"/>
        <v>1695.2099999999998</v>
      </c>
      <c r="K17" s="240"/>
      <c r="L17" s="458">
        <f t="shared" si="4"/>
        <v>17</v>
      </c>
      <c r="M17" s="431"/>
      <c r="N17" s="570"/>
      <c r="O17" s="891"/>
      <c r="P17" s="890">
        <f t="shared" si="1"/>
        <v>0</v>
      </c>
      <c r="Q17" s="892"/>
      <c r="R17" s="893"/>
      <c r="S17" s="270">
        <f t="shared" si="7"/>
        <v>494.08000000000004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1">
        <v>44679</v>
      </c>
      <c r="F18" s="890">
        <f t="shared" si="0"/>
        <v>118.23</v>
      </c>
      <c r="G18" s="892" t="s">
        <v>202</v>
      </c>
      <c r="H18" s="893">
        <v>34</v>
      </c>
      <c r="I18" s="270">
        <f t="shared" si="6"/>
        <v>1576.9799999999998</v>
      </c>
      <c r="K18" s="240"/>
      <c r="L18" s="458">
        <f t="shared" si="4"/>
        <v>17</v>
      </c>
      <c r="M18" s="431"/>
      <c r="N18" s="570"/>
      <c r="O18" s="891"/>
      <c r="P18" s="890">
        <f t="shared" si="1"/>
        <v>0</v>
      </c>
      <c r="Q18" s="892"/>
      <c r="R18" s="893"/>
      <c r="S18" s="270">
        <f t="shared" si="7"/>
        <v>494.08000000000004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1">
        <v>44681</v>
      </c>
      <c r="F19" s="890">
        <f t="shared" si="0"/>
        <v>205.81</v>
      </c>
      <c r="G19" s="892" t="s">
        <v>210</v>
      </c>
      <c r="H19" s="893">
        <v>34</v>
      </c>
      <c r="I19" s="270">
        <f t="shared" si="6"/>
        <v>1371.1699999999998</v>
      </c>
      <c r="K19" s="240"/>
      <c r="L19" s="458">
        <f t="shared" si="4"/>
        <v>17</v>
      </c>
      <c r="M19" s="431"/>
      <c r="N19" s="570"/>
      <c r="O19" s="891"/>
      <c r="P19" s="890">
        <f t="shared" si="1"/>
        <v>0</v>
      </c>
      <c r="Q19" s="892"/>
      <c r="R19" s="893"/>
      <c r="S19" s="270">
        <f t="shared" si="7"/>
        <v>494.08000000000004</v>
      </c>
    </row>
    <row r="20" spans="1:19" x14ac:dyDescent="0.25">
      <c r="A20" s="240"/>
      <c r="B20" s="458">
        <f t="shared" si="2"/>
        <v>39</v>
      </c>
      <c r="C20" s="431">
        <v>7</v>
      </c>
      <c r="D20" s="1052">
        <v>207.2</v>
      </c>
      <c r="E20" s="1053">
        <v>44683</v>
      </c>
      <c r="F20" s="1054">
        <f t="shared" si="0"/>
        <v>207.2</v>
      </c>
      <c r="G20" s="1055" t="s">
        <v>360</v>
      </c>
      <c r="H20" s="1056">
        <v>34</v>
      </c>
      <c r="I20" s="270">
        <f t="shared" si="6"/>
        <v>1163.9699999999998</v>
      </c>
      <c r="K20" s="240"/>
      <c r="L20" s="458">
        <f t="shared" si="4"/>
        <v>17</v>
      </c>
      <c r="M20" s="431"/>
      <c r="N20" s="570"/>
      <c r="O20" s="891"/>
      <c r="P20" s="890">
        <f t="shared" si="1"/>
        <v>0</v>
      </c>
      <c r="Q20" s="892"/>
      <c r="R20" s="893"/>
      <c r="S20" s="270">
        <f t="shared" si="7"/>
        <v>494.08000000000004</v>
      </c>
    </row>
    <row r="21" spans="1:19" x14ac:dyDescent="0.25">
      <c r="A21" s="240"/>
      <c r="B21" s="458">
        <f t="shared" si="2"/>
        <v>38</v>
      </c>
      <c r="C21" s="431">
        <v>1</v>
      </c>
      <c r="D21" s="1052">
        <v>28.49</v>
      </c>
      <c r="E21" s="1053">
        <v>44685</v>
      </c>
      <c r="F21" s="1054">
        <f t="shared" si="0"/>
        <v>28.49</v>
      </c>
      <c r="G21" s="1057" t="s">
        <v>379</v>
      </c>
      <c r="H21" s="1058">
        <v>34</v>
      </c>
      <c r="I21" s="132">
        <f t="shared" si="6"/>
        <v>1135.4799999999998</v>
      </c>
      <c r="K21" s="240"/>
      <c r="L21" s="458">
        <f t="shared" si="4"/>
        <v>17</v>
      </c>
      <c r="M21" s="431"/>
      <c r="N21" s="570"/>
      <c r="O21" s="891"/>
      <c r="P21" s="890">
        <f t="shared" si="1"/>
        <v>0</v>
      </c>
      <c r="Q21" s="894"/>
      <c r="R21" s="895"/>
      <c r="S21" s="132">
        <f t="shared" si="7"/>
        <v>494.08000000000004</v>
      </c>
    </row>
    <row r="22" spans="1:19" x14ac:dyDescent="0.25">
      <c r="A22" s="240"/>
      <c r="B22" s="458">
        <f t="shared" si="2"/>
        <v>37</v>
      </c>
      <c r="C22" s="431">
        <v>1</v>
      </c>
      <c r="D22" s="1052">
        <v>29.34</v>
      </c>
      <c r="E22" s="1053">
        <v>44685</v>
      </c>
      <c r="F22" s="1054">
        <f t="shared" si="0"/>
        <v>29.34</v>
      </c>
      <c r="G22" s="1057" t="s">
        <v>383</v>
      </c>
      <c r="H22" s="1058">
        <v>34</v>
      </c>
      <c r="I22" s="132">
        <f t="shared" si="6"/>
        <v>1106.1399999999999</v>
      </c>
      <c r="K22" s="240"/>
      <c r="L22" s="458">
        <f t="shared" si="4"/>
        <v>17</v>
      </c>
      <c r="M22" s="431"/>
      <c r="N22" s="570"/>
      <c r="O22" s="891"/>
      <c r="P22" s="890">
        <f t="shared" si="1"/>
        <v>0</v>
      </c>
      <c r="Q22" s="894"/>
      <c r="R22" s="895"/>
      <c r="S22" s="132">
        <f t="shared" si="7"/>
        <v>494.08000000000004</v>
      </c>
    </row>
    <row r="23" spans="1:19" x14ac:dyDescent="0.25">
      <c r="A23" s="240"/>
      <c r="B23" s="458">
        <f t="shared" si="2"/>
        <v>30</v>
      </c>
      <c r="C23" s="431">
        <v>7</v>
      </c>
      <c r="D23" s="1052">
        <v>196.81</v>
      </c>
      <c r="E23" s="1053">
        <v>44685</v>
      </c>
      <c r="F23" s="1054">
        <f t="shared" si="0"/>
        <v>196.81</v>
      </c>
      <c r="G23" s="1057" t="s">
        <v>384</v>
      </c>
      <c r="H23" s="1058">
        <v>34</v>
      </c>
      <c r="I23" s="132">
        <f t="shared" si="6"/>
        <v>909.32999999999993</v>
      </c>
      <c r="K23" s="240"/>
      <c r="L23" s="458">
        <f t="shared" si="4"/>
        <v>17</v>
      </c>
      <c r="M23" s="431"/>
      <c r="N23" s="570"/>
      <c r="O23" s="891"/>
      <c r="P23" s="890">
        <f t="shared" si="1"/>
        <v>0</v>
      </c>
      <c r="Q23" s="894"/>
      <c r="R23" s="895"/>
      <c r="S23" s="132">
        <f t="shared" si="7"/>
        <v>494.08000000000004</v>
      </c>
    </row>
    <row r="24" spans="1:19" x14ac:dyDescent="0.25">
      <c r="A24" s="240"/>
      <c r="B24" s="458">
        <f t="shared" si="2"/>
        <v>23</v>
      </c>
      <c r="C24" s="431">
        <v>7</v>
      </c>
      <c r="D24" s="1052">
        <v>213.98</v>
      </c>
      <c r="E24" s="1053">
        <v>44686</v>
      </c>
      <c r="F24" s="1054">
        <f t="shared" si="0"/>
        <v>213.98</v>
      </c>
      <c r="G24" s="1057" t="s">
        <v>397</v>
      </c>
      <c r="H24" s="1058">
        <v>34</v>
      </c>
      <c r="I24" s="132">
        <f t="shared" si="6"/>
        <v>695.34999999999991</v>
      </c>
      <c r="K24" s="240"/>
      <c r="L24" s="458">
        <f t="shared" si="4"/>
        <v>17</v>
      </c>
      <c r="M24" s="431"/>
      <c r="N24" s="570"/>
      <c r="O24" s="891"/>
      <c r="P24" s="890">
        <f t="shared" si="1"/>
        <v>0</v>
      </c>
      <c r="Q24" s="894"/>
      <c r="R24" s="895"/>
      <c r="S24" s="132">
        <f t="shared" si="7"/>
        <v>494.08000000000004</v>
      </c>
    </row>
    <row r="25" spans="1:19" x14ac:dyDescent="0.25">
      <c r="A25" s="240"/>
      <c r="B25" s="458">
        <f t="shared" si="2"/>
        <v>21</v>
      </c>
      <c r="C25" s="431">
        <v>2</v>
      </c>
      <c r="D25" s="1052">
        <v>61.35</v>
      </c>
      <c r="E25" s="1053">
        <v>44686</v>
      </c>
      <c r="F25" s="1054">
        <f t="shared" si="0"/>
        <v>61.35</v>
      </c>
      <c r="G25" s="1057" t="s">
        <v>392</v>
      </c>
      <c r="H25" s="1058">
        <v>34</v>
      </c>
      <c r="I25" s="132">
        <f t="shared" si="6"/>
        <v>633.99999999999989</v>
      </c>
      <c r="K25" s="240"/>
      <c r="L25" s="458">
        <f t="shared" si="4"/>
        <v>17</v>
      </c>
      <c r="M25" s="431"/>
      <c r="N25" s="570"/>
      <c r="O25" s="891"/>
      <c r="P25" s="890">
        <f t="shared" si="1"/>
        <v>0</v>
      </c>
      <c r="Q25" s="894"/>
      <c r="R25" s="895"/>
      <c r="S25" s="132">
        <f t="shared" si="7"/>
        <v>494.08000000000004</v>
      </c>
    </row>
    <row r="26" spans="1:19" x14ac:dyDescent="0.25">
      <c r="B26" s="458">
        <f t="shared" si="2"/>
        <v>14</v>
      </c>
      <c r="C26" s="431">
        <v>7</v>
      </c>
      <c r="D26" s="1052">
        <v>211.52</v>
      </c>
      <c r="E26" s="1053">
        <v>44687</v>
      </c>
      <c r="F26" s="1054">
        <f t="shared" si="0"/>
        <v>211.52</v>
      </c>
      <c r="G26" s="1057" t="s">
        <v>402</v>
      </c>
      <c r="H26" s="1058">
        <v>34</v>
      </c>
      <c r="I26" s="132">
        <f t="shared" si="6"/>
        <v>422.4799999999999</v>
      </c>
      <c r="L26" s="458">
        <f t="shared" si="4"/>
        <v>17</v>
      </c>
      <c r="M26" s="431"/>
      <c r="N26" s="570"/>
      <c r="O26" s="891"/>
      <c r="P26" s="890">
        <f t="shared" si="1"/>
        <v>0</v>
      </c>
      <c r="Q26" s="894"/>
      <c r="R26" s="895"/>
      <c r="S26" s="132">
        <f t="shared" si="7"/>
        <v>494.08000000000004</v>
      </c>
    </row>
    <row r="27" spans="1:19" x14ac:dyDescent="0.25">
      <c r="B27" s="458">
        <f t="shared" si="2"/>
        <v>13</v>
      </c>
      <c r="C27" s="431">
        <v>1</v>
      </c>
      <c r="D27" s="1052">
        <v>32.119999999999997</v>
      </c>
      <c r="E27" s="1053">
        <v>44688</v>
      </c>
      <c r="F27" s="1054">
        <f t="shared" si="0"/>
        <v>32.119999999999997</v>
      </c>
      <c r="G27" s="1057" t="s">
        <v>415</v>
      </c>
      <c r="H27" s="1058">
        <v>34</v>
      </c>
      <c r="I27" s="132">
        <f t="shared" si="6"/>
        <v>390.3599999999999</v>
      </c>
      <c r="L27" s="458">
        <f t="shared" si="4"/>
        <v>17</v>
      </c>
      <c r="M27" s="431"/>
      <c r="N27" s="570"/>
      <c r="O27" s="891"/>
      <c r="P27" s="890">
        <f t="shared" si="1"/>
        <v>0</v>
      </c>
      <c r="Q27" s="894"/>
      <c r="R27" s="896"/>
      <c r="S27" s="132">
        <f t="shared" si="7"/>
        <v>494.08000000000004</v>
      </c>
    </row>
    <row r="28" spans="1:19" x14ac:dyDescent="0.25">
      <c r="B28" s="458">
        <f t="shared" si="2"/>
        <v>12</v>
      </c>
      <c r="C28" s="431">
        <v>1</v>
      </c>
      <c r="D28" s="1052">
        <v>30.73</v>
      </c>
      <c r="E28" s="1053">
        <v>44688</v>
      </c>
      <c r="F28" s="1054">
        <f t="shared" si="0"/>
        <v>30.73</v>
      </c>
      <c r="G28" s="1057" t="s">
        <v>419</v>
      </c>
      <c r="H28" s="1058">
        <v>34</v>
      </c>
      <c r="I28" s="132">
        <f t="shared" si="6"/>
        <v>359.62999999999988</v>
      </c>
      <c r="L28" s="458">
        <f t="shared" si="4"/>
        <v>17</v>
      </c>
      <c r="M28" s="431"/>
      <c r="N28" s="570"/>
      <c r="O28" s="891"/>
      <c r="P28" s="890">
        <f t="shared" si="1"/>
        <v>0</v>
      </c>
      <c r="Q28" s="894"/>
      <c r="R28" s="896"/>
      <c r="S28" s="132">
        <f t="shared" si="7"/>
        <v>494.08000000000004</v>
      </c>
    </row>
    <row r="29" spans="1:19" x14ac:dyDescent="0.25">
      <c r="B29" s="458">
        <f t="shared" si="2"/>
        <v>11</v>
      </c>
      <c r="C29" s="431">
        <v>1</v>
      </c>
      <c r="D29" s="1052">
        <v>29.9</v>
      </c>
      <c r="E29" s="1087">
        <v>44690</v>
      </c>
      <c r="F29" s="1054">
        <f t="shared" si="0"/>
        <v>29.9</v>
      </c>
      <c r="G29" s="1057" t="s">
        <v>424</v>
      </c>
      <c r="H29" s="1058">
        <v>34</v>
      </c>
      <c r="I29" s="132">
        <f t="shared" si="6"/>
        <v>329.7299999999999</v>
      </c>
      <c r="L29" s="458">
        <f t="shared" si="4"/>
        <v>17</v>
      </c>
      <c r="M29" s="431"/>
      <c r="N29" s="570"/>
      <c r="O29" s="891"/>
      <c r="P29" s="890">
        <f t="shared" si="1"/>
        <v>0</v>
      </c>
      <c r="Q29" s="894"/>
      <c r="R29" s="896"/>
      <c r="S29" s="132">
        <f t="shared" si="7"/>
        <v>494.08000000000004</v>
      </c>
    </row>
    <row r="30" spans="1:19" x14ac:dyDescent="0.25">
      <c r="B30" s="458">
        <f t="shared" si="2"/>
        <v>10</v>
      </c>
      <c r="C30" s="431">
        <v>1</v>
      </c>
      <c r="D30" s="1052">
        <v>29.59</v>
      </c>
      <c r="E30" s="1087">
        <v>44691</v>
      </c>
      <c r="F30" s="1054">
        <f t="shared" si="0"/>
        <v>29.59</v>
      </c>
      <c r="G30" s="1057" t="s">
        <v>436</v>
      </c>
      <c r="H30" s="1058">
        <v>34</v>
      </c>
      <c r="I30" s="132">
        <f t="shared" si="6"/>
        <v>300.13999999999993</v>
      </c>
      <c r="L30" s="458">
        <f t="shared" si="4"/>
        <v>17</v>
      </c>
      <c r="M30" s="431"/>
      <c r="N30" s="570"/>
      <c r="O30" s="891"/>
      <c r="P30" s="890">
        <f t="shared" si="1"/>
        <v>0</v>
      </c>
      <c r="Q30" s="894"/>
      <c r="R30" s="896"/>
      <c r="S30" s="132">
        <f t="shared" si="7"/>
        <v>494.08000000000004</v>
      </c>
    </row>
    <row r="31" spans="1:19" x14ac:dyDescent="0.25">
      <c r="B31" s="458">
        <f t="shared" si="2"/>
        <v>8</v>
      </c>
      <c r="C31" s="431">
        <v>2</v>
      </c>
      <c r="D31" s="1052">
        <v>50.94</v>
      </c>
      <c r="E31" s="1087">
        <v>44695</v>
      </c>
      <c r="F31" s="1054">
        <f t="shared" si="0"/>
        <v>50.94</v>
      </c>
      <c r="G31" s="1057" t="s">
        <v>479</v>
      </c>
      <c r="H31" s="1058">
        <v>34</v>
      </c>
      <c r="I31" s="132">
        <f t="shared" si="6"/>
        <v>249.19999999999993</v>
      </c>
      <c r="L31" s="458">
        <f t="shared" si="4"/>
        <v>17</v>
      </c>
      <c r="M31" s="431"/>
      <c r="N31" s="570"/>
      <c r="O31" s="897"/>
      <c r="P31" s="890">
        <f t="shared" si="1"/>
        <v>0</v>
      </c>
      <c r="Q31" s="898"/>
      <c r="R31" s="896"/>
      <c r="S31" s="132">
        <f t="shared" si="7"/>
        <v>494.08000000000004</v>
      </c>
    </row>
    <row r="32" spans="1:19" x14ac:dyDescent="0.25">
      <c r="B32" s="458">
        <f t="shared" si="2"/>
        <v>2</v>
      </c>
      <c r="C32" s="431">
        <v>6</v>
      </c>
      <c r="D32" s="1052">
        <v>173.53</v>
      </c>
      <c r="E32" s="1087">
        <v>44695</v>
      </c>
      <c r="F32" s="1054">
        <f t="shared" si="0"/>
        <v>173.53</v>
      </c>
      <c r="G32" s="1057" t="s">
        <v>458</v>
      </c>
      <c r="H32" s="1058">
        <v>34</v>
      </c>
      <c r="I32" s="132">
        <f t="shared" si="6"/>
        <v>75.669999999999931</v>
      </c>
      <c r="L32" s="458">
        <f t="shared" si="4"/>
        <v>17</v>
      </c>
      <c r="M32" s="431"/>
      <c r="N32" s="570"/>
      <c r="O32" s="897"/>
      <c r="P32" s="890">
        <f t="shared" si="1"/>
        <v>0</v>
      </c>
      <c r="Q32" s="898"/>
      <c r="R32" s="896"/>
      <c r="S32" s="132">
        <f t="shared" si="7"/>
        <v>494.08000000000004</v>
      </c>
    </row>
    <row r="33" spans="2:19" x14ac:dyDescent="0.25">
      <c r="B33" s="458">
        <f t="shared" si="2"/>
        <v>0</v>
      </c>
      <c r="C33" s="431">
        <v>2</v>
      </c>
      <c r="D33" s="1052">
        <v>57.65</v>
      </c>
      <c r="E33" s="1087">
        <v>44695</v>
      </c>
      <c r="F33" s="1054">
        <f t="shared" si="0"/>
        <v>57.65</v>
      </c>
      <c r="G33" s="1057" t="s">
        <v>492</v>
      </c>
      <c r="H33" s="1058">
        <v>34</v>
      </c>
      <c r="I33" s="132">
        <f t="shared" si="6"/>
        <v>18.019999999999932</v>
      </c>
      <c r="L33" s="458">
        <f t="shared" si="4"/>
        <v>17</v>
      </c>
      <c r="M33" s="431"/>
      <c r="N33" s="570"/>
      <c r="O33" s="897"/>
      <c r="P33" s="890">
        <f t="shared" si="1"/>
        <v>0</v>
      </c>
      <c r="Q33" s="898"/>
      <c r="R33" s="896"/>
      <c r="S33" s="132">
        <f t="shared" si="7"/>
        <v>494.08000000000004</v>
      </c>
    </row>
    <row r="34" spans="2:19" x14ac:dyDescent="0.25">
      <c r="B34" s="458">
        <f t="shared" si="2"/>
        <v>0</v>
      </c>
      <c r="C34" s="431"/>
      <c r="D34" s="1052"/>
      <c r="E34" s="1087"/>
      <c r="F34" s="1092">
        <f t="shared" si="0"/>
        <v>0</v>
      </c>
      <c r="G34" s="1093"/>
      <c r="H34" s="1094"/>
      <c r="I34" s="1095">
        <f t="shared" si="6"/>
        <v>18.019999999999932</v>
      </c>
      <c r="J34" s="1096"/>
      <c r="L34" s="458">
        <f t="shared" si="4"/>
        <v>17</v>
      </c>
      <c r="M34" s="431"/>
      <c r="N34" s="570"/>
      <c r="O34" s="897"/>
      <c r="P34" s="890">
        <f t="shared" si="1"/>
        <v>0</v>
      </c>
      <c r="Q34" s="898"/>
      <c r="R34" s="896"/>
      <c r="S34" s="132">
        <f t="shared" si="7"/>
        <v>494.08000000000004</v>
      </c>
    </row>
    <row r="35" spans="2:19" x14ac:dyDescent="0.25">
      <c r="B35" s="458">
        <f t="shared" si="2"/>
        <v>0</v>
      </c>
      <c r="C35" s="431"/>
      <c r="D35" s="1052"/>
      <c r="E35" s="1087"/>
      <c r="F35" s="1092">
        <f t="shared" si="0"/>
        <v>0</v>
      </c>
      <c r="G35" s="1093"/>
      <c r="H35" s="1094"/>
      <c r="I35" s="1095">
        <f t="shared" si="6"/>
        <v>18.019999999999932</v>
      </c>
      <c r="J35" s="1096"/>
      <c r="L35" s="458">
        <f t="shared" si="4"/>
        <v>17</v>
      </c>
      <c r="M35" s="431"/>
      <c r="N35" s="570"/>
      <c r="O35" s="897"/>
      <c r="P35" s="890">
        <f t="shared" si="1"/>
        <v>0</v>
      </c>
      <c r="Q35" s="898"/>
      <c r="R35" s="896"/>
      <c r="S35" s="132">
        <f t="shared" si="7"/>
        <v>494.08000000000004</v>
      </c>
    </row>
    <row r="36" spans="2:19" x14ac:dyDescent="0.25">
      <c r="B36" s="458">
        <f t="shared" si="2"/>
        <v>0</v>
      </c>
      <c r="C36" s="431"/>
      <c r="D36" s="1052"/>
      <c r="E36" s="1087"/>
      <c r="F36" s="1092">
        <v>18.02</v>
      </c>
      <c r="G36" s="1093"/>
      <c r="H36" s="1094"/>
      <c r="I36" s="1095">
        <f t="shared" si="6"/>
        <v>-6.7501559897209518E-14</v>
      </c>
      <c r="J36" s="1096"/>
      <c r="L36" s="458">
        <f t="shared" si="4"/>
        <v>17</v>
      </c>
      <c r="M36" s="431"/>
      <c r="N36" s="570"/>
      <c r="O36" s="897"/>
      <c r="P36" s="890">
        <f t="shared" si="1"/>
        <v>0</v>
      </c>
      <c r="Q36" s="898"/>
      <c r="R36" s="896"/>
      <c r="S36" s="132">
        <f t="shared" si="7"/>
        <v>494.08000000000004</v>
      </c>
    </row>
    <row r="37" spans="2:19" x14ac:dyDescent="0.25">
      <c r="B37" s="458">
        <f t="shared" si="2"/>
        <v>0</v>
      </c>
      <c r="C37" s="431"/>
      <c r="D37" s="1052"/>
      <c r="E37" s="1087"/>
      <c r="F37" s="1092">
        <f t="shared" si="0"/>
        <v>0</v>
      </c>
      <c r="G37" s="1093"/>
      <c r="H37" s="1094"/>
      <c r="I37" s="1095">
        <f t="shared" si="6"/>
        <v>-6.7501559897209518E-14</v>
      </c>
      <c r="J37" s="1096"/>
      <c r="L37" s="458">
        <f t="shared" si="4"/>
        <v>17</v>
      </c>
      <c r="M37" s="431"/>
      <c r="N37" s="570"/>
      <c r="O37" s="897"/>
      <c r="P37" s="890">
        <f t="shared" si="1"/>
        <v>0</v>
      </c>
      <c r="Q37" s="898"/>
      <c r="R37" s="896"/>
      <c r="S37" s="132">
        <f t="shared" si="7"/>
        <v>494.08000000000004</v>
      </c>
    </row>
    <row r="38" spans="2:19" x14ac:dyDescent="0.25">
      <c r="B38" s="458">
        <f t="shared" si="2"/>
        <v>0</v>
      </c>
      <c r="C38" s="431"/>
      <c r="D38" s="1052"/>
      <c r="E38" s="1087"/>
      <c r="F38" s="1092">
        <f t="shared" si="0"/>
        <v>0</v>
      </c>
      <c r="G38" s="1093"/>
      <c r="H38" s="1094"/>
      <c r="I38" s="1095">
        <f t="shared" si="6"/>
        <v>-6.7501559897209518E-14</v>
      </c>
      <c r="J38" s="1096"/>
      <c r="L38" s="458">
        <f t="shared" si="4"/>
        <v>17</v>
      </c>
      <c r="M38" s="431"/>
      <c r="N38" s="570"/>
      <c r="O38" s="897"/>
      <c r="P38" s="890">
        <f t="shared" si="1"/>
        <v>0</v>
      </c>
      <c r="Q38" s="898"/>
      <c r="R38" s="896"/>
      <c r="S38" s="132">
        <f t="shared" si="7"/>
        <v>494.08000000000004</v>
      </c>
    </row>
    <row r="39" spans="2:19" x14ac:dyDescent="0.25">
      <c r="B39" s="458">
        <f t="shared" si="2"/>
        <v>0</v>
      </c>
      <c r="C39" s="431"/>
      <c r="D39" s="1052"/>
      <c r="E39" s="1087"/>
      <c r="F39" s="1092">
        <f t="shared" si="0"/>
        <v>0</v>
      </c>
      <c r="G39" s="1093"/>
      <c r="H39" s="1094"/>
      <c r="I39" s="1095">
        <f t="shared" si="6"/>
        <v>-6.7501559897209518E-14</v>
      </c>
      <c r="J39" s="1096"/>
      <c r="L39" s="458">
        <f t="shared" si="4"/>
        <v>17</v>
      </c>
      <c r="M39" s="431"/>
      <c r="N39" s="570"/>
      <c r="O39" s="897"/>
      <c r="P39" s="890">
        <f t="shared" si="1"/>
        <v>0</v>
      </c>
      <c r="Q39" s="898"/>
      <c r="R39" s="896"/>
      <c r="S39" s="132">
        <f t="shared" si="7"/>
        <v>494.08000000000004</v>
      </c>
    </row>
    <row r="40" spans="2:19" x14ac:dyDescent="0.25">
      <c r="B40" s="458">
        <f t="shared" si="2"/>
        <v>0</v>
      </c>
      <c r="C40" s="431"/>
      <c r="D40" s="570"/>
      <c r="E40" s="1088"/>
      <c r="F40" s="1097">
        <f t="shared" si="0"/>
        <v>0</v>
      </c>
      <c r="G40" s="1098"/>
      <c r="H40" s="1099"/>
      <c r="I40" s="1095">
        <f t="shared" si="6"/>
        <v>-6.7501559897209518E-14</v>
      </c>
      <c r="J40" s="1096"/>
      <c r="L40" s="458">
        <f t="shared" si="4"/>
        <v>17</v>
      </c>
      <c r="M40" s="431"/>
      <c r="N40" s="570"/>
      <c r="O40" s="897"/>
      <c r="P40" s="890">
        <f t="shared" si="1"/>
        <v>0</v>
      </c>
      <c r="Q40" s="898"/>
      <c r="R40" s="896"/>
      <c r="S40" s="132">
        <f t="shared" si="7"/>
        <v>494.08000000000004</v>
      </c>
    </row>
    <row r="41" spans="2:19" x14ac:dyDescent="0.25">
      <c r="B41" s="458">
        <f t="shared" si="2"/>
        <v>0</v>
      </c>
      <c r="C41" s="431"/>
      <c r="D41" s="570"/>
      <c r="E41" s="1088"/>
      <c r="F41" s="890">
        <f t="shared" si="0"/>
        <v>0</v>
      </c>
      <c r="G41" s="900"/>
      <c r="H41" s="1082"/>
      <c r="I41" s="132">
        <f t="shared" si="6"/>
        <v>-6.7501559897209518E-14</v>
      </c>
      <c r="L41" s="458">
        <f t="shared" si="4"/>
        <v>17</v>
      </c>
      <c r="M41" s="431"/>
      <c r="N41" s="570"/>
      <c r="O41" s="899"/>
      <c r="P41" s="890">
        <f t="shared" si="1"/>
        <v>0</v>
      </c>
      <c r="Q41" s="900"/>
      <c r="R41" s="900"/>
      <c r="S41" s="132">
        <f t="shared" si="7"/>
        <v>494.08000000000004</v>
      </c>
    </row>
    <row r="42" spans="2:19" x14ac:dyDescent="0.25">
      <c r="B42" s="458"/>
      <c r="C42" s="431"/>
      <c r="D42" s="570"/>
      <c r="E42" s="1088"/>
      <c r="F42" s="890"/>
      <c r="G42" s="900"/>
      <c r="H42" s="900"/>
      <c r="I42" s="132"/>
      <c r="L42" s="458"/>
      <c r="M42" s="431"/>
      <c r="N42" s="570"/>
      <c r="O42" s="899"/>
      <c r="P42" s="890"/>
      <c r="Q42" s="900"/>
      <c r="R42" s="900"/>
      <c r="S42" s="132"/>
    </row>
    <row r="43" spans="2:19" x14ac:dyDescent="0.25">
      <c r="B43" s="458"/>
      <c r="C43" s="431"/>
      <c r="D43" s="570"/>
      <c r="E43" s="1088"/>
      <c r="F43" s="890"/>
      <c r="G43" s="900"/>
      <c r="H43" s="900"/>
      <c r="I43" s="132"/>
      <c r="L43" s="458"/>
      <c r="M43" s="431"/>
      <c r="N43" s="570"/>
      <c r="O43" s="899"/>
      <c r="P43" s="890"/>
      <c r="Q43" s="900"/>
      <c r="R43" s="900"/>
      <c r="S43" s="132"/>
    </row>
    <row r="44" spans="2:19" x14ac:dyDescent="0.25">
      <c r="B44" s="458"/>
      <c r="C44" s="431"/>
      <c r="D44" s="570"/>
      <c r="E44" s="1088"/>
      <c r="F44" s="890"/>
      <c r="G44" s="900"/>
      <c r="H44" s="900"/>
      <c r="I44" s="132"/>
      <c r="L44" s="458"/>
      <c r="M44" s="431"/>
      <c r="N44" s="570"/>
      <c r="O44" s="899"/>
      <c r="P44" s="890"/>
      <c r="Q44" s="900"/>
      <c r="R44" s="900"/>
      <c r="S44" s="132"/>
    </row>
    <row r="45" spans="2:19" x14ac:dyDescent="0.25">
      <c r="B45" s="458"/>
      <c r="C45" s="431"/>
      <c r="D45" s="570"/>
      <c r="E45" s="899"/>
      <c r="F45" s="890"/>
      <c r="G45" s="900"/>
      <c r="H45" s="900"/>
      <c r="I45" s="132"/>
      <c r="L45" s="458"/>
      <c r="M45" s="431"/>
      <c r="N45" s="570"/>
      <c r="O45" s="899"/>
      <c r="P45" s="890"/>
      <c r="Q45" s="900"/>
      <c r="R45" s="900"/>
      <c r="S45" s="132"/>
    </row>
    <row r="46" spans="2:19" x14ac:dyDescent="0.25">
      <c r="B46" s="458"/>
      <c r="C46" s="431"/>
      <c r="D46" s="570"/>
      <c r="E46" s="899"/>
      <c r="F46" s="890"/>
      <c r="G46" s="900"/>
      <c r="H46" s="900"/>
      <c r="I46" s="132"/>
      <c r="L46" s="458"/>
      <c r="M46" s="431"/>
      <c r="N46" s="570"/>
      <c r="O46" s="899"/>
      <c r="P46" s="890"/>
      <c r="Q46" s="900"/>
      <c r="R46" s="900"/>
      <c r="S46" s="132"/>
    </row>
    <row r="47" spans="2:19" x14ac:dyDescent="0.25">
      <c r="B47" s="458"/>
      <c r="C47" s="431"/>
      <c r="D47" s="570"/>
      <c r="E47" s="899"/>
      <c r="F47" s="890"/>
      <c r="G47" s="900"/>
      <c r="H47" s="900"/>
      <c r="I47" s="132"/>
      <c r="L47" s="458"/>
      <c r="M47" s="431"/>
      <c r="N47" s="570"/>
      <c r="O47" s="899"/>
      <c r="P47" s="890"/>
      <c r="Q47" s="900"/>
      <c r="R47" s="900"/>
      <c r="S47" s="132"/>
    </row>
    <row r="48" spans="2:19" x14ac:dyDescent="0.25">
      <c r="B48" s="458"/>
      <c r="C48" s="431"/>
      <c r="D48" s="570"/>
      <c r="E48" s="899"/>
      <c r="F48" s="890"/>
      <c r="G48" s="900"/>
      <c r="H48" s="900"/>
      <c r="I48" s="132"/>
      <c r="L48" s="458"/>
      <c r="M48" s="431"/>
      <c r="N48" s="570"/>
      <c r="O48" s="899"/>
      <c r="P48" s="890"/>
      <c r="Q48" s="900"/>
      <c r="R48" s="900"/>
      <c r="S48" s="132"/>
    </row>
    <row r="49" spans="1:19" x14ac:dyDescent="0.25">
      <c r="B49" s="458"/>
      <c r="C49" s="431"/>
      <c r="D49" s="570"/>
      <c r="E49" s="899"/>
      <c r="F49" s="890"/>
      <c r="G49" s="900"/>
      <c r="H49" s="900"/>
      <c r="I49" s="132"/>
      <c r="L49" s="458"/>
      <c r="M49" s="431"/>
      <c r="N49" s="570"/>
      <c r="O49" s="899"/>
      <c r="P49" s="890"/>
      <c r="Q49" s="900"/>
      <c r="R49" s="900"/>
      <c r="S49" s="132"/>
    </row>
    <row r="50" spans="1:19" x14ac:dyDescent="0.25">
      <c r="B50" s="458"/>
      <c r="C50" s="431"/>
      <c r="D50" s="570"/>
      <c r="E50" s="899"/>
      <c r="F50" s="890"/>
      <c r="G50" s="900"/>
      <c r="H50" s="900"/>
      <c r="I50" s="132"/>
      <c r="L50" s="458"/>
      <c r="M50" s="431"/>
      <c r="N50" s="570"/>
      <c r="O50" s="899"/>
      <c r="P50" s="890"/>
      <c r="Q50" s="900"/>
      <c r="R50" s="900"/>
      <c r="S50" s="132"/>
    </row>
    <row r="51" spans="1:19" ht="15.75" thickBot="1" x14ac:dyDescent="0.3">
      <c r="B51" s="74"/>
      <c r="C51" s="433"/>
      <c r="D51" s="908"/>
      <c r="E51" s="455"/>
      <c r="F51" s="454"/>
      <c r="G51" s="456"/>
      <c r="H51" s="456"/>
      <c r="I51" s="373"/>
      <c r="L51" s="74"/>
      <c r="M51" s="433"/>
      <c r="N51" s="908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810.26</v>
      </c>
      <c r="O52" s="75"/>
      <c r="P52" s="105">
        <f>SUM(P10:P51)</f>
        <v>810.26</v>
      </c>
      <c r="Q52" s="75"/>
      <c r="R52" s="75"/>
    </row>
    <row r="53" spans="1:19" x14ac:dyDescent="0.25">
      <c r="A53" s="75"/>
      <c r="B53" s="75"/>
      <c r="C53" s="75"/>
      <c r="D53" s="929" t="s">
        <v>21</v>
      </c>
      <c r="E53" s="930"/>
      <c r="F53" s="141">
        <f>E6+E5+E4-F52</f>
        <v>-839.97000000000025</v>
      </c>
      <c r="G53" s="75"/>
      <c r="H53" s="75"/>
      <c r="K53" s="75"/>
      <c r="L53" s="75"/>
      <c r="M53" s="75"/>
      <c r="N53" s="1006" t="s">
        <v>21</v>
      </c>
      <c r="O53" s="1007"/>
      <c r="P53" s="141">
        <f>O6+O5+O4-P52</f>
        <v>494.07999999999993</v>
      </c>
      <c r="Q53" s="75"/>
      <c r="R53" s="75"/>
    </row>
    <row r="54" spans="1:19" ht="15.75" thickBot="1" x14ac:dyDescent="0.3">
      <c r="A54" s="75"/>
      <c r="B54" s="75"/>
      <c r="C54" s="75"/>
      <c r="D54" s="931" t="s">
        <v>4</v>
      </c>
      <c r="E54" s="932"/>
      <c r="F54" s="49">
        <f>F5+F4-C10+F6+F7</f>
        <v>82</v>
      </c>
      <c r="G54" s="75"/>
      <c r="H54" s="75"/>
      <c r="K54" s="75"/>
      <c r="L54" s="75"/>
      <c r="M54" s="75"/>
      <c r="N54" s="1008" t="s">
        <v>4</v>
      </c>
      <c r="O54" s="1009"/>
      <c r="P54" s="49">
        <f>P5+P4-M10+P6+P7</f>
        <v>38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74</v>
      </c>
      <c r="C4" s="102"/>
      <c r="D4" s="135"/>
      <c r="E4" s="86"/>
      <c r="F4" s="73"/>
      <c r="G4" s="699"/>
    </row>
    <row r="5" spans="1:9" x14ac:dyDescent="0.25">
      <c r="A5" s="75"/>
      <c r="B5" s="1205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56</v>
      </c>
      <c r="C4" s="102"/>
      <c r="D4" s="135"/>
      <c r="E4" s="86"/>
      <c r="F4" s="73"/>
      <c r="G4" s="534"/>
    </row>
    <row r="5" spans="1:9" x14ac:dyDescent="0.25">
      <c r="A5" s="242"/>
      <c r="B5" s="1205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5"/>
      <c r="B8" s="94"/>
      <c r="C8" s="15"/>
      <c r="D8" s="14"/>
      <c r="E8" s="980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2"/>
      <c r="D9" s="990"/>
      <c r="E9" s="980"/>
      <c r="F9" s="279">
        <f t="shared" si="0"/>
        <v>0</v>
      </c>
      <c r="G9" s="904"/>
      <c r="H9" s="569"/>
      <c r="I9" s="262">
        <f>I8-D9</f>
        <v>0</v>
      </c>
    </row>
    <row r="10" spans="1:9" x14ac:dyDescent="0.25">
      <c r="A10" s="242"/>
      <c r="B10" s="2"/>
      <c r="C10" s="902"/>
      <c r="D10" s="991"/>
      <c r="E10" s="980"/>
      <c r="F10" s="279">
        <f t="shared" si="0"/>
        <v>0</v>
      </c>
      <c r="G10" s="904"/>
      <c r="H10" s="322"/>
      <c r="I10" s="262">
        <f t="shared" ref="I10:I28" si="1">I9-D10</f>
        <v>0</v>
      </c>
    </row>
    <row r="11" spans="1:9" x14ac:dyDescent="0.25">
      <c r="A11" s="955"/>
      <c r="B11" s="2"/>
      <c r="C11" s="902"/>
      <c r="D11" s="991"/>
      <c r="E11" s="980"/>
      <c r="F11" s="279">
        <f t="shared" si="0"/>
        <v>0</v>
      </c>
      <c r="G11" s="904"/>
      <c r="H11" s="322"/>
      <c r="I11" s="262">
        <f t="shared" si="1"/>
        <v>0</v>
      </c>
    </row>
    <row r="12" spans="1:9" x14ac:dyDescent="0.25">
      <c r="A12" s="242"/>
      <c r="B12" s="2"/>
      <c r="C12" s="902"/>
      <c r="D12" s="991"/>
      <c r="E12" s="980"/>
      <c r="F12" s="279">
        <f t="shared" si="0"/>
        <v>0</v>
      </c>
      <c r="G12" s="904"/>
      <c r="H12" s="322"/>
      <c r="I12" s="262">
        <f t="shared" si="1"/>
        <v>0</v>
      </c>
    </row>
    <row r="13" spans="1:9" x14ac:dyDescent="0.25">
      <c r="A13" s="242"/>
      <c r="B13" s="2"/>
      <c r="C13" s="902"/>
      <c r="D13" s="991"/>
      <c r="E13" s="980"/>
      <c r="F13" s="279">
        <f t="shared" si="0"/>
        <v>0</v>
      </c>
      <c r="G13" s="904"/>
      <c r="H13" s="322"/>
      <c r="I13" s="262">
        <f t="shared" si="1"/>
        <v>0</v>
      </c>
    </row>
    <row r="14" spans="1:9" x14ac:dyDescent="0.25">
      <c r="A14" s="240"/>
      <c r="B14" s="2"/>
      <c r="C14" s="902"/>
      <c r="D14" s="991"/>
      <c r="E14" s="980"/>
      <c r="F14" s="279">
        <f t="shared" si="0"/>
        <v>0</v>
      </c>
      <c r="G14" s="904"/>
      <c r="H14" s="322"/>
      <c r="I14" s="262">
        <f t="shared" si="1"/>
        <v>0</v>
      </c>
    </row>
    <row r="15" spans="1:9" x14ac:dyDescent="0.25">
      <c r="A15" s="240"/>
      <c r="B15" s="2"/>
      <c r="C15" s="902"/>
      <c r="D15" s="991"/>
      <c r="E15" s="980"/>
      <c r="F15" s="279">
        <f t="shared" si="0"/>
        <v>0</v>
      </c>
      <c r="G15" s="904"/>
      <c r="H15" s="322"/>
      <c r="I15" s="262">
        <f t="shared" si="1"/>
        <v>0</v>
      </c>
    </row>
    <row r="16" spans="1:9" x14ac:dyDescent="0.25">
      <c r="A16" s="240"/>
      <c r="B16" s="2"/>
      <c r="C16" s="902"/>
      <c r="D16" s="992"/>
      <c r="E16" s="980"/>
      <c r="F16" s="279">
        <f t="shared" si="0"/>
        <v>0</v>
      </c>
      <c r="G16" s="905"/>
      <c r="H16" s="569"/>
      <c r="I16" s="262">
        <f t="shared" si="1"/>
        <v>0</v>
      </c>
    </row>
    <row r="17" spans="1:9" x14ac:dyDescent="0.25">
      <c r="A17" s="240"/>
      <c r="B17" s="2"/>
      <c r="C17" s="53"/>
      <c r="D17" s="992"/>
      <c r="E17" s="980"/>
      <c r="F17" s="279">
        <f t="shared" si="0"/>
        <v>0</v>
      </c>
      <c r="G17" s="905"/>
      <c r="H17" s="569"/>
      <c r="I17" s="262">
        <f t="shared" si="1"/>
        <v>0</v>
      </c>
    </row>
    <row r="18" spans="1:9" x14ac:dyDescent="0.25">
      <c r="A18" s="240"/>
      <c r="B18" s="2"/>
      <c r="C18" s="902"/>
      <c r="D18" s="992"/>
      <c r="E18" s="980"/>
      <c r="F18" s="279">
        <f t="shared" si="0"/>
        <v>0</v>
      </c>
      <c r="G18" s="905"/>
      <c r="H18" s="569"/>
      <c r="I18" s="262">
        <f t="shared" si="1"/>
        <v>0</v>
      </c>
    </row>
    <row r="19" spans="1:9" x14ac:dyDescent="0.25">
      <c r="B19" s="2"/>
      <c r="C19" s="902"/>
      <c r="D19" s="992"/>
      <c r="E19" s="980"/>
      <c r="F19" s="279">
        <f t="shared" si="0"/>
        <v>0</v>
      </c>
      <c r="G19" s="905"/>
      <c r="H19" s="569"/>
      <c r="I19" s="262">
        <f t="shared" si="1"/>
        <v>0</v>
      </c>
    </row>
    <row r="20" spans="1:9" x14ac:dyDescent="0.25">
      <c r="B20" s="2"/>
      <c r="C20" s="902"/>
      <c r="D20" s="992"/>
      <c r="E20" s="980"/>
      <c r="F20" s="279">
        <f t="shared" si="0"/>
        <v>0</v>
      </c>
      <c r="G20" s="905"/>
      <c r="H20" s="569"/>
      <c r="I20" s="262">
        <f t="shared" si="1"/>
        <v>0</v>
      </c>
    </row>
    <row r="21" spans="1:9" x14ac:dyDescent="0.25">
      <c r="B21" s="2"/>
      <c r="C21" s="902"/>
      <c r="D21" s="992"/>
      <c r="E21" s="980"/>
      <c r="F21" s="279">
        <f t="shared" si="0"/>
        <v>0</v>
      </c>
      <c r="G21" s="905"/>
      <c r="I21" s="262">
        <f t="shared" si="1"/>
        <v>0</v>
      </c>
    </row>
    <row r="22" spans="1:9" x14ac:dyDescent="0.25">
      <c r="B22" s="2"/>
      <c r="C22" s="902"/>
      <c r="D22" s="992"/>
      <c r="E22" s="980"/>
      <c r="F22" s="279">
        <f t="shared" si="0"/>
        <v>0</v>
      </c>
      <c r="G22" s="905"/>
      <c r="I22" s="262">
        <f t="shared" si="1"/>
        <v>0</v>
      </c>
    </row>
    <row r="23" spans="1:9" x14ac:dyDescent="0.25">
      <c r="B23" s="2"/>
      <c r="C23" s="902"/>
      <c r="D23" s="992"/>
      <c r="E23" s="980"/>
      <c r="F23" s="279">
        <f t="shared" si="0"/>
        <v>0</v>
      </c>
      <c r="G23" s="905"/>
      <c r="I23" s="262">
        <f t="shared" si="1"/>
        <v>0</v>
      </c>
    </row>
    <row r="24" spans="1:9" x14ac:dyDescent="0.25">
      <c r="B24" s="2"/>
      <c r="C24" s="902"/>
      <c r="D24" s="992"/>
      <c r="E24" s="980"/>
      <c r="F24" s="279">
        <f t="shared" si="0"/>
        <v>0</v>
      </c>
      <c r="G24" s="905"/>
      <c r="I24" s="262">
        <f t="shared" si="1"/>
        <v>0</v>
      </c>
    </row>
    <row r="25" spans="1:9" x14ac:dyDescent="0.25">
      <c r="B25" s="2"/>
      <c r="C25" s="902"/>
      <c r="D25" s="992"/>
      <c r="E25" s="980"/>
      <c r="F25" s="279">
        <f t="shared" si="0"/>
        <v>0</v>
      </c>
      <c r="G25" s="905"/>
      <c r="I25" s="262">
        <f t="shared" si="1"/>
        <v>0</v>
      </c>
    </row>
    <row r="26" spans="1:9" x14ac:dyDescent="0.25">
      <c r="B26" s="109"/>
      <c r="C26" s="902"/>
      <c r="D26" s="992"/>
      <c r="E26" s="980"/>
      <c r="F26" s="279">
        <f t="shared" si="0"/>
        <v>0</v>
      </c>
      <c r="G26" s="90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AB10" sqref="A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4" t="s">
        <v>217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DEL MES DE ABRIL 2022</v>
      </c>
      <c r="L1" s="1134"/>
      <c r="M1" s="1134"/>
      <c r="N1" s="1134"/>
      <c r="O1" s="1134"/>
      <c r="P1" s="1134"/>
      <c r="Q1" s="1134"/>
      <c r="R1" s="11">
        <v>2</v>
      </c>
      <c r="U1" s="1138" t="s">
        <v>240</v>
      </c>
      <c r="V1" s="1138"/>
      <c r="W1" s="1138"/>
      <c r="X1" s="1138"/>
      <c r="Y1" s="1138"/>
      <c r="Z1" s="1138"/>
      <c r="AA1" s="113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39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39" t="s">
        <v>76</v>
      </c>
      <c r="M5" s="999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39" t="s">
        <v>76</v>
      </c>
      <c r="W5" s="999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39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139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139"/>
      <c r="W6" s="566"/>
      <c r="X6" s="248"/>
      <c r="Y6" s="267"/>
      <c r="Z6" s="253"/>
      <c r="AA6" s="262">
        <f>Z78</f>
        <v>179.49</v>
      </c>
      <c r="AB6" s="7">
        <f>Y6-AA6+Y7+Y5-AA5+Y4</f>
        <v>10.649999999999977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543</v>
      </c>
      <c r="AB9" s="266">
        <v>105</v>
      </c>
      <c r="AC9" s="275">
        <f>Y6-Z9+Y5+Y7+Y4</f>
        <v>10.649999999999977</v>
      </c>
    </row>
    <row r="10" spans="1:29" x14ac:dyDescent="0.25">
      <c r="A10" s="877"/>
      <c r="B10" s="83">
        <f>B9-C10</f>
        <v>40</v>
      </c>
      <c r="C10" s="243">
        <v>15</v>
      </c>
      <c r="D10" s="872">
        <v>186.49</v>
      </c>
      <c r="E10" s="873">
        <v>44624</v>
      </c>
      <c r="F10" s="872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7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7"/>
      <c r="V10" s="83">
        <f>V9-W10</f>
        <v>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10.649999999999977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2">
        <v>122.76</v>
      </c>
      <c r="E11" s="873">
        <v>44638</v>
      </c>
      <c r="F11" s="872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10.649999999999977</v>
      </c>
    </row>
    <row r="12" spans="1:29" x14ac:dyDescent="0.25">
      <c r="A12" s="195"/>
      <c r="B12" s="296">
        <f t="shared" si="3"/>
        <v>15</v>
      </c>
      <c r="C12" s="243">
        <v>15</v>
      </c>
      <c r="D12" s="981">
        <v>184.1</v>
      </c>
      <c r="E12" s="982">
        <v>44664</v>
      </c>
      <c r="F12" s="981">
        <f t="shared" si="0"/>
        <v>184.1</v>
      </c>
      <c r="G12" s="983" t="s">
        <v>154</v>
      </c>
      <c r="H12" s="984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10.649999999999977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81">
        <v>122.14</v>
      </c>
      <c r="E13" s="982">
        <v>44667</v>
      </c>
      <c r="F13" s="981">
        <f t="shared" si="0"/>
        <v>122.14</v>
      </c>
      <c r="G13" s="983" t="s">
        <v>168</v>
      </c>
      <c r="H13" s="984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10.649999999999977</v>
      </c>
    </row>
    <row r="14" spans="1:29" x14ac:dyDescent="0.25">
      <c r="A14" s="73"/>
      <c r="B14" s="296">
        <f t="shared" si="3"/>
        <v>5</v>
      </c>
      <c r="C14" s="243"/>
      <c r="D14" s="981"/>
      <c r="E14" s="982"/>
      <c r="F14" s="981">
        <f t="shared" si="0"/>
        <v>0</v>
      </c>
      <c r="G14" s="983"/>
      <c r="H14" s="984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10.649999999999977</v>
      </c>
    </row>
    <row r="15" spans="1:29" x14ac:dyDescent="0.25">
      <c r="A15" s="73"/>
      <c r="B15" s="296">
        <f t="shared" si="3"/>
        <v>5</v>
      </c>
      <c r="C15" s="243"/>
      <c r="D15" s="981"/>
      <c r="E15" s="982"/>
      <c r="F15" s="981">
        <f t="shared" si="0"/>
        <v>0</v>
      </c>
      <c r="G15" s="983"/>
      <c r="H15" s="984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10.649999999999977</v>
      </c>
    </row>
    <row r="16" spans="1:29" x14ac:dyDescent="0.25">
      <c r="B16" s="296">
        <f t="shared" si="3"/>
        <v>5</v>
      </c>
      <c r="C16" s="73"/>
      <c r="D16" s="981"/>
      <c r="E16" s="982"/>
      <c r="F16" s="981">
        <f t="shared" si="0"/>
        <v>0</v>
      </c>
      <c r="G16" s="983"/>
      <c r="H16" s="984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10.649999999999977</v>
      </c>
    </row>
    <row r="17" spans="1:29" x14ac:dyDescent="0.25">
      <c r="B17" s="296">
        <f t="shared" si="3"/>
        <v>5</v>
      </c>
      <c r="C17" s="73"/>
      <c r="D17" s="981"/>
      <c r="E17" s="982"/>
      <c r="F17" s="981">
        <f t="shared" si="0"/>
        <v>0</v>
      </c>
      <c r="G17" s="983"/>
      <c r="H17" s="984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10.649999999999977</v>
      </c>
    </row>
    <row r="18" spans="1:29" x14ac:dyDescent="0.25">
      <c r="A18" s="122"/>
      <c r="B18" s="296">
        <f t="shared" si="3"/>
        <v>5</v>
      </c>
      <c r="C18" s="73"/>
      <c r="D18" s="981"/>
      <c r="E18" s="982"/>
      <c r="F18" s="981">
        <f t="shared" si="0"/>
        <v>0</v>
      </c>
      <c r="G18" s="983"/>
      <c r="H18" s="984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10.649999999999977</v>
      </c>
    </row>
    <row r="19" spans="1:29" x14ac:dyDescent="0.25">
      <c r="A19" s="122"/>
      <c r="B19" s="296">
        <f t="shared" si="3"/>
        <v>5</v>
      </c>
      <c r="C19" s="15"/>
      <c r="D19" s="981"/>
      <c r="E19" s="982"/>
      <c r="F19" s="981">
        <f t="shared" si="0"/>
        <v>0</v>
      </c>
      <c r="G19" s="983"/>
      <c r="H19" s="984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10.649999999999977</v>
      </c>
    </row>
    <row r="20" spans="1:29" x14ac:dyDescent="0.25">
      <c r="A20" s="122"/>
      <c r="B20" s="83">
        <f t="shared" si="3"/>
        <v>5</v>
      </c>
      <c r="C20" s="15"/>
      <c r="D20" s="981"/>
      <c r="E20" s="982"/>
      <c r="F20" s="981">
        <f t="shared" si="0"/>
        <v>0</v>
      </c>
      <c r="G20" s="983"/>
      <c r="H20" s="984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10.649999999999977</v>
      </c>
    </row>
    <row r="21" spans="1:29" x14ac:dyDescent="0.25">
      <c r="A21" s="122"/>
      <c r="B21" s="83">
        <f t="shared" si="3"/>
        <v>5</v>
      </c>
      <c r="C21" s="15"/>
      <c r="D21" s="981"/>
      <c r="E21" s="982"/>
      <c r="F21" s="981">
        <f t="shared" si="0"/>
        <v>0</v>
      </c>
      <c r="G21" s="983"/>
      <c r="H21" s="984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10.649999999999977</v>
      </c>
    </row>
    <row r="22" spans="1:29" x14ac:dyDescent="0.25">
      <c r="A22" s="122"/>
      <c r="B22" s="281">
        <f t="shared" si="3"/>
        <v>5</v>
      </c>
      <c r="C22" s="15"/>
      <c r="D22" s="981"/>
      <c r="E22" s="982"/>
      <c r="F22" s="981">
        <f t="shared" si="0"/>
        <v>0</v>
      </c>
      <c r="G22" s="983"/>
      <c r="H22" s="984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10.649999999999977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10.649999999999977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10.649999999999977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10.649999999999977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10.649999999999977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10.649999999999977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10.649999999999977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10.649999999999977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10.649999999999977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10.649999999999977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10.649999999999977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10.649999999999977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10.649999999999977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10.649999999999977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10.649999999999977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10.649999999999977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10.649999999999977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10.649999999999977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10.649999999999977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10.649999999999977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10.649999999999977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10.649999999999977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10.649999999999977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10.649999999999977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10.649999999999977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10.649999999999977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10.649999999999977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10.649999999999977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10.649999999999977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10.649999999999977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10.649999999999977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10.649999999999977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10.649999999999977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10.649999999999977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10.649999999999977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10.649999999999977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10.649999999999977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10.649999999999977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10.649999999999977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10.649999999999977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10.649999999999977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10.649999999999977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10.649999999999977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10.649999999999977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10.649999999999977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10.649999999999977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10.649999999999977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10.649999999999977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10.649999999999977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10.649999999999977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10.649999999999977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10.649999999999977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10.649999999999977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10.649999999999977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10.649999999999977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</v>
      </c>
    </row>
    <row r="82" spans="1:28" ht="15.75" thickBot="1" x14ac:dyDescent="0.3"/>
    <row r="83" spans="1:28" ht="15.75" thickBot="1" x14ac:dyDescent="0.3">
      <c r="C83" s="1136" t="s">
        <v>11</v>
      </c>
      <c r="D83" s="1137"/>
      <c r="E83" s="57">
        <f>E5+E6-F78+E7</f>
        <v>61.359999999999957</v>
      </c>
      <c r="F83" s="73"/>
      <c r="M83" s="1136" t="s">
        <v>11</v>
      </c>
      <c r="N83" s="1137"/>
      <c r="O83" s="57">
        <f>O5+O6-P78+O7</f>
        <v>23.180000000000007</v>
      </c>
      <c r="P83" s="73"/>
      <c r="W83" s="1136" t="s">
        <v>11</v>
      </c>
      <c r="X83" s="1137"/>
      <c r="Y83" s="57">
        <f>Y5+Y6-Z78+Y7</f>
        <v>10.649999999999977</v>
      </c>
      <c r="Z83" s="73"/>
    </row>
    <row r="86" spans="1:28" x14ac:dyDescent="0.25">
      <c r="A86" s="250"/>
      <c r="B86" s="1123"/>
      <c r="C86" s="742"/>
      <c r="D86" s="274"/>
      <c r="E86" s="259"/>
      <c r="F86" s="253"/>
      <c r="G86" s="260"/>
      <c r="H86" s="240"/>
      <c r="K86" s="250"/>
      <c r="L86" s="1123"/>
      <c r="M86" s="742"/>
      <c r="N86" s="274"/>
      <c r="O86" s="259"/>
      <c r="P86" s="253"/>
      <c r="Q86" s="260"/>
      <c r="R86" s="240"/>
      <c r="U86" s="250"/>
      <c r="V86" s="1123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23"/>
      <c r="C87" s="566"/>
      <c r="D87" s="248"/>
      <c r="E87" s="267"/>
      <c r="F87" s="253"/>
      <c r="G87" s="262"/>
      <c r="H87" s="240"/>
      <c r="K87" s="250"/>
      <c r="L87" s="1123"/>
      <c r="M87" s="566"/>
      <c r="N87" s="248"/>
      <c r="O87" s="267"/>
      <c r="P87" s="253"/>
      <c r="Q87" s="262"/>
      <c r="R87" s="240"/>
      <c r="U87" s="250"/>
      <c r="V87" s="1123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92</v>
      </c>
      <c r="C4" s="102"/>
      <c r="D4" s="135"/>
      <c r="E4" s="86"/>
      <c r="F4" s="73"/>
      <c r="G4" s="826"/>
    </row>
    <row r="5" spans="1:9" x14ac:dyDescent="0.25">
      <c r="A5" s="75"/>
      <c r="B5" s="1205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4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3">
        <f t="shared" si="0"/>
        <v>0</v>
      </c>
      <c r="G27" s="845"/>
      <c r="H27" s="846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06" t="s">
        <v>95</v>
      </c>
      <c r="C4" s="102"/>
      <c r="D4" s="135"/>
      <c r="E4" s="86"/>
      <c r="F4" s="73"/>
      <c r="G4" s="887"/>
    </row>
    <row r="5" spans="1:10" x14ac:dyDescent="0.25">
      <c r="A5" s="75"/>
      <c r="B5" s="1207"/>
      <c r="C5" s="102"/>
      <c r="D5" s="135"/>
      <c r="E5" s="86"/>
      <c r="F5" s="73"/>
      <c r="G5" s="901">
        <f>F32</f>
        <v>0</v>
      </c>
      <c r="H5" s="138">
        <f>E5-G5</f>
        <v>0</v>
      </c>
    </row>
    <row r="6" spans="1:10" ht="15.75" thickBot="1" x14ac:dyDescent="0.3">
      <c r="B6" s="888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2"/>
      <c r="D9" s="105"/>
      <c r="E9" s="903"/>
      <c r="F9" s="279">
        <f t="shared" si="0"/>
        <v>0</v>
      </c>
      <c r="G9" s="904"/>
      <c r="H9" s="71"/>
      <c r="I9" s="262">
        <f>I8-D9</f>
        <v>0</v>
      </c>
    </row>
    <row r="10" spans="1:10" x14ac:dyDescent="0.25">
      <c r="A10" s="75"/>
      <c r="B10" s="2"/>
      <c r="C10" s="902"/>
      <c r="D10" s="275"/>
      <c r="E10" s="903"/>
      <c r="F10" s="279">
        <f t="shared" si="0"/>
        <v>0</v>
      </c>
      <c r="G10" s="904"/>
      <c r="H10" s="71"/>
      <c r="I10" s="262">
        <f t="shared" ref="I10:I28" si="1">I9-D10</f>
        <v>0</v>
      </c>
    </row>
    <row r="11" spans="1:10" x14ac:dyDescent="0.25">
      <c r="A11" s="55"/>
      <c r="B11" s="2"/>
      <c r="C11" s="902"/>
      <c r="D11" s="275"/>
      <c r="E11" s="903"/>
      <c r="F11" s="279">
        <f t="shared" si="0"/>
        <v>0</v>
      </c>
      <c r="G11" s="904"/>
      <c r="H11" s="71"/>
      <c r="I11" s="262">
        <f t="shared" si="1"/>
        <v>0</v>
      </c>
    </row>
    <row r="12" spans="1:10" x14ac:dyDescent="0.25">
      <c r="A12" s="75"/>
      <c r="B12" s="2"/>
      <c r="C12" s="902"/>
      <c r="D12" s="275"/>
      <c r="E12" s="903"/>
      <c r="F12" s="279">
        <f t="shared" si="0"/>
        <v>0</v>
      </c>
      <c r="G12" s="904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2"/>
      <c r="D13" s="275"/>
      <c r="E13" s="903"/>
      <c r="F13" s="279">
        <f t="shared" si="0"/>
        <v>0</v>
      </c>
      <c r="G13" s="904"/>
      <c r="H13" s="266"/>
      <c r="I13" s="262">
        <f t="shared" si="1"/>
        <v>0</v>
      </c>
      <c r="J13" s="240"/>
    </row>
    <row r="14" spans="1:10" x14ac:dyDescent="0.25">
      <c r="B14" s="2"/>
      <c r="C14" s="902"/>
      <c r="D14" s="275"/>
      <c r="E14" s="903"/>
      <c r="F14" s="279">
        <f t="shared" si="0"/>
        <v>0</v>
      </c>
      <c r="G14" s="904"/>
      <c r="H14" s="266"/>
      <c r="I14" s="262">
        <f t="shared" si="1"/>
        <v>0</v>
      </c>
      <c r="J14" s="240"/>
    </row>
    <row r="15" spans="1:10" x14ac:dyDescent="0.25">
      <c r="B15" s="2"/>
      <c r="C15" s="902"/>
      <c r="D15" s="275"/>
      <c r="E15" s="903"/>
      <c r="F15" s="279">
        <f t="shared" si="0"/>
        <v>0</v>
      </c>
      <c r="G15" s="904"/>
      <c r="H15" s="266"/>
      <c r="I15" s="262">
        <f t="shared" si="1"/>
        <v>0</v>
      </c>
      <c r="J15" s="240"/>
    </row>
    <row r="16" spans="1:10" x14ac:dyDescent="0.25">
      <c r="B16" s="2"/>
      <c r="C16" s="902"/>
      <c r="D16" s="105"/>
      <c r="E16" s="903"/>
      <c r="F16" s="279">
        <f t="shared" si="0"/>
        <v>0</v>
      </c>
      <c r="G16" s="90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3"/>
      <c r="F17" s="279">
        <f t="shared" si="0"/>
        <v>0</v>
      </c>
      <c r="G17" s="904"/>
      <c r="H17" s="266"/>
      <c r="I17" s="262">
        <f t="shared" si="1"/>
        <v>0</v>
      </c>
      <c r="J17" s="240"/>
    </row>
    <row r="18" spans="1:10" x14ac:dyDescent="0.25">
      <c r="B18" s="2"/>
      <c r="C18" s="902"/>
      <c r="D18" s="105"/>
      <c r="E18" s="903"/>
      <c r="F18" s="279">
        <f t="shared" si="0"/>
        <v>0</v>
      </c>
      <c r="G18" s="904"/>
      <c r="H18" s="266"/>
      <c r="I18" s="262">
        <f t="shared" si="1"/>
        <v>0</v>
      </c>
      <c r="J18" s="240"/>
    </row>
    <row r="19" spans="1:10" x14ac:dyDescent="0.25">
      <c r="B19" s="2"/>
      <c r="C19" s="902"/>
      <c r="D19" s="105"/>
      <c r="E19" s="903"/>
      <c r="F19" s="279">
        <f t="shared" si="0"/>
        <v>0</v>
      </c>
      <c r="G19" s="904"/>
      <c r="H19" s="266"/>
      <c r="I19" s="262">
        <f t="shared" si="1"/>
        <v>0</v>
      </c>
      <c r="J19" s="240"/>
    </row>
    <row r="20" spans="1:10" x14ac:dyDescent="0.25">
      <c r="B20" s="2"/>
      <c r="C20" s="902"/>
      <c r="D20" s="105"/>
      <c r="E20" s="903"/>
      <c r="F20" s="279">
        <f t="shared" si="0"/>
        <v>0</v>
      </c>
      <c r="G20" s="905"/>
      <c r="H20" s="71"/>
      <c r="I20" s="262">
        <f t="shared" si="1"/>
        <v>0</v>
      </c>
    </row>
    <row r="21" spans="1:10" x14ac:dyDescent="0.25">
      <c r="B21" s="2"/>
      <c r="C21" s="902"/>
      <c r="D21" s="105"/>
      <c r="E21" s="903"/>
      <c r="F21" s="279">
        <f t="shared" si="0"/>
        <v>0</v>
      </c>
      <c r="G21" s="905"/>
      <c r="H21" s="71"/>
      <c r="I21" s="262">
        <f t="shared" si="1"/>
        <v>0</v>
      </c>
    </row>
    <row r="22" spans="1:10" x14ac:dyDescent="0.25">
      <c r="B22" s="2"/>
      <c r="C22" s="902"/>
      <c r="D22" s="105"/>
      <c r="E22" s="903"/>
      <c r="F22" s="279">
        <f t="shared" si="0"/>
        <v>0</v>
      </c>
      <c r="G22" s="905"/>
      <c r="H22" s="71"/>
      <c r="I22" s="262">
        <f t="shared" si="1"/>
        <v>0</v>
      </c>
    </row>
    <row r="23" spans="1:10" x14ac:dyDescent="0.25">
      <c r="B23" s="2"/>
      <c r="C23" s="902"/>
      <c r="D23" s="105"/>
      <c r="E23" s="903"/>
      <c r="F23" s="279">
        <f t="shared" si="0"/>
        <v>0</v>
      </c>
      <c r="G23" s="905"/>
      <c r="H23" s="71"/>
      <c r="I23" s="262">
        <f t="shared" si="1"/>
        <v>0</v>
      </c>
    </row>
    <row r="24" spans="1:10" x14ac:dyDescent="0.25">
      <c r="B24" s="2"/>
      <c r="C24" s="902"/>
      <c r="D24" s="105"/>
      <c r="E24" s="903"/>
      <c r="F24" s="279">
        <f t="shared" si="0"/>
        <v>0</v>
      </c>
      <c r="G24" s="905"/>
      <c r="H24" s="71"/>
      <c r="I24" s="262">
        <f t="shared" si="1"/>
        <v>0</v>
      </c>
    </row>
    <row r="25" spans="1:10" x14ac:dyDescent="0.25">
      <c r="B25" s="2"/>
      <c r="C25" s="902"/>
      <c r="D25" s="105"/>
      <c r="E25" s="903"/>
      <c r="F25" s="279">
        <f t="shared" si="0"/>
        <v>0</v>
      </c>
      <c r="G25" s="905"/>
      <c r="H25" s="71"/>
      <c r="I25" s="262">
        <f t="shared" si="1"/>
        <v>0</v>
      </c>
    </row>
    <row r="26" spans="1:10" x14ac:dyDescent="0.25">
      <c r="B26" s="109"/>
      <c r="C26" s="902"/>
      <c r="D26" s="105"/>
      <c r="E26" s="903"/>
      <c r="F26" s="279">
        <f t="shared" si="0"/>
        <v>0</v>
      </c>
      <c r="G26" s="90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3" t="s">
        <v>21</v>
      </c>
      <c r="E33" s="88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5" t="s">
        <v>4</v>
      </c>
      <c r="E34" s="88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R16" sqref="R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250</v>
      </c>
      <c r="B1" s="1134"/>
      <c r="C1" s="1134"/>
      <c r="D1" s="1134"/>
      <c r="E1" s="1134"/>
      <c r="F1" s="1134"/>
      <c r="G1" s="1134"/>
      <c r="H1" s="11">
        <v>1</v>
      </c>
      <c r="K1" s="1138" t="s">
        <v>240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</row>
    <row r="5" spans="1:19" x14ac:dyDescent="0.25">
      <c r="A5" s="250" t="s">
        <v>64</v>
      </c>
      <c r="B5" s="1140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140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140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140"/>
      <c r="M6" s="566"/>
      <c r="N6" s="248"/>
      <c r="O6" s="267">
        <v>111.28</v>
      </c>
      <c r="P6" s="253">
        <v>10</v>
      </c>
      <c r="Q6" s="262">
        <f>P78</f>
        <v>838</v>
      </c>
      <c r="R6" s="7">
        <f>O6-Q6+O7+O5-Q5+O4</f>
        <v>274.97000000000003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/>
      <c r="N7" s="248"/>
      <c r="O7" s="758"/>
      <c r="P7" s="294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81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420</v>
      </c>
      <c r="R9" s="266">
        <v>95</v>
      </c>
      <c r="S9" s="275">
        <f>O6-P9+O5+O7+O4</f>
        <v>944.40000000000009</v>
      </c>
    </row>
    <row r="10" spans="1:19" x14ac:dyDescent="0.25">
      <c r="A10" s="877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7"/>
      <c r="L10" s="195">
        <f>L9-M10</f>
        <v>75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424</v>
      </c>
      <c r="R10" s="266">
        <v>95</v>
      </c>
      <c r="S10" s="275">
        <f>S9-P10</f>
        <v>872.17000000000007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91">
        <f t="shared" ref="L11:L54" si="4">L10-M11</f>
        <v>65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468</v>
      </c>
      <c r="R11" s="266">
        <v>95</v>
      </c>
      <c r="S11" s="275">
        <f t="shared" ref="S11:S74" si="5">S10-P11</f>
        <v>752.74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91">
        <f t="shared" si="4"/>
        <v>55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492</v>
      </c>
      <c r="R12" s="266">
        <v>95</v>
      </c>
      <c r="S12" s="275">
        <f t="shared" si="5"/>
        <v>640.79999999999995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91">
        <f t="shared" si="4"/>
        <v>35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511</v>
      </c>
      <c r="R13" s="266">
        <v>95</v>
      </c>
      <c r="S13" s="275">
        <f t="shared" si="5"/>
        <v>415.47999999999996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91">
        <f t="shared" si="4"/>
        <v>33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513</v>
      </c>
      <c r="R14" s="266">
        <v>95</v>
      </c>
      <c r="S14" s="275">
        <f t="shared" si="5"/>
        <v>393.02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91">
        <f t="shared" si="4"/>
        <v>23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546</v>
      </c>
      <c r="R15" s="266">
        <v>95</v>
      </c>
      <c r="S15" s="275">
        <f t="shared" si="5"/>
        <v>274.96999999999997</v>
      </c>
    </row>
    <row r="16" spans="1:19" x14ac:dyDescent="0.25">
      <c r="B16" s="296">
        <f t="shared" si="2"/>
        <v>25</v>
      </c>
      <c r="C16" s="73">
        <v>2</v>
      </c>
      <c r="D16" s="1049">
        <v>24.21</v>
      </c>
      <c r="E16" s="1050">
        <v>44684</v>
      </c>
      <c r="F16" s="1049">
        <f t="shared" si="0"/>
        <v>24.21</v>
      </c>
      <c r="G16" s="1043" t="s">
        <v>363</v>
      </c>
      <c r="H16" s="1044">
        <v>95</v>
      </c>
      <c r="I16" s="275">
        <f t="shared" si="3"/>
        <v>285.53000000000009</v>
      </c>
      <c r="L16" s="1091">
        <f t="shared" si="4"/>
        <v>23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274.96999999999997</v>
      </c>
    </row>
    <row r="17" spans="1:19" x14ac:dyDescent="0.25">
      <c r="B17" s="296">
        <f t="shared" si="2"/>
        <v>15</v>
      </c>
      <c r="C17" s="73">
        <v>10</v>
      </c>
      <c r="D17" s="1049">
        <v>114.82</v>
      </c>
      <c r="E17" s="1050">
        <v>44686</v>
      </c>
      <c r="F17" s="1049">
        <f t="shared" si="0"/>
        <v>114.82</v>
      </c>
      <c r="G17" s="1043" t="s">
        <v>397</v>
      </c>
      <c r="H17" s="1044">
        <v>95</v>
      </c>
      <c r="I17" s="275">
        <f t="shared" si="3"/>
        <v>170.71000000000009</v>
      </c>
      <c r="L17" s="1091">
        <f t="shared" si="4"/>
        <v>23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274.96999999999997</v>
      </c>
    </row>
    <row r="18" spans="1:19" x14ac:dyDescent="0.25">
      <c r="A18" s="122"/>
      <c r="B18" s="296">
        <f t="shared" si="2"/>
        <v>10</v>
      </c>
      <c r="C18" s="73">
        <v>5</v>
      </c>
      <c r="D18" s="1049">
        <v>59.43</v>
      </c>
      <c r="E18" s="1050">
        <v>44687</v>
      </c>
      <c r="F18" s="1049">
        <f t="shared" si="0"/>
        <v>59.43</v>
      </c>
      <c r="G18" s="1043" t="s">
        <v>400</v>
      </c>
      <c r="H18" s="1044">
        <v>95</v>
      </c>
      <c r="I18" s="275">
        <f t="shared" si="3"/>
        <v>111.28000000000009</v>
      </c>
      <c r="K18" s="122"/>
      <c r="L18" s="1091">
        <f t="shared" si="4"/>
        <v>23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274.96999999999997</v>
      </c>
    </row>
    <row r="19" spans="1:19" x14ac:dyDescent="0.25">
      <c r="A19" s="122"/>
      <c r="B19" s="296">
        <f t="shared" si="2"/>
        <v>10</v>
      </c>
      <c r="C19" s="15"/>
      <c r="D19" s="1049"/>
      <c r="E19" s="1050"/>
      <c r="F19" s="1067">
        <f t="shared" si="0"/>
        <v>0</v>
      </c>
      <c r="G19" s="1068"/>
      <c r="H19" s="1069"/>
      <c r="I19" s="1081">
        <f t="shared" si="3"/>
        <v>111.28000000000009</v>
      </c>
      <c r="K19" s="122"/>
      <c r="L19" s="1091">
        <f t="shared" si="4"/>
        <v>23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274.96999999999997</v>
      </c>
    </row>
    <row r="20" spans="1:19" x14ac:dyDescent="0.25">
      <c r="A20" s="122"/>
      <c r="B20" s="83">
        <f t="shared" si="2"/>
        <v>10</v>
      </c>
      <c r="C20" s="15"/>
      <c r="D20" s="1049"/>
      <c r="E20" s="1050"/>
      <c r="F20" s="1067">
        <f t="shared" si="0"/>
        <v>0</v>
      </c>
      <c r="G20" s="1068"/>
      <c r="H20" s="1069"/>
      <c r="I20" s="1081">
        <f t="shared" si="3"/>
        <v>111.28000000000009</v>
      </c>
      <c r="K20" s="122"/>
      <c r="L20" s="195">
        <f t="shared" si="4"/>
        <v>23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274.96999999999997</v>
      </c>
    </row>
    <row r="21" spans="1:19" x14ac:dyDescent="0.25">
      <c r="A21" s="122"/>
      <c r="B21" s="83">
        <f t="shared" si="2"/>
        <v>0</v>
      </c>
      <c r="C21" s="15">
        <v>10</v>
      </c>
      <c r="D21" s="1049"/>
      <c r="E21" s="1050"/>
      <c r="F21" s="1067">
        <v>111.28</v>
      </c>
      <c r="G21" s="1068"/>
      <c r="H21" s="1069"/>
      <c r="I21" s="1081">
        <f t="shared" si="3"/>
        <v>0</v>
      </c>
      <c r="K21" s="122"/>
      <c r="L21" s="195">
        <f t="shared" si="4"/>
        <v>23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274.96999999999997</v>
      </c>
    </row>
    <row r="22" spans="1:19" x14ac:dyDescent="0.25">
      <c r="A22" s="122"/>
      <c r="B22" s="281">
        <f t="shared" si="2"/>
        <v>0</v>
      </c>
      <c r="C22" s="15"/>
      <c r="D22" s="1049"/>
      <c r="E22" s="1050"/>
      <c r="F22" s="1067">
        <f t="shared" si="0"/>
        <v>0</v>
      </c>
      <c r="G22" s="1068"/>
      <c r="H22" s="1069"/>
      <c r="I22" s="1081">
        <f t="shared" si="3"/>
        <v>0</v>
      </c>
      <c r="K22" s="122"/>
      <c r="L22" s="195">
        <f t="shared" si="4"/>
        <v>23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274.96999999999997</v>
      </c>
    </row>
    <row r="23" spans="1:19" x14ac:dyDescent="0.25">
      <c r="A23" s="123"/>
      <c r="B23" s="281">
        <f t="shared" si="2"/>
        <v>0</v>
      </c>
      <c r="C23" s="15"/>
      <c r="D23" s="1049"/>
      <c r="E23" s="1050"/>
      <c r="F23" s="1049">
        <f t="shared" si="0"/>
        <v>0</v>
      </c>
      <c r="G23" s="1043"/>
      <c r="H23" s="1044"/>
      <c r="I23" s="275">
        <f t="shared" si="3"/>
        <v>0</v>
      </c>
      <c r="K23" s="123"/>
      <c r="L23" s="195">
        <f t="shared" si="4"/>
        <v>23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274.96999999999997</v>
      </c>
    </row>
    <row r="24" spans="1:19" x14ac:dyDescent="0.25">
      <c r="A24" s="122"/>
      <c r="B24" s="281">
        <f t="shared" si="2"/>
        <v>0</v>
      </c>
      <c r="C24" s="15"/>
      <c r="D24" s="1049"/>
      <c r="E24" s="1050"/>
      <c r="F24" s="1049">
        <f t="shared" si="0"/>
        <v>0</v>
      </c>
      <c r="G24" s="1043"/>
      <c r="H24" s="1044"/>
      <c r="I24" s="275">
        <f t="shared" si="3"/>
        <v>0</v>
      </c>
      <c r="K24" s="122"/>
      <c r="L24" s="195">
        <f t="shared" si="4"/>
        <v>23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274.96999999999997</v>
      </c>
    </row>
    <row r="25" spans="1:19" x14ac:dyDescent="0.25">
      <c r="A25" s="122"/>
      <c r="B25" s="281">
        <f t="shared" si="2"/>
        <v>0</v>
      </c>
      <c r="C25" s="15"/>
      <c r="D25" s="1049"/>
      <c r="E25" s="1050"/>
      <c r="F25" s="1049">
        <f t="shared" si="0"/>
        <v>0</v>
      </c>
      <c r="G25" s="1043"/>
      <c r="H25" s="1044"/>
      <c r="I25" s="275">
        <f t="shared" si="3"/>
        <v>0</v>
      </c>
      <c r="K25" s="122"/>
      <c r="L25" s="195">
        <f t="shared" si="4"/>
        <v>23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274.96999999999997</v>
      </c>
    </row>
    <row r="26" spans="1:19" x14ac:dyDescent="0.25">
      <c r="A26" s="122"/>
      <c r="B26" s="195">
        <f t="shared" si="2"/>
        <v>0</v>
      </c>
      <c r="C26" s="15"/>
      <c r="D26" s="1049"/>
      <c r="E26" s="1050"/>
      <c r="F26" s="1049">
        <f t="shared" si="0"/>
        <v>0</v>
      </c>
      <c r="G26" s="1043"/>
      <c r="H26" s="1044"/>
      <c r="I26" s="275">
        <f t="shared" si="3"/>
        <v>0</v>
      </c>
      <c r="K26" s="122"/>
      <c r="L26" s="195">
        <f t="shared" si="4"/>
        <v>23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274.96999999999997</v>
      </c>
    </row>
    <row r="27" spans="1:19" x14ac:dyDescent="0.25">
      <c r="A27" s="122"/>
      <c r="B27" s="281">
        <f t="shared" si="2"/>
        <v>0</v>
      </c>
      <c r="C27" s="15"/>
      <c r="D27" s="1049"/>
      <c r="E27" s="1050"/>
      <c r="F27" s="1049">
        <f t="shared" si="0"/>
        <v>0</v>
      </c>
      <c r="G27" s="1043"/>
      <c r="H27" s="1044"/>
      <c r="I27" s="275">
        <f t="shared" si="3"/>
        <v>0</v>
      </c>
      <c r="K27" s="122"/>
      <c r="L27" s="195">
        <f t="shared" si="4"/>
        <v>23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274.96999999999997</v>
      </c>
    </row>
    <row r="28" spans="1:19" x14ac:dyDescent="0.25">
      <c r="A28" s="122"/>
      <c r="B28" s="195">
        <f t="shared" si="2"/>
        <v>0</v>
      </c>
      <c r="C28" s="15"/>
      <c r="D28" s="1049"/>
      <c r="E28" s="1050"/>
      <c r="F28" s="1049">
        <f t="shared" si="0"/>
        <v>0</v>
      </c>
      <c r="G28" s="1043"/>
      <c r="H28" s="1044"/>
      <c r="I28" s="275">
        <f t="shared" si="3"/>
        <v>0</v>
      </c>
      <c r="K28" s="122"/>
      <c r="L28" s="195">
        <f t="shared" si="4"/>
        <v>23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274.96999999999997</v>
      </c>
    </row>
    <row r="29" spans="1:19" x14ac:dyDescent="0.25">
      <c r="A29" s="122"/>
      <c r="B29" s="281">
        <f t="shared" si="2"/>
        <v>0</v>
      </c>
      <c r="C29" s="15"/>
      <c r="D29" s="1049"/>
      <c r="E29" s="1050"/>
      <c r="F29" s="1049">
        <f t="shared" si="0"/>
        <v>0</v>
      </c>
      <c r="G29" s="1043"/>
      <c r="H29" s="1044"/>
      <c r="I29" s="275">
        <f t="shared" si="3"/>
        <v>0</v>
      </c>
      <c r="K29" s="122"/>
      <c r="L29" s="195">
        <f t="shared" si="4"/>
        <v>23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274.96999999999997</v>
      </c>
    </row>
    <row r="30" spans="1:19" x14ac:dyDescent="0.25">
      <c r="A30" s="122"/>
      <c r="B30" s="281">
        <f t="shared" si="2"/>
        <v>0</v>
      </c>
      <c r="C30" s="15"/>
      <c r="D30" s="1049"/>
      <c r="E30" s="1050"/>
      <c r="F30" s="1049">
        <f t="shared" si="0"/>
        <v>0</v>
      </c>
      <c r="G30" s="1043"/>
      <c r="H30" s="1044"/>
      <c r="I30" s="275">
        <f t="shared" si="3"/>
        <v>0</v>
      </c>
      <c r="K30" s="122"/>
      <c r="L30" s="195">
        <f t="shared" si="4"/>
        <v>23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274.96999999999997</v>
      </c>
    </row>
    <row r="31" spans="1:19" x14ac:dyDescent="0.25">
      <c r="A31" s="122"/>
      <c r="B31" s="281">
        <f t="shared" si="2"/>
        <v>0</v>
      </c>
      <c r="C31" s="15"/>
      <c r="D31" s="1049"/>
      <c r="E31" s="1050"/>
      <c r="F31" s="1049">
        <f t="shared" si="0"/>
        <v>0</v>
      </c>
      <c r="G31" s="1043"/>
      <c r="H31" s="1044"/>
      <c r="I31" s="275">
        <f t="shared" si="3"/>
        <v>0</v>
      </c>
      <c r="K31" s="122"/>
      <c r="L31" s="195">
        <f t="shared" si="4"/>
        <v>23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274.96999999999997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23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274.96999999999997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23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274.96999999999997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23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274.96999999999997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23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274.96999999999997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274.96999999999997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23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274.96999999999997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23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274.96999999999997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23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274.96999999999997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23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274.96999999999997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23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274.96999999999997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23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274.96999999999997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23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274.96999999999997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23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274.96999999999997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23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274.96999999999997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23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274.96999999999997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23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274.96999999999997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23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274.96999999999997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23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274.96999999999997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23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274.96999999999997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23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274.96999999999997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23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274.96999999999997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23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274.96999999999997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23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274.96999999999997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23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274.96999999999997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23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274.96999999999997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23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274.96999999999997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23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274.96999999999997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23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274.96999999999997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23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274.96999999999997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23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274.96999999999997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23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274.96999999999997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23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274.96999999999997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23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274.96999999999997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23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274.96999999999997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23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274.96999999999997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23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274.96999999999997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23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274.96999999999997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23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274.96999999999997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23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274.96999999999997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23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274.96999999999997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23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274.96999999999997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23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274.96999999999997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23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274.96999999999997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23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274.96999999999997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274.96999999999997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73</v>
      </c>
      <c r="N78" s="6">
        <f>SUM(N9:N77)</f>
        <v>838</v>
      </c>
      <c r="P78" s="6">
        <f>SUM(P9:P77)</f>
        <v>838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23</v>
      </c>
    </row>
    <row r="82" spans="3:16" ht="15.75" thickBot="1" x14ac:dyDescent="0.3"/>
    <row r="83" spans="3:16" ht="15.75" thickBot="1" x14ac:dyDescent="0.3">
      <c r="C83" s="1136" t="s">
        <v>11</v>
      </c>
      <c r="D83" s="1137"/>
      <c r="E83" s="57">
        <f>E5+E6-F78+E7</f>
        <v>2.2737367544323206E-13</v>
      </c>
      <c r="F83" s="73"/>
      <c r="M83" s="1136" t="s">
        <v>11</v>
      </c>
      <c r="N83" s="1137"/>
      <c r="O83" s="57">
        <f>O5+O6-P78+O7</f>
        <v>274.97000000000003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abSelected="1" topLeftCell="K1" zoomScaleNormal="100" workbookViewId="0">
      <pane ySplit="9" topLeftCell="A10" activePane="bottomLeft" state="frozen"/>
      <selection pane="bottomLeft" activeCell="M20" sqref="M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218</v>
      </c>
      <c r="B1" s="1134"/>
      <c r="C1" s="1134"/>
      <c r="D1" s="1134"/>
      <c r="E1" s="1134"/>
      <c r="F1" s="1134"/>
      <c r="G1" s="1134"/>
      <c r="H1" s="11">
        <v>1</v>
      </c>
      <c r="K1" s="1138" t="s">
        <v>240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141" t="s">
        <v>77</v>
      </c>
      <c r="C4" s="322"/>
      <c r="D4" s="248"/>
      <c r="E4" s="728"/>
      <c r="F4" s="243"/>
      <c r="G4" s="160"/>
      <c r="H4" s="160"/>
      <c r="K4" s="659"/>
      <c r="L4" s="1141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2" t="s">
        <v>122</v>
      </c>
      <c r="B5" s="1140"/>
      <c r="C5" s="322"/>
      <c r="D5" s="248">
        <v>44650</v>
      </c>
      <c r="E5" s="728">
        <v>17458.669999999998</v>
      </c>
      <c r="F5" s="243">
        <v>590</v>
      </c>
      <c r="G5" s="260"/>
      <c r="K5" s="882" t="s">
        <v>122</v>
      </c>
      <c r="L5" s="1140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9"/>
      <c r="B6" s="1140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9"/>
      <c r="L6" s="1140"/>
      <c r="M6" s="578"/>
      <c r="N6" s="248"/>
      <c r="O6" s="729"/>
      <c r="P6" s="73"/>
      <c r="Q6" s="262">
        <f>P79</f>
        <v>3746.63</v>
      </c>
      <c r="R6" s="7">
        <f>O6-Q6+O7+O5-Q5+O4</f>
        <v>13360.279999999999</v>
      </c>
    </row>
    <row r="7" spans="1:19" x14ac:dyDescent="0.25">
      <c r="A7" s="878"/>
      <c r="B7" s="272"/>
      <c r="C7" s="283"/>
      <c r="D7" s="274"/>
      <c r="E7" s="728"/>
      <c r="F7" s="243"/>
      <c r="G7" s="240"/>
      <c r="K7" s="878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498</v>
      </c>
      <c r="R10" s="266">
        <v>134</v>
      </c>
      <c r="S10" s="275">
        <f>O6-P10+O5+O4+O7+O8</f>
        <v>16651.86</v>
      </c>
    </row>
    <row r="11" spans="1:19" x14ac:dyDescent="0.25">
      <c r="A11" s="877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7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493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516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529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531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513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544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547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555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556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469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13360.279999999999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469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13360.279999999999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469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13360.279999999999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469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13360.279999999999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469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13360.279999999999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469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13360.279999999999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469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13360.279999999999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469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13360.279999999999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469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13360.279999999999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469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13360.279999999999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469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13360.279999999999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469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13360.279999999999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469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13360.279999999999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469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13360.279999999999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469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13360.279999999999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469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13360.279999999999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469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13360.279999999999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469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13360.279999999999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469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13360.279999999999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469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13360.279999999999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469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13360.279999999999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9">
        <v>887.88</v>
      </c>
      <c r="E41" s="1050">
        <v>44684</v>
      </c>
      <c r="F41" s="1049">
        <f t="shared" si="0"/>
        <v>887.88</v>
      </c>
      <c r="G41" s="1043" t="s">
        <v>371</v>
      </c>
      <c r="H41" s="1044">
        <v>139</v>
      </c>
      <c r="I41" s="275">
        <f t="shared" si="3"/>
        <v>4610.8299999999963</v>
      </c>
      <c r="K41" s="122"/>
      <c r="L41" s="83">
        <f t="shared" si="4"/>
        <v>469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13360.279999999999</v>
      </c>
    </row>
    <row r="42" spans="1:19" x14ac:dyDescent="0.25">
      <c r="A42" s="122"/>
      <c r="B42" s="83">
        <f t="shared" si="2"/>
        <v>150</v>
      </c>
      <c r="C42" s="15">
        <v>1</v>
      </c>
      <c r="D42" s="1049">
        <v>30.75</v>
      </c>
      <c r="E42" s="1050">
        <v>44686</v>
      </c>
      <c r="F42" s="1049">
        <f t="shared" si="0"/>
        <v>30.75</v>
      </c>
      <c r="G42" s="1043" t="s">
        <v>390</v>
      </c>
      <c r="H42" s="1044">
        <v>139</v>
      </c>
      <c r="I42" s="275">
        <f t="shared" si="3"/>
        <v>4580.0799999999963</v>
      </c>
      <c r="K42" s="122"/>
      <c r="L42" s="83">
        <f t="shared" si="4"/>
        <v>469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13360.279999999999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9">
        <v>909.94</v>
      </c>
      <c r="E43" s="1050">
        <v>44687</v>
      </c>
      <c r="F43" s="1049">
        <f t="shared" si="0"/>
        <v>909.94</v>
      </c>
      <c r="G43" s="1043" t="s">
        <v>402</v>
      </c>
      <c r="H43" s="1044">
        <v>139</v>
      </c>
      <c r="I43" s="275">
        <f t="shared" si="3"/>
        <v>3670.1399999999962</v>
      </c>
      <c r="K43" s="122"/>
      <c r="L43" s="83">
        <f t="shared" si="4"/>
        <v>469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13360.279999999999</v>
      </c>
    </row>
    <row r="44" spans="1:19" x14ac:dyDescent="0.25">
      <c r="A44" s="122"/>
      <c r="B44" s="83">
        <f t="shared" si="2"/>
        <v>115</v>
      </c>
      <c r="C44" s="15">
        <v>5</v>
      </c>
      <c r="D44" s="1049">
        <v>147.41999999999999</v>
      </c>
      <c r="E44" s="1050">
        <v>44688</v>
      </c>
      <c r="F44" s="1049">
        <f t="shared" si="0"/>
        <v>147.41999999999999</v>
      </c>
      <c r="G44" s="1043" t="s">
        <v>408</v>
      </c>
      <c r="H44" s="1044">
        <v>139</v>
      </c>
      <c r="I44" s="275">
        <f t="shared" si="3"/>
        <v>3522.7199999999962</v>
      </c>
      <c r="K44" s="122"/>
      <c r="L44" s="83">
        <f t="shared" si="4"/>
        <v>469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13360.279999999999</v>
      </c>
    </row>
    <row r="45" spans="1:19" x14ac:dyDescent="0.25">
      <c r="A45" s="122"/>
      <c r="B45" s="83">
        <f t="shared" si="2"/>
        <v>110</v>
      </c>
      <c r="C45" s="15">
        <v>5</v>
      </c>
      <c r="D45" s="1049">
        <v>162.19999999999999</v>
      </c>
      <c r="E45" s="1050">
        <v>44688</v>
      </c>
      <c r="F45" s="1049">
        <f t="shared" si="0"/>
        <v>162.19999999999999</v>
      </c>
      <c r="G45" s="1043" t="s">
        <v>415</v>
      </c>
      <c r="H45" s="1044">
        <v>139</v>
      </c>
      <c r="I45" s="275">
        <f t="shared" si="3"/>
        <v>3360.5199999999963</v>
      </c>
      <c r="K45" s="122"/>
      <c r="L45" s="83">
        <f t="shared" si="4"/>
        <v>469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13360.279999999999</v>
      </c>
    </row>
    <row r="46" spans="1:19" x14ac:dyDescent="0.25">
      <c r="A46" s="122"/>
      <c r="B46" s="83">
        <f t="shared" si="2"/>
        <v>109</v>
      </c>
      <c r="C46" s="15">
        <v>1</v>
      </c>
      <c r="D46" s="1049">
        <v>24.4</v>
      </c>
      <c r="E46" s="1050">
        <v>44688</v>
      </c>
      <c r="F46" s="1049">
        <f t="shared" si="0"/>
        <v>24.4</v>
      </c>
      <c r="G46" s="1043" t="s">
        <v>419</v>
      </c>
      <c r="H46" s="1044">
        <v>139</v>
      </c>
      <c r="I46" s="275">
        <f t="shared" si="3"/>
        <v>3336.1199999999963</v>
      </c>
      <c r="K46" s="122"/>
      <c r="L46" s="83">
        <f t="shared" si="4"/>
        <v>469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13360.279999999999</v>
      </c>
    </row>
    <row r="47" spans="1:19" x14ac:dyDescent="0.25">
      <c r="A47" s="122"/>
      <c r="B47" s="83">
        <f t="shared" si="2"/>
        <v>79</v>
      </c>
      <c r="C47" s="15">
        <v>30</v>
      </c>
      <c r="D47" s="1049">
        <v>929.72</v>
      </c>
      <c r="E47" s="1050">
        <v>44688</v>
      </c>
      <c r="F47" s="1049">
        <f t="shared" si="0"/>
        <v>929.72</v>
      </c>
      <c r="G47" s="1043" t="s">
        <v>422</v>
      </c>
      <c r="H47" s="1044">
        <v>139</v>
      </c>
      <c r="I47" s="275">
        <f t="shared" si="3"/>
        <v>2406.399999999996</v>
      </c>
      <c r="K47" s="122"/>
      <c r="L47" s="83">
        <f t="shared" si="4"/>
        <v>469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13360.279999999999</v>
      </c>
    </row>
    <row r="48" spans="1:19" x14ac:dyDescent="0.25">
      <c r="A48" s="122"/>
      <c r="B48" s="83">
        <f t="shared" si="2"/>
        <v>75</v>
      </c>
      <c r="C48" s="15">
        <v>4</v>
      </c>
      <c r="D48" s="1049">
        <v>112.63</v>
      </c>
      <c r="E48" s="1050">
        <v>44690</v>
      </c>
      <c r="F48" s="1049">
        <f t="shared" si="0"/>
        <v>112.63</v>
      </c>
      <c r="G48" s="1043" t="s">
        <v>424</v>
      </c>
      <c r="H48" s="1044">
        <v>139</v>
      </c>
      <c r="I48" s="275">
        <f t="shared" si="3"/>
        <v>2293.7699999999959</v>
      </c>
      <c r="K48" s="122"/>
      <c r="L48" s="83">
        <f t="shared" si="4"/>
        <v>469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13360.279999999999</v>
      </c>
    </row>
    <row r="49" spans="1:20" x14ac:dyDescent="0.25">
      <c r="A49" s="122"/>
      <c r="B49" s="83">
        <f t="shared" si="2"/>
        <v>73</v>
      </c>
      <c r="C49" s="15">
        <v>2</v>
      </c>
      <c r="D49" s="1049">
        <v>52.2</v>
      </c>
      <c r="E49" s="1050">
        <v>44690</v>
      </c>
      <c r="F49" s="1049">
        <f t="shared" si="0"/>
        <v>52.2</v>
      </c>
      <c r="G49" s="1043" t="s">
        <v>426</v>
      </c>
      <c r="H49" s="1044">
        <v>139</v>
      </c>
      <c r="I49" s="275">
        <f t="shared" si="3"/>
        <v>2241.5699999999961</v>
      </c>
      <c r="K49" s="122"/>
      <c r="L49" s="83">
        <f t="shared" si="4"/>
        <v>469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13360.279999999999</v>
      </c>
    </row>
    <row r="50" spans="1:20" x14ac:dyDescent="0.25">
      <c r="A50" s="122"/>
      <c r="B50" s="83">
        <f t="shared" si="2"/>
        <v>43</v>
      </c>
      <c r="C50" s="15">
        <v>30</v>
      </c>
      <c r="D50" s="1049">
        <v>899.1</v>
      </c>
      <c r="E50" s="1050">
        <v>44690</v>
      </c>
      <c r="F50" s="1049">
        <f t="shared" si="0"/>
        <v>899.1</v>
      </c>
      <c r="G50" s="1043" t="s">
        <v>432</v>
      </c>
      <c r="H50" s="1044">
        <v>139</v>
      </c>
      <c r="I50" s="275">
        <f t="shared" si="3"/>
        <v>1342.4699999999962</v>
      </c>
      <c r="K50" s="122"/>
      <c r="L50" s="83">
        <f t="shared" si="4"/>
        <v>469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13360.279999999999</v>
      </c>
    </row>
    <row r="51" spans="1:20" x14ac:dyDescent="0.25">
      <c r="A51" s="122"/>
      <c r="B51" s="83">
        <f t="shared" si="2"/>
        <v>13</v>
      </c>
      <c r="C51" s="15">
        <v>30</v>
      </c>
      <c r="D51" s="1049">
        <v>945.87</v>
      </c>
      <c r="E51" s="1050">
        <v>44690</v>
      </c>
      <c r="F51" s="1049">
        <f t="shared" si="0"/>
        <v>945.87</v>
      </c>
      <c r="G51" s="1043" t="s">
        <v>432</v>
      </c>
      <c r="H51" s="1044">
        <v>139</v>
      </c>
      <c r="I51" s="275">
        <f t="shared" si="3"/>
        <v>396.59999999999616</v>
      </c>
      <c r="K51" s="122"/>
      <c r="L51" s="83">
        <f t="shared" si="4"/>
        <v>469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13360.279999999999</v>
      </c>
    </row>
    <row r="52" spans="1:20" x14ac:dyDescent="0.25">
      <c r="A52" s="122"/>
      <c r="B52" s="83">
        <f t="shared" si="2"/>
        <v>8</v>
      </c>
      <c r="C52" s="15">
        <v>5</v>
      </c>
      <c r="D52" s="1049">
        <v>147.83000000000001</v>
      </c>
      <c r="E52" s="1050">
        <v>44694</v>
      </c>
      <c r="F52" s="1049">
        <f t="shared" si="0"/>
        <v>147.83000000000001</v>
      </c>
      <c r="G52" s="1043" t="s">
        <v>477</v>
      </c>
      <c r="H52" s="1044">
        <v>139</v>
      </c>
      <c r="I52" s="275">
        <f t="shared" si="3"/>
        <v>248.76999999999614</v>
      </c>
      <c r="K52" s="122"/>
      <c r="L52" s="83">
        <f t="shared" si="4"/>
        <v>469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13360.279999999999</v>
      </c>
    </row>
    <row r="53" spans="1:20" x14ac:dyDescent="0.25">
      <c r="A53" s="122"/>
      <c r="B53" s="83">
        <f t="shared" si="2"/>
        <v>5</v>
      </c>
      <c r="C53" s="15">
        <v>3</v>
      </c>
      <c r="D53" s="1049">
        <v>96.52</v>
      </c>
      <c r="E53" s="1050">
        <v>44694</v>
      </c>
      <c r="F53" s="1049">
        <f t="shared" si="0"/>
        <v>96.52</v>
      </c>
      <c r="G53" s="1043" t="s">
        <v>456</v>
      </c>
      <c r="H53" s="1044">
        <v>139</v>
      </c>
      <c r="I53" s="275">
        <f t="shared" si="3"/>
        <v>152.24999999999613</v>
      </c>
      <c r="K53" s="122"/>
      <c r="L53" s="83">
        <f t="shared" si="4"/>
        <v>469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13360.279999999999</v>
      </c>
    </row>
    <row r="54" spans="1:20" x14ac:dyDescent="0.25">
      <c r="A54" s="122"/>
      <c r="B54" s="83">
        <f t="shared" si="2"/>
        <v>0</v>
      </c>
      <c r="C54" s="15">
        <v>5</v>
      </c>
      <c r="D54" s="1049">
        <v>152.54</v>
      </c>
      <c r="E54" s="1050">
        <v>44695</v>
      </c>
      <c r="F54" s="1049">
        <f t="shared" si="0"/>
        <v>152.54</v>
      </c>
      <c r="G54" s="1043" t="s">
        <v>479</v>
      </c>
      <c r="H54" s="1044">
        <v>139</v>
      </c>
      <c r="I54" s="275">
        <f t="shared" si="3"/>
        <v>-0.29000000000385739</v>
      </c>
      <c r="K54" s="122"/>
      <c r="L54" s="83">
        <f t="shared" si="4"/>
        <v>469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13360.279999999999</v>
      </c>
    </row>
    <row r="55" spans="1:20" x14ac:dyDescent="0.25">
      <c r="A55" s="122"/>
      <c r="B55" s="83">
        <f t="shared" si="2"/>
        <v>0</v>
      </c>
      <c r="C55" s="15"/>
      <c r="D55" s="1049"/>
      <c r="E55" s="1050"/>
      <c r="F55" s="1067">
        <f t="shared" si="0"/>
        <v>0</v>
      </c>
      <c r="G55" s="1068"/>
      <c r="H55" s="1069"/>
      <c r="I55" s="1081">
        <f t="shared" si="3"/>
        <v>-0.29000000000385739</v>
      </c>
      <c r="J55" s="240"/>
      <c r="K55" s="122"/>
      <c r="L55" s="83">
        <f t="shared" si="4"/>
        <v>469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13360.279999999999</v>
      </c>
      <c r="T55" s="240"/>
    </row>
    <row r="56" spans="1:20" x14ac:dyDescent="0.25">
      <c r="A56" s="122"/>
      <c r="B56" s="83">
        <f t="shared" si="2"/>
        <v>0</v>
      </c>
      <c r="C56" s="15"/>
      <c r="D56" s="1049"/>
      <c r="E56" s="1050"/>
      <c r="F56" s="1067">
        <f t="shared" si="0"/>
        <v>0</v>
      </c>
      <c r="G56" s="1068"/>
      <c r="H56" s="1069"/>
      <c r="I56" s="1081">
        <f t="shared" si="3"/>
        <v>-0.29000000000385739</v>
      </c>
      <c r="J56" s="240"/>
      <c r="K56" s="122"/>
      <c r="L56" s="83">
        <f t="shared" si="4"/>
        <v>469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13360.279999999999</v>
      </c>
      <c r="T56" s="240"/>
    </row>
    <row r="57" spans="1:20" x14ac:dyDescent="0.25">
      <c r="A57" s="122"/>
      <c r="B57" s="83">
        <f t="shared" si="2"/>
        <v>0</v>
      </c>
      <c r="C57" s="15"/>
      <c r="D57" s="1049"/>
      <c r="E57" s="1050"/>
      <c r="F57" s="1067">
        <f t="shared" si="0"/>
        <v>0</v>
      </c>
      <c r="G57" s="1068"/>
      <c r="H57" s="1069"/>
      <c r="I57" s="1081">
        <f t="shared" si="3"/>
        <v>-0.29000000000385739</v>
      </c>
      <c r="J57" s="240"/>
      <c r="K57" s="122"/>
      <c r="L57" s="83">
        <f t="shared" si="4"/>
        <v>469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13360.279999999999</v>
      </c>
      <c r="T57" s="240"/>
    </row>
    <row r="58" spans="1:20" x14ac:dyDescent="0.25">
      <c r="A58" s="122"/>
      <c r="B58" s="296">
        <f t="shared" si="2"/>
        <v>0</v>
      </c>
      <c r="C58" s="15"/>
      <c r="D58" s="1049"/>
      <c r="E58" s="1050"/>
      <c r="F58" s="1067">
        <v>0</v>
      </c>
      <c r="G58" s="1068"/>
      <c r="H58" s="1069"/>
      <c r="I58" s="1081">
        <f t="shared" si="3"/>
        <v>-0.29000000000385739</v>
      </c>
      <c r="J58" s="240"/>
      <c r="K58" s="122"/>
      <c r="L58" s="296">
        <f t="shared" si="4"/>
        <v>469</v>
      </c>
      <c r="M58" s="15"/>
      <c r="N58" s="264"/>
      <c r="O58" s="293"/>
      <c r="P58" s="264">
        <v>0</v>
      </c>
      <c r="Q58" s="265"/>
      <c r="R58" s="266"/>
      <c r="S58" s="275">
        <f t="shared" si="5"/>
        <v>13360.279999999999</v>
      </c>
      <c r="T58" s="240"/>
    </row>
    <row r="59" spans="1:20" x14ac:dyDescent="0.25">
      <c r="A59" s="122"/>
      <c r="B59" s="296">
        <f t="shared" si="2"/>
        <v>0</v>
      </c>
      <c r="C59" s="15"/>
      <c r="D59" s="1049"/>
      <c r="E59" s="1050"/>
      <c r="F59" s="1049">
        <f t="shared" si="0"/>
        <v>0</v>
      </c>
      <c r="G59" s="1043"/>
      <c r="H59" s="1044"/>
      <c r="I59" s="275">
        <f t="shared" si="3"/>
        <v>-0.29000000000385739</v>
      </c>
      <c r="J59" s="240"/>
      <c r="K59" s="122"/>
      <c r="L59" s="296">
        <f t="shared" si="4"/>
        <v>469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13360.279999999999</v>
      </c>
      <c r="T59" s="240"/>
    </row>
    <row r="60" spans="1:20" x14ac:dyDescent="0.25">
      <c r="A60" s="122"/>
      <c r="B60" s="296">
        <f t="shared" si="2"/>
        <v>0</v>
      </c>
      <c r="C60" s="15"/>
      <c r="D60" s="1049"/>
      <c r="E60" s="1050"/>
      <c r="F60" s="1049">
        <f t="shared" si="0"/>
        <v>0</v>
      </c>
      <c r="G60" s="1043"/>
      <c r="H60" s="1044"/>
      <c r="I60" s="275">
        <f t="shared" si="3"/>
        <v>-0.29000000000385739</v>
      </c>
      <c r="J60" s="240"/>
      <c r="K60" s="122"/>
      <c r="L60" s="296">
        <f t="shared" si="4"/>
        <v>469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13360.279999999999</v>
      </c>
      <c r="T60" s="240"/>
    </row>
    <row r="61" spans="1:20" x14ac:dyDescent="0.25">
      <c r="A61" s="122"/>
      <c r="B61" s="296">
        <f t="shared" si="2"/>
        <v>0</v>
      </c>
      <c r="C61" s="15"/>
      <c r="D61" s="1049"/>
      <c r="E61" s="1050"/>
      <c r="F61" s="1049">
        <f t="shared" si="0"/>
        <v>0</v>
      </c>
      <c r="G61" s="1043"/>
      <c r="H61" s="1044"/>
      <c r="I61" s="275">
        <f t="shared" si="3"/>
        <v>-0.29000000000385739</v>
      </c>
      <c r="J61" s="240"/>
      <c r="K61" s="122"/>
      <c r="L61" s="296">
        <f t="shared" si="4"/>
        <v>469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13360.279999999999</v>
      </c>
      <c r="T61" s="240"/>
    </row>
    <row r="62" spans="1:20" x14ac:dyDescent="0.25">
      <c r="A62" s="122"/>
      <c r="B62" s="296">
        <f t="shared" si="2"/>
        <v>0</v>
      </c>
      <c r="C62" s="15"/>
      <c r="D62" s="1049"/>
      <c r="E62" s="1050"/>
      <c r="F62" s="1049">
        <f t="shared" si="0"/>
        <v>0</v>
      </c>
      <c r="G62" s="1043"/>
      <c r="H62" s="1044"/>
      <c r="I62" s="275">
        <f t="shared" si="3"/>
        <v>-0.29000000000385739</v>
      </c>
      <c r="K62" s="122"/>
      <c r="L62" s="296">
        <f t="shared" si="4"/>
        <v>469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13360.279999999999</v>
      </c>
    </row>
    <row r="63" spans="1:20" x14ac:dyDescent="0.25">
      <c r="A63" s="122"/>
      <c r="B63" s="296">
        <f t="shared" si="2"/>
        <v>0</v>
      </c>
      <c r="C63" s="15"/>
      <c r="D63" s="1049"/>
      <c r="E63" s="1050"/>
      <c r="F63" s="1049">
        <f t="shared" si="0"/>
        <v>0</v>
      </c>
      <c r="G63" s="1043"/>
      <c r="H63" s="1044"/>
      <c r="I63" s="275">
        <f t="shared" si="3"/>
        <v>-0.29000000000385739</v>
      </c>
      <c r="K63" s="122"/>
      <c r="L63" s="296">
        <f t="shared" si="4"/>
        <v>469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13360.279999999999</v>
      </c>
    </row>
    <row r="64" spans="1:20" x14ac:dyDescent="0.25">
      <c r="A64" s="122"/>
      <c r="B64" s="296">
        <f t="shared" si="2"/>
        <v>0</v>
      </c>
      <c r="C64" s="15"/>
      <c r="D64" s="1049"/>
      <c r="E64" s="1050"/>
      <c r="F64" s="1049">
        <f t="shared" si="0"/>
        <v>0</v>
      </c>
      <c r="G64" s="1043"/>
      <c r="H64" s="1044"/>
      <c r="I64" s="275">
        <f t="shared" si="3"/>
        <v>-0.29000000000385739</v>
      </c>
      <c r="K64" s="122"/>
      <c r="L64" s="296">
        <f t="shared" si="4"/>
        <v>469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13360.279999999999</v>
      </c>
    </row>
    <row r="65" spans="1:19" x14ac:dyDescent="0.25">
      <c r="A65" s="122"/>
      <c r="B65" s="296">
        <f t="shared" si="2"/>
        <v>0</v>
      </c>
      <c r="C65" s="15"/>
      <c r="D65" s="1049"/>
      <c r="E65" s="1050"/>
      <c r="F65" s="1049">
        <f t="shared" si="0"/>
        <v>0</v>
      </c>
      <c r="G65" s="1043"/>
      <c r="H65" s="1044"/>
      <c r="I65" s="275">
        <f t="shared" si="3"/>
        <v>-0.29000000000385739</v>
      </c>
      <c r="K65" s="122"/>
      <c r="L65" s="296">
        <f t="shared" si="4"/>
        <v>469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13360.279999999999</v>
      </c>
    </row>
    <row r="66" spans="1:19" x14ac:dyDescent="0.25">
      <c r="A66" s="122"/>
      <c r="B66" s="296">
        <f t="shared" si="2"/>
        <v>0</v>
      </c>
      <c r="C66" s="15"/>
      <c r="D66" s="1049"/>
      <c r="E66" s="1050"/>
      <c r="F66" s="1049">
        <f t="shared" si="0"/>
        <v>0</v>
      </c>
      <c r="G66" s="1043"/>
      <c r="H66" s="1044"/>
      <c r="I66" s="275">
        <f t="shared" si="3"/>
        <v>-0.29000000000385739</v>
      </c>
      <c r="K66" s="122"/>
      <c r="L66" s="296">
        <f t="shared" si="4"/>
        <v>469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13360.279999999999</v>
      </c>
    </row>
    <row r="67" spans="1:19" x14ac:dyDescent="0.25">
      <c r="A67" s="122"/>
      <c r="B67" s="296">
        <f t="shared" si="2"/>
        <v>0</v>
      </c>
      <c r="C67" s="15"/>
      <c r="D67" s="1049"/>
      <c r="E67" s="1050"/>
      <c r="F67" s="1049">
        <f t="shared" si="0"/>
        <v>0</v>
      </c>
      <c r="G67" s="1043"/>
      <c r="H67" s="1044"/>
      <c r="I67" s="275">
        <f t="shared" si="3"/>
        <v>-0.29000000000385739</v>
      </c>
      <c r="K67" s="122"/>
      <c r="L67" s="296">
        <f t="shared" si="4"/>
        <v>469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13360.279999999999</v>
      </c>
    </row>
    <row r="68" spans="1:19" x14ac:dyDescent="0.25">
      <c r="A68" s="122"/>
      <c r="B68" s="296">
        <f t="shared" si="2"/>
        <v>0</v>
      </c>
      <c r="C68" s="15"/>
      <c r="D68" s="1039"/>
      <c r="E68" s="1060"/>
      <c r="F68" s="1039">
        <f t="shared" si="0"/>
        <v>0</v>
      </c>
      <c r="G68" s="1040"/>
      <c r="H68" s="1041"/>
      <c r="I68" s="275">
        <f t="shared" si="3"/>
        <v>-0.29000000000385739</v>
      </c>
      <c r="K68" s="122"/>
      <c r="L68" s="296">
        <f t="shared" si="4"/>
        <v>469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13360.279999999999</v>
      </c>
    </row>
    <row r="69" spans="1:19" x14ac:dyDescent="0.25">
      <c r="A69" s="122"/>
      <c r="B69" s="296">
        <f t="shared" si="2"/>
        <v>0</v>
      </c>
      <c r="C69" s="15"/>
      <c r="D69" s="1039"/>
      <c r="E69" s="1060"/>
      <c r="F69" s="1039">
        <f t="shared" si="0"/>
        <v>0</v>
      </c>
      <c r="G69" s="1040"/>
      <c r="H69" s="1041"/>
      <c r="I69" s="275">
        <f t="shared" si="3"/>
        <v>-0.29000000000385739</v>
      </c>
      <c r="K69" s="122"/>
      <c r="L69" s="296">
        <f t="shared" si="4"/>
        <v>469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13360.279999999999</v>
      </c>
    </row>
    <row r="70" spans="1:19" x14ac:dyDescent="0.25">
      <c r="A70" s="122"/>
      <c r="B70" s="296">
        <f t="shared" si="2"/>
        <v>0</v>
      </c>
      <c r="C70" s="15"/>
      <c r="D70" s="1039"/>
      <c r="E70" s="1060"/>
      <c r="F70" s="1039">
        <f t="shared" si="0"/>
        <v>0</v>
      </c>
      <c r="G70" s="1040"/>
      <c r="H70" s="1041"/>
      <c r="I70" s="275">
        <f t="shared" si="3"/>
        <v>-0.29000000000385739</v>
      </c>
      <c r="K70" s="122"/>
      <c r="L70" s="296">
        <f t="shared" si="4"/>
        <v>469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13360.279999999999</v>
      </c>
    </row>
    <row r="71" spans="1:19" x14ac:dyDescent="0.25">
      <c r="A71" s="122"/>
      <c r="B71" s="296">
        <f t="shared" si="2"/>
        <v>0</v>
      </c>
      <c r="C71" s="15"/>
      <c r="D71" s="1039"/>
      <c r="E71" s="1060"/>
      <c r="F71" s="1039">
        <f t="shared" si="0"/>
        <v>0</v>
      </c>
      <c r="G71" s="1040"/>
      <c r="H71" s="1041"/>
      <c r="I71" s="275">
        <f t="shared" si="3"/>
        <v>-0.29000000000385739</v>
      </c>
      <c r="K71" s="122"/>
      <c r="L71" s="296">
        <f t="shared" si="4"/>
        <v>469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13360.279999999999</v>
      </c>
    </row>
    <row r="72" spans="1:19" x14ac:dyDescent="0.25">
      <c r="A72" s="122"/>
      <c r="B72" s="296">
        <f t="shared" si="2"/>
        <v>0</v>
      </c>
      <c r="C72" s="15"/>
      <c r="D72" s="1039"/>
      <c r="E72" s="1060"/>
      <c r="F72" s="1039">
        <f t="shared" si="0"/>
        <v>0</v>
      </c>
      <c r="G72" s="1040"/>
      <c r="H72" s="1041"/>
      <c r="I72" s="275">
        <f t="shared" si="3"/>
        <v>-0.29000000000385739</v>
      </c>
      <c r="K72" s="122"/>
      <c r="L72" s="296">
        <f t="shared" si="4"/>
        <v>469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13360.279999999999</v>
      </c>
    </row>
    <row r="73" spans="1:19" x14ac:dyDescent="0.25">
      <c r="A73" s="122"/>
      <c r="B73" s="296">
        <f t="shared" si="2"/>
        <v>0</v>
      </c>
      <c r="C73" s="15"/>
      <c r="D73" s="1039"/>
      <c r="E73" s="1060"/>
      <c r="F73" s="1039">
        <f t="shared" si="0"/>
        <v>0</v>
      </c>
      <c r="G73" s="1040"/>
      <c r="H73" s="1041"/>
      <c r="I73" s="275">
        <f t="shared" si="3"/>
        <v>-0.29000000000385739</v>
      </c>
      <c r="K73" s="122"/>
      <c r="L73" s="296">
        <f t="shared" si="4"/>
        <v>469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13360.279999999999</v>
      </c>
    </row>
    <row r="74" spans="1:19" x14ac:dyDescent="0.25">
      <c r="A74" s="122"/>
      <c r="B74" s="296">
        <f t="shared" si="2"/>
        <v>0</v>
      </c>
      <c r="C74" s="15"/>
      <c r="D74" s="1039"/>
      <c r="E74" s="1060"/>
      <c r="F74" s="1039">
        <f t="shared" ref="F74" si="7">D74</f>
        <v>0</v>
      </c>
      <c r="G74" s="1040"/>
      <c r="H74" s="1041"/>
      <c r="I74" s="275">
        <f t="shared" si="3"/>
        <v>-0.29000000000385739</v>
      </c>
      <c r="K74" s="122"/>
      <c r="L74" s="296">
        <f t="shared" si="4"/>
        <v>469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13360.279999999999</v>
      </c>
    </row>
    <row r="75" spans="1:19" x14ac:dyDescent="0.25">
      <c r="A75" s="122"/>
      <c r="B75" s="83">
        <f t="shared" si="2"/>
        <v>0</v>
      </c>
      <c r="C75" s="15"/>
      <c r="D75" s="1039"/>
      <c r="E75" s="1060"/>
      <c r="F75" s="1039">
        <f>D75</f>
        <v>0</v>
      </c>
      <c r="G75" s="1040"/>
      <c r="H75" s="1041"/>
      <c r="I75" s="275">
        <f t="shared" si="3"/>
        <v>-0.29000000000385739</v>
      </c>
      <c r="K75" s="122"/>
      <c r="L75" s="83">
        <f t="shared" si="4"/>
        <v>469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13360.279999999999</v>
      </c>
    </row>
    <row r="76" spans="1:19" x14ac:dyDescent="0.25">
      <c r="A76" s="122"/>
      <c r="B76" s="83">
        <f t="shared" ref="B76" si="8">B75-C76</f>
        <v>0</v>
      </c>
      <c r="C76" s="15"/>
      <c r="D76" s="1039"/>
      <c r="E76" s="1060"/>
      <c r="F76" s="1039">
        <f>D76</f>
        <v>0</v>
      </c>
      <c r="G76" s="1040"/>
      <c r="H76" s="1041"/>
      <c r="I76" s="275">
        <f t="shared" ref="I76:I77" si="9">I75-F76</f>
        <v>-0.29000000000385739</v>
      </c>
      <c r="K76" s="122"/>
      <c r="L76" s="83">
        <f t="shared" ref="L76" si="10">L75-M76</f>
        <v>469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13360.279999999999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13360.279999999999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132</v>
      </c>
      <c r="N79" s="6">
        <f>SUM(N10:N78)</f>
        <v>3746.63</v>
      </c>
      <c r="P79" s="6">
        <f>SUM(P10:P78)</f>
        <v>3746.63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469</v>
      </c>
    </row>
    <row r="83" spans="3:16" ht="15.75" thickBot="1" x14ac:dyDescent="0.3"/>
    <row r="84" spans="3:16" ht="15.75" thickBot="1" x14ac:dyDescent="0.3">
      <c r="C84" s="1136" t="s">
        <v>11</v>
      </c>
      <c r="D84" s="1137"/>
      <c r="E84" s="57">
        <f>E5+E6-F79+E7</f>
        <v>-0.29000000000087311</v>
      </c>
      <c r="F84" s="73"/>
      <c r="M84" s="1136" t="s">
        <v>11</v>
      </c>
      <c r="N84" s="1137"/>
      <c r="O84" s="57">
        <f>O5+O6-P79+O7</f>
        <v>13360.279999999999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25"/>
      <c r="B5" s="1142" t="s">
        <v>84</v>
      </c>
      <c r="C5" s="271"/>
      <c r="D5" s="248"/>
      <c r="E5" s="259"/>
      <c r="F5" s="253"/>
      <c r="G5" s="260"/>
    </row>
    <row r="6" spans="1:9" x14ac:dyDescent="0.25">
      <c r="A6" s="1125"/>
      <c r="B6" s="1142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2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6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7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7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7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7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7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7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7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7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7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7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7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5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5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5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5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5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5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5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5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5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5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5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5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5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25"/>
      <c r="B5" s="1143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25"/>
      <c r="B6" s="1143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topLeftCell="L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62"/>
  </cols>
  <sheetData>
    <row r="1" spans="1:13" ht="40.5" x14ac:dyDescent="0.55000000000000004">
      <c r="A1" s="1134" t="s">
        <v>219</v>
      </c>
      <c r="B1" s="1134"/>
      <c r="C1" s="1134"/>
      <c r="D1" s="1134"/>
      <c r="E1" s="1134"/>
      <c r="F1" s="1134"/>
      <c r="G1" s="1134"/>
      <c r="H1" s="11">
        <v>1</v>
      </c>
      <c r="I1" s="106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63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064"/>
    </row>
    <row r="5" spans="1:13" x14ac:dyDescent="0.25">
      <c r="A5" s="1123" t="s">
        <v>115</v>
      </c>
      <c r="B5" s="1144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</row>
    <row r="6" spans="1:13" ht="15.75" x14ac:dyDescent="0.25">
      <c r="A6" s="1123"/>
      <c r="B6" s="1144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65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6"/>
    </row>
    <row r="10" spans="1:13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</row>
    <row r="11" spans="1:13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</row>
    <row r="12" spans="1:13" x14ac:dyDescent="0.25">
      <c r="A12" s="195"/>
      <c r="B12" s="284">
        <f t="shared" ref="B12:B28" si="1">B11-C12</f>
        <v>0</v>
      </c>
      <c r="C12" s="15">
        <v>40</v>
      </c>
      <c r="D12" s="1049">
        <v>1141.6600000000001</v>
      </c>
      <c r="E12" s="1050">
        <v>44684</v>
      </c>
      <c r="F12" s="1049">
        <f t="shared" ref="F12" si="2">D12</f>
        <v>1141.6600000000001</v>
      </c>
      <c r="G12" s="1043" t="s">
        <v>375</v>
      </c>
      <c r="H12" s="1044">
        <v>48</v>
      </c>
      <c r="I12" s="301">
        <f t="shared" ref="I12:I30" si="3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1049"/>
      <c r="E13" s="1050"/>
      <c r="F13" s="1067">
        <f t="shared" ref="F13:F33" si="4">D13</f>
        <v>0</v>
      </c>
      <c r="G13" s="1068"/>
      <c r="H13" s="1069"/>
      <c r="I13" s="1070">
        <f t="shared" si="3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1049"/>
      <c r="E14" s="1050"/>
      <c r="F14" s="1067">
        <f t="shared" ref="F14:F26" si="5">D14</f>
        <v>0</v>
      </c>
      <c r="G14" s="1068"/>
      <c r="H14" s="1069"/>
      <c r="I14" s="1070">
        <f t="shared" si="3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1049"/>
      <c r="E15" s="1050"/>
      <c r="F15" s="1067">
        <f t="shared" si="5"/>
        <v>0</v>
      </c>
      <c r="G15" s="1068"/>
      <c r="H15" s="1069"/>
      <c r="I15" s="1070">
        <f t="shared" si="3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1039"/>
      <c r="E16" s="1050"/>
      <c r="F16" s="1067">
        <f t="shared" si="5"/>
        <v>0</v>
      </c>
      <c r="G16" s="1068"/>
      <c r="H16" s="1069"/>
      <c r="I16" s="1070">
        <f t="shared" si="3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1039"/>
      <c r="E17" s="1050"/>
      <c r="F17" s="1067">
        <f t="shared" si="5"/>
        <v>0</v>
      </c>
      <c r="G17" s="1068"/>
      <c r="H17" s="1069"/>
      <c r="I17" s="1070">
        <f t="shared" si="3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1039"/>
      <c r="E18" s="1050"/>
      <c r="F18" s="1049">
        <f t="shared" si="5"/>
        <v>0</v>
      </c>
      <c r="G18" s="1043"/>
      <c r="H18" s="1044"/>
      <c r="I18" s="301">
        <f t="shared" si="3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1039"/>
      <c r="E19" s="1050"/>
      <c r="F19" s="1049">
        <f t="shared" si="5"/>
        <v>0</v>
      </c>
      <c r="G19" s="1043"/>
      <c r="H19" s="1044"/>
      <c r="I19" s="301">
        <f t="shared" si="3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1039"/>
      <c r="E20" s="1050"/>
      <c r="F20" s="1049">
        <f t="shared" si="5"/>
        <v>0</v>
      </c>
      <c r="G20" s="1043"/>
      <c r="H20" s="1044"/>
      <c r="I20" s="301">
        <f t="shared" si="3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1039"/>
      <c r="E21" s="1050"/>
      <c r="F21" s="1049">
        <f t="shared" si="5"/>
        <v>0</v>
      </c>
      <c r="G21" s="1043"/>
      <c r="H21" s="1044"/>
      <c r="I21" s="301">
        <f t="shared" si="3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1039"/>
      <c r="E22" s="1060"/>
      <c r="F22" s="1039">
        <f t="shared" si="5"/>
        <v>0</v>
      </c>
      <c r="G22" s="1043"/>
      <c r="H22" s="1044"/>
      <c r="I22" s="60">
        <f t="shared" si="3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1039"/>
      <c r="E23" s="1060"/>
      <c r="F23" s="1039">
        <f t="shared" si="5"/>
        <v>0</v>
      </c>
      <c r="G23" s="1043"/>
      <c r="H23" s="1044"/>
      <c r="I23" s="60">
        <f t="shared" si="3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1039"/>
      <c r="E24" s="1060"/>
      <c r="F24" s="1039">
        <f t="shared" si="5"/>
        <v>0</v>
      </c>
      <c r="G24" s="1043"/>
      <c r="H24" s="1044"/>
      <c r="I24" s="60">
        <f t="shared" si="3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1039"/>
      <c r="E25" s="1060"/>
      <c r="F25" s="1039">
        <f t="shared" si="5"/>
        <v>0</v>
      </c>
      <c r="G25" s="1043"/>
      <c r="H25" s="1044"/>
      <c r="I25" s="60">
        <f t="shared" si="3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1039"/>
      <c r="E26" s="1060"/>
      <c r="F26" s="1039">
        <f t="shared" si="5"/>
        <v>0</v>
      </c>
      <c r="G26" s="1043"/>
      <c r="H26" s="1044"/>
      <c r="I26" s="60">
        <f t="shared" si="3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1039"/>
      <c r="E27" s="1060"/>
      <c r="F27" s="1039">
        <v>0</v>
      </c>
      <c r="G27" s="1043"/>
      <c r="H27" s="1044"/>
      <c r="I27" s="301">
        <f t="shared" si="3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1039"/>
      <c r="E28" s="1060"/>
      <c r="F28" s="1039">
        <f t="shared" si="4"/>
        <v>0</v>
      </c>
      <c r="G28" s="1043"/>
      <c r="H28" s="1044"/>
      <c r="I28" s="301">
        <f t="shared" si="3"/>
        <v>0</v>
      </c>
    </row>
    <row r="29" spans="1:13" x14ac:dyDescent="0.25">
      <c r="A29" s="122"/>
      <c r="B29" s="284"/>
      <c r="C29" s="15"/>
      <c r="D29" s="1039"/>
      <c r="E29" s="1060"/>
      <c r="F29" s="1039">
        <f t="shared" si="4"/>
        <v>0</v>
      </c>
      <c r="G29" s="1043"/>
      <c r="H29" s="1044"/>
      <c r="I29" s="301">
        <f t="shared" si="3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3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3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2022-05-26T19:51:13Z</dcterms:modified>
</cp:coreProperties>
</file>