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8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2" l="1"/>
  <c r="M21" i="12" l="1"/>
  <c r="M18" i="12" l="1"/>
  <c r="M17" i="12"/>
  <c r="M16" i="12"/>
  <c r="M15" i="12"/>
  <c r="Q8" i="12" l="1"/>
  <c r="Q9" i="12"/>
  <c r="Q23" i="12"/>
  <c r="Q24" i="12"/>
  <c r="Q25" i="12"/>
  <c r="Q26" i="12"/>
  <c r="Q27" i="12"/>
  <c r="Q28" i="12"/>
  <c r="Q29" i="12"/>
  <c r="Q30" i="12"/>
  <c r="Q31" i="12"/>
  <c r="Q32" i="12"/>
  <c r="M9" i="12"/>
  <c r="M8" i="12" l="1"/>
  <c r="N67" i="14" l="1"/>
  <c r="M67" i="14"/>
  <c r="K67" i="14"/>
  <c r="F80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81" i="12"/>
  <c r="L75" i="12"/>
  <c r="I75" i="12"/>
  <c r="F75" i="12"/>
  <c r="C75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P36" i="12"/>
  <c r="Q36" i="12" s="1"/>
  <c r="P35" i="12"/>
  <c r="Q35" i="12" s="1"/>
  <c r="P34" i="12"/>
  <c r="Q34" i="12" s="1"/>
  <c r="P33" i="12"/>
  <c r="Q33" i="12" s="1"/>
  <c r="P32" i="12"/>
  <c r="P31" i="12"/>
  <c r="P30" i="12"/>
  <c r="P29" i="12"/>
  <c r="P28" i="12"/>
  <c r="P27" i="12"/>
  <c r="P26" i="12"/>
  <c r="P25" i="12"/>
  <c r="P24" i="12"/>
  <c r="P23" i="12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P8" i="12"/>
  <c r="P7" i="12"/>
  <c r="Q7" i="12" s="1"/>
  <c r="P6" i="12"/>
  <c r="Q6" i="12" s="1"/>
  <c r="P5" i="12"/>
  <c r="Q5" i="12" s="1"/>
  <c r="K77" i="12" l="1"/>
  <c r="F78" i="12" s="1"/>
  <c r="G67" i="14"/>
  <c r="F79" i="12" s="1"/>
  <c r="Q49" i="12"/>
  <c r="P49" i="12"/>
  <c r="M49" i="12"/>
  <c r="M53" i="12" s="1"/>
  <c r="F12" i="9"/>
  <c r="F30" i="7"/>
  <c r="F81" i="12" l="1"/>
  <c r="K79" i="12" s="1"/>
  <c r="K83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<sst xmlns="http://schemas.openxmlformats.org/spreadsheetml/2006/main" count="1097" uniqueCount="685">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</sst>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48" fillId="0" borderId="29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80"/>
      <color rgb="FF0000FF"/>
      <color rgb="FFCC99FF"/>
      <color rgb="FFCCFF99"/>
      <color rgb="FF66FFFF"/>
      <color rgb="FFFF99CC"/>
      <color rgb="FFFF00FF"/>
      <color rgb="FF66FF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925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305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09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307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26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R3" s="51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1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28">
        <f>SUM(M5:M40)</f>
        <v>1399609.5</v>
      </c>
      <c r="N49" s="528">
        <f>SUM(N5:N40)</f>
        <v>910600</v>
      </c>
      <c r="P49" s="111">
        <f>SUM(P5:P40)</f>
        <v>3236981.46</v>
      </c>
      <c r="Q49" s="54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29"/>
      <c r="N50" s="529"/>
      <c r="P50" s="44"/>
      <c r="Q50" s="54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06">
        <f>M49+N49</f>
        <v>2310209.5</v>
      </c>
      <c r="N53" s="507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1552957.04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-123007.98000000021</v>
      </c>
      <c r="I78" s="157"/>
      <c r="J78" s="158"/>
    </row>
    <row r="79" spans="1:17" ht="18.75" x14ac:dyDescent="0.3">
      <c r="D79" s="531" t="s">
        <v>17</v>
      </c>
      <c r="E79" s="531"/>
      <c r="F79" s="101">
        <v>-1513561.68</v>
      </c>
      <c r="I79" s="532" t="s">
        <v>18</v>
      </c>
      <c r="J79" s="533"/>
      <c r="K79" s="534">
        <f>F81+F82+F83</f>
        <v>1950142.8099999996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35">
        <f>-C4</f>
        <v>-3445405.07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23" t="s">
        <v>24</v>
      </c>
      <c r="E83" s="524"/>
      <c r="F83" s="173">
        <v>3504178.07</v>
      </c>
      <c r="I83" s="525" t="s">
        <v>220</v>
      </c>
      <c r="J83" s="526"/>
      <c r="K83" s="527">
        <f>K79+K81</f>
        <v>-1495262.2600000002</v>
      </c>
      <c r="L83" s="52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O1" workbookViewId="0">
      <selection activeCell="AC23" sqref="AC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5" t="s">
        <v>35</v>
      </c>
      <c r="J37" s="546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7"/>
      <c r="J38" s="548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9"/>
      <c r="J39" s="550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51" t="s">
        <v>35</v>
      </c>
      <c r="J67" s="552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105"/>
  <sheetViews>
    <sheetView tabSelected="1" topLeftCell="A10" workbookViewId="0">
      <selection activeCell="F22" sqref="F2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10"/>
      <c r="C1" s="512" t="s">
        <v>642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21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Q3" s="467" t="s">
        <v>509</v>
      </c>
      <c r="R3" s="562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63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6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64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/>
      <c r="D23" s="47"/>
      <c r="E23" s="35">
        <v>45098</v>
      </c>
      <c r="F23" s="36"/>
      <c r="G23" s="37"/>
      <c r="H23" s="38">
        <v>45098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/>
      <c r="D24" s="51"/>
      <c r="E24" s="35">
        <v>45099</v>
      </c>
      <c r="F24" s="36"/>
      <c r="G24" s="37"/>
      <c r="H24" s="38">
        <v>45099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/>
      <c r="D25" s="47"/>
      <c r="E25" s="35">
        <v>45100</v>
      </c>
      <c r="F25" s="36"/>
      <c r="G25" s="37"/>
      <c r="H25" s="38">
        <v>45100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/>
      <c r="D26" s="47"/>
      <c r="E26" s="35">
        <v>45101</v>
      </c>
      <c r="F26" s="36"/>
      <c r="G26" s="37"/>
      <c r="H26" s="38">
        <v>45101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/>
      <c r="D27" s="51"/>
      <c r="E27" s="35">
        <v>45102</v>
      </c>
      <c r="F27" s="36"/>
      <c r="G27" s="37"/>
      <c r="H27" s="38">
        <v>45102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/>
      <c r="D28" s="51"/>
      <c r="E28" s="35">
        <v>45103</v>
      </c>
      <c r="F28" s="36"/>
      <c r="G28" s="37"/>
      <c r="H28" s="38">
        <v>45103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/>
      <c r="D29" s="76"/>
      <c r="E29" s="35">
        <v>45104</v>
      </c>
      <c r="F29" s="36"/>
      <c r="G29" s="37"/>
      <c r="H29" s="38">
        <v>45104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/>
      <c r="D30" s="76"/>
      <c r="E30" s="35">
        <v>45105</v>
      </c>
      <c r="F30" s="36"/>
      <c r="G30" s="37"/>
      <c r="H30" s="38">
        <v>45105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/>
      <c r="D31" s="79"/>
      <c r="E31" s="35">
        <v>45106</v>
      </c>
      <c r="F31" s="36"/>
      <c r="G31" s="37"/>
      <c r="H31" s="38">
        <v>45106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/>
      <c r="D32" s="305"/>
      <c r="E32" s="35">
        <v>45107</v>
      </c>
      <c r="F32" s="36"/>
      <c r="G32" s="37"/>
      <c r="H32" s="38">
        <v>45107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45080</v>
      </c>
      <c r="K38" s="383" t="s">
        <v>644</v>
      </c>
      <c r="L38" s="4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45087</v>
      </c>
      <c r="K39" s="343" t="s">
        <v>663</v>
      </c>
      <c r="L39" s="4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>
        <v>45094</v>
      </c>
      <c r="K40" s="343" t="s">
        <v>680</v>
      </c>
      <c r="L40" s="4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14567</v>
      </c>
      <c r="D41" s="470" t="s">
        <v>670</v>
      </c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2311</v>
      </c>
      <c r="D42" s="102" t="s">
        <v>671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14389</v>
      </c>
      <c r="D43" s="102" t="s">
        <v>672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6664</v>
      </c>
      <c r="D44" s="102" t="s">
        <v>673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45084</v>
      </c>
      <c r="C45" s="93">
        <v>13376</v>
      </c>
      <c r="D45" s="102" t="s">
        <v>674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45084</v>
      </c>
      <c r="C46" s="93">
        <v>3979</v>
      </c>
      <c r="D46" s="102" t="s">
        <v>675</v>
      </c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45084</v>
      </c>
      <c r="C47" s="93">
        <v>4440</v>
      </c>
      <c r="D47" s="102" t="s">
        <v>676</v>
      </c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28">
        <f>SUM(M5:M40)</f>
        <v>1056373.3800000001</v>
      </c>
      <c r="N49" s="528">
        <f>SUM(N5:N40)</f>
        <v>1014972</v>
      </c>
      <c r="P49" s="111">
        <f>SUM(P5:P40)</f>
        <v>2531504.3800000004</v>
      </c>
      <c r="Q49" s="540">
        <f>SUM(Q5:Q40)</f>
        <v>-425.61999999999534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29"/>
      <c r="N50" s="529"/>
      <c r="P50" s="44"/>
      <c r="Q50" s="541"/>
      <c r="R50" s="112">
        <f>SUM(R5:R49)</f>
        <v>1095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06">
        <f>M49+N49</f>
        <v>2071345.3800000001</v>
      </c>
      <c r="N53" s="50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456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49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376294</v>
      </c>
      <c r="D75" s="142"/>
      <c r="E75" s="143" t="s">
        <v>12</v>
      </c>
      <c r="F75" s="144">
        <f>SUM(F5:F68)</f>
        <v>2531930</v>
      </c>
      <c r="G75" s="145"/>
      <c r="H75" s="143" t="s">
        <v>13</v>
      </c>
      <c r="I75" s="146">
        <f>SUM(I5:I68)</f>
        <v>59809</v>
      </c>
      <c r="J75" s="147"/>
      <c r="K75" s="148" t="s">
        <v>14</v>
      </c>
      <c r="L75" s="149">
        <f>SUM(L5:L73)-L26</f>
        <v>168636.5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228445.5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1927190.5</v>
      </c>
      <c r="I78" s="157"/>
      <c r="J78" s="158"/>
    </row>
    <row r="79" spans="1:17" ht="18.75" x14ac:dyDescent="0.3">
      <c r="D79" s="531" t="s">
        <v>17</v>
      </c>
      <c r="E79" s="531"/>
      <c r="F79" s="101">
        <f>-'   COMPRAS     JUNIO     2023  '!G67</f>
        <v>0</v>
      </c>
      <c r="I79" s="532" t="s">
        <v>18</v>
      </c>
      <c r="J79" s="533"/>
      <c r="K79" s="534">
        <f>F81+F82+F83</f>
        <v>1927190.5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f>-'   COMPRAS     JUNIO     2023  '!K67</f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1927190.5</v>
      </c>
      <c r="H81" s="168"/>
      <c r="I81" s="169" t="s">
        <v>21</v>
      </c>
      <c r="J81" s="170"/>
      <c r="K81" s="535">
        <f>-C4</f>
        <v>-3897967.53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523" t="s">
        <v>24</v>
      </c>
      <c r="E83" s="524"/>
      <c r="F83" s="173">
        <v>0</v>
      </c>
      <c r="I83" s="557" t="s">
        <v>25</v>
      </c>
      <c r="J83" s="558"/>
      <c r="K83" s="559">
        <f>K79+K81</f>
        <v>-1970777.0299999998</v>
      </c>
      <c r="L83" s="5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C1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352"/>
      <c r="J4" s="310"/>
      <c r="K4" s="220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352"/>
      <c r="J5" s="310"/>
      <c r="K5" s="220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352"/>
      <c r="J6" s="310"/>
      <c r="K6" s="220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352"/>
      <c r="J7" s="310"/>
      <c r="K7" s="220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352"/>
      <c r="J8" s="310"/>
      <c r="K8" s="220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352"/>
      <c r="J9" s="310"/>
      <c r="K9" s="220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352"/>
      <c r="J10" s="310"/>
      <c r="K10" s="220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352"/>
      <c r="J11" s="310"/>
      <c r="K11" s="220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352"/>
      <c r="J12" s="310"/>
      <c r="K12" s="220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352"/>
      <c r="J13" s="310"/>
      <c r="K13" s="220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352"/>
      <c r="J14" s="310"/>
      <c r="K14" s="220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352"/>
      <c r="J15" s="310"/>
      <c r="K15" s="220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352"/>
      <c r="J16" s="310"/>
      <c r="K16" s="220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352"/>
      <c r="J17" s="310"/>
      <c r="K17" s="220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352"/>
      <c r="J18" s="310"/>
      <c r="K18" s="220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352"/>
      <c r="J19" s="310"/>
      <c r="K19" s="220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352"/>
      <c r="J20" s="310"/>
      <c r="K20" s="220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352"/>
      <c r="J21" s="310"/>
      <c r="K21" s="220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352"/>
      <c r="J22" s="310"/>
      <c r="K22" s="220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352"/>
      <c r="J23" s="310"/>
      <c r="K23" s="220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352"/>
      <c r="J24" s="310"/>
      <c r="K24" s="220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352"/>
      <c r="J25" s="310"/>
      <c r="K25" s="220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352"/>
      <c r="J26" s="310"/>
      <c r="K26" s="220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352"/>
      <c r="J27" s="310"/>
      <c r="K27" s="220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22"/>
      <c r="C36" s="223"/>
      <c r="D36" s="101"/>
      <c r="E36" s="224"/>
      <c r="F36" s="101"/>
      <c r="G36" s="225">
        <f t="shared" si="0"/>
        <v>0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5" t="s">
        <v>35</v>
      </c>
      <c r="J37" s="546"/>
      <c r="K37" s="491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7"/>
      <c r="J38" s="548"/>
      <c r="K38" s="490"/>
      <c r="L38" s="218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9"/>
      <c r="J39" s="550"/>
      <c r="K39" s="84"/>
      <c r="L39" s="238"/>
      <c r="M39" s="84"/>
      <c r="N39" s="227">
        <f t="shared" si="1"/>
        <v>0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51" t="s">
        <v>35</v>
      </c>
      <c r="J67" s="552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42"/>
      <c r="J36" s="543"/>
      <c r="K36" s="543"/>
      <c r="L36" s="544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42"/>
      <c r="J37" s="543"/>
      <c r="K37" s="543"/>
      <c r="L37" s="54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5" t="s">
        <v>35</v>
      </c>
      <c r="J40" s="54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7"/>
      <c r="J41" s="54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9"/>
      <c r="J42" s="55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51" t="s">
        <v>35</v>
      </c>
      <c r="J67" s="552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5" t="s">
        <v>36</v>
      </c>
      <c r="I68" s="553"/>
      <c r="J68" s="554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6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120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R3" s="51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1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28">
        <f>SUM(M5:M40)</f>
        <v>1964337.8699999999</v>
      </c>
      <c r="N49" s="528">
        <f>SUM(N5:N40)</f>
        <v>1314937</v>
      </c>
      <c r="P49" s="111">
        <f>SUM(P5:P40)</f>
        <v>3956557.8699999996</v>
      </c>
      <c r="Q49" s="54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29"/>
      <c r="N50" s="529"/>
      <c r="P50" s="44"/>
      <c r="Q50" s="54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06">
        <f>M49+N49</f>
        <v>3279274.87</v>
      </c>
      <c r="N53" s="507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526980.64000000013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1939381.5999999999</v>
      </c>
      <c r="I78" s="157"/>
      <c r="J78" s="158"/>
    </row>
    <row r="79" spans="1:17" ht="18.75" x14ac:dyDescent="0.3">
      <c r="D79" s="531" t="s">
        <v>17</v>
      </c>
      <c r="E79" s="531"/>
      <c r="F79" s="101">
        <v>-1830849.67</v>
      </c>
      <c r="I79" s="532" t="s">
        <v>18</v>
      </c>
      <c r="J79" s="533"/>
      <c r="K79" s="534">
        <f>F81+F82+F83</f>
        <v>3946521.55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35">
        <f>-C4</f>
        <v>-3504178.07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23" t="s">
        <v>24</v>
      </c>
      <c r="E83" s="524"/>
      <c r="F83" s="173">
        <v>3720574.62</v>
      </c>
      <c r="I83" s="557" t="s">
        <v>25</v>
      </c>
      <c r="J83" s="558"/>
      <c r="K83" s="559">
        <f>K79+K81</f>
        <v>442343.48</v>
      </c>
      <c r="L83" s="5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42"/>
      <c r="J36" s="543"/>
      <c r="K36" s="543"/>
      <c r="L36" s="544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42"/>
      <c r="J37" s="543"/>
      <c r="K37" s="543"/>
      <c r="L37" s="544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5" t="s">
        <v>35</v>
      </c>
      <c r="J40" s="54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7"/>
      <c r="J41" s="54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9"/>
      <c r="J42" s="55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51" t="s">
        <v>35</v>
      </c>
      <c r="J67" s="552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238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R3" s="56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63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28">
        <f>SUM(M5:M40)</f>
        <v>1803019.98</v>
      </c>
      <c r="N49" s="528">
        <f>SUM(N5:N40)</f>
        <v>1138524</v>
      </c>
      <c r="P49" s="111">
        <f>SUM(P5:P40)</f>
        <v>3684795.48</v>
      </c>
      <c r="Q49" s="54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29"/>
      <c r="N50" s="529"/>
      <c r="P50" s="44"/>
      <c r="Q50" s="54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06">
        <f>M49+N49</f>
        <v>2941543.98</v>
      </c>
      <c r="N53" s="507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646140.08000000031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1113109.92</v>
      </c>
      <c r="I78" s="157"/>
      <c r="J78" s="158"/>
    </row>
    <row r="79" spans="1:17" ht="18.75" x14ac:dyDescent="0.3">
      <c r="D79" s="531" t="s">
        <v>17</v>
      </c>
      <c r="E79" s="531"/>
      <c r="F79" s="101">
        <v>-1405309.97</v>
      </c>
      <c r="I79" s="532" t="s">
        <v>18</v>
      </c>
      <c r="J79" s="533"/>
      <c r="K79" s="534">
        <f>F81+F82+F83</f>
        <v>3400888.74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35">
        <f>-C4</f>
        <v>-3504178.07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23" t="s">
        <v>24</v>
      </c>
      <c r="E83" s="524"/>
      <c r="F83" s="173">
        <v>3567993.62</v>
      </c>
      <c r="I83" s="525" t="s">
        <v>220</v>
      </c>
      <c r="J83" s="526"/>
      <c r="K83" s="527">
        <f>K79+K81</f>
        <v>-103289.32999999961</v>
      </c>
      <c r="L83" s="52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42"/>
      <c r="J36" s="543"/>
      <c r="K36" s="543"/>
      <c r="L36" s="544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42"/>
      <c r="J37" s="543"/>
      <c r="K37" s="543"/>
      <c r="L37" s="54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5" t="s">
        <v>35</v>
      </c>
      <c r="J40" s="54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7"/>
      <c r="J41" s="54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9"/>
      <c r="J42" s="55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51" t="s">
        <v>35</v>
      </c>
      <c r="J67" s="552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368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R3" s="562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63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28">
        <f>SUM(M5:M40)</f>
        <v>2051765.3</v>
      </c>
      <c r="N49" s="528">
        <f>SUM(N5:N40)</f>
        <v>1741324</v>
      </c>
      <c r="P49" s="111">
        <f>SUM(P5:P40)</f>
        <v>4831473.13</v>
      </c>
      <c r="Q49" s="54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29"/>
      <c r="N50" s="529"/>
      <c r="P50" s="44"/>
      <c r="Q50" s="54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06">
        <f>M49+N49</f>
        <v>3793089.3</v>
      </c>
      <c r="N53" s="507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36" t="s">
        <v>15</v>
      </c>
      <c r="I79" s="537"/>
      <c r="J79" s="154"/>
      <c r="K79" s="538">
        <f>I77+L77</f>
        <v>739761.38</v>
      </c>
      <c r="L79" s="539"/>
      <c r="M79" s="155"/>
      <c r="N79" s="155"/>
      <c r="P79" s="44"/>
      <c r="Q79" s="19"/>
    </row>
    <row r="80" spans="1:17" x14ac:dyDescent="0.25">
      <c r="D80" s="530" t="s">
        <v>16</v>
      </c>
      <c r="E80" s="530"/>
      <c r="F80" s="156">
        <f>F77-K79-C77</f>
        <v>2011425.4899999998</v>
      </c>
      <c r="I80" s="157"/>
      <c r="J80" s="158"/>
    </row>
    <row r="81" spans="2:17" ht="18.75" x14ac:dyDescent="0.3">
      <c r="D81" s="531" t="s">
        <v>17</v>
      </c>
      <c r="E81" s="531"/>
      <c r="F81" s="101">
        <v>-2021696.34</v>
      </c>
      <c r="I81" s="532" t="s">
        <v>18</v>
      </c>
      <c r="J81" s="533"/>
      <c r="K81" s="534">
        <f>F83+F84+F85</f>
        <v>2945239.9399999995</v>
      </c>
      <c r="L81" s="53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35">
        <f>-C4</f>
        <v>-3567993.62</v>
      </c>
      <c r="L83" s="53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23" t="s">
        <v>24</v>
      </c>
      <c r="E85" s="524"/>
      <c r="F85" s="173">
        <v>3065283.79</v>
      </c>
      <c r="I85" s="525" t="s">
        <v>220</v>
      </c>
      <c r="J85" s="526"/>
      <c r="K85" s="527">
        <f>K81+K83</f>
        <v>-622753.68000000063</v>
      </c>
      <c r="L85" s="52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42"/>
      <c r="J36" s="543"/>
      <c r="K36" s="543"/>
      <c r="L36" s="544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42"/>
      <c r="J37" s="543"/>
      <c r="K37" s="543"/>
      <c r="L37" s="544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45" t="s">
        <v>35</v>
      </c>
      <c r="J40" s="546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47"/>
      <c r="J41" s="548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49"/>
      <c r="J42" s="550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51" t="s">
        <v>35</v>
      </c>
      <c r="J67" s="552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5" t="s">
        <v>36</v>
      </c>
      <c r="I68" s="560"/>
      <c r="J68" s="56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7" workbookViewId="0">
      <selection activeCell="Q30" sqref="Q3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0"/>
      <c r="C1" s="512" t="s">
        <v>502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8" ht="16.5" thickBot="1" x14ac:dyDescent="0.3">
      <c r="B2" s="51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4" t="s">
        <v>0</v>
      </c>
      <c r="C3" s="515"/>
      <c r="D3" s="14"/>
      <c r="E3" s="15"/>
      <c r="F3" s="16"/>
      <c r="H3" s="516" t="s">
        <v>1</v>
      </c>
      <c r="I3" s="516"/>
      <c r="K3" s="18"/>
      <c r="L3" s="19"/>
      <c r="M3" s="20"/>
      <c r="P3" s="508" t="s">
        <v>2</v>
      </c>
      <c r="Q3" s="467" t="s">
        <v>509</v>
      </c>
      <c r="R3" s="562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19" t="s">
        <v>5</v>
      </c>
      <c r="F4" s="520"/>
      <c r="H4" s="521" t="s">
        <v>6</v>
      </c>
      <c r="I4" s="522"/>
      <c r="J4" s="25"/>
      <c r="K4" s="26"/>
      <c r="L4" s="27"/>
      <c r="M4" s="28" t="s">
        <v>7</v>
      </c>
      <c r="N4" s="29" t="s">
        <v>8</v>
      </c>
      <c r="P4" s="509"/>
      <c r="Q4" s="30" t="s">
        <v>9</v>
      </c>
      <c r="R4" s="563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28">
        <f>SUM(M5:M40)</f>
        <v>1683911.56</v>
      </c>
      <c r="N49" s="528">
        <f>SUM(N5:N40)</f>
        <v>1355406.15</v>
      </c>
      <c r="P49" s="111">
        <f>SUM(P5:P40)</f>
        <v>3685318.7</v>
      </c>
      <c r="Q49" s="54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29"/>
      <c r="N50" s="529"/>
      <c r="P50" s="44"/>
      <c r="Q50" s="54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06">
        <f>M49+N49</f>
        <v>3039317.71</v>
      </c>
      <c r="N53" s="50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6" t="s">
        <v>15</v>
      </c>
      <c r="I77" s="537"/>
      <c r="J77" s="154"/>
      <c r="K77" s="538">
        <f>I75+L75</f>
        <v>484126.00999999989</v>
      </c>
      <c r="L77" s="539"/>
      <c r="M77" s="155"/>
      <c r="N77" s="155"/>
      <c r="P77" s="44"/>
      <c r="Q77" s="19"/>
    </row>
    <row r="78" spans="1:17" x14ac:dyDescent="0.25">
      <c r="D78" s="530" t="s">
        <v>16</v>
      </c>
      <c r="E78" s="530"/>
      <c r="F78" s="156">
        <f>F75-K77-C75</f>
        <v>1743477.6000000003</v>
      </c>
      <c r="I78" s="157"/>
      <c r="J78" s="158"/>
    </row>
    <row r="79" spans="1:17" ht="18.75" x14ac:dyDescent="0.3">
      <c r="D79" s="531" t="s">
        <v>17</v>
      </c>
      <c r="E79" s="531"/>
      <c r="F79" s="101">
        <v>-1542483.8</v>
      </c>
      <c r="I79" s="532" t="s">
        <v>18</v>
      </c>
      <c r="J79" s="533"/>
      <c r="K79" s="534">
        <f>F81+F82+F83</f>
        <v>4235033.33</v>
      </c>
      <c r="L79" s="53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35">
        <f>-C4</f>
        <v>-3065283.79</v>
      </c>
      <c r="L81" s="53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23" t="s">
        <v>24</v>
      </c>
      <c r="E83" s="524"/>
      <c r="F83" s="173">
        <v>3897967.53</v>
      </c>
      <c r="I83" s="557" t="s">
        <v>25</v>
      </c>
      <c r="J83" s="558"/>
      <c r="K83" s="559">
        <f>K79+K81</f>
        <v>1169749.54</v>
      </c>
      <c r="L83" s="5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2023-07-01T20:59:34Z</dcterms:modified>
</cp:coreProperties>
</file>