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8800" windowHeight="12330"/>
  </bookViews>
  <sheets>
    <sheet name="Hoja1" sheetId="1" r:id="rId1"/>
    <sheet name="Hoja2" sheetId="2" r:id="rId2"/>
  </sheets>
  <definedNames>
    <definedName name="_xlnm._FilterDatabase" localSheetId="0" hidden="1">Hoja1!$A$4:$F$396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" i="1" l="1"/>
  <c r="C398" i="1"/>
  <c r="D398" i="1"/>
  <c r="C312" i="1"/>
  <c r="F194" i="1"/>
  <c r="F220" i="1"/>
  <c r="F229" i="1"/>
  <c r="F230" i="1"/>
  <c r="F228" i="1"/>
  <c r="F233" i="1"/>
  <c r="F234" i="1"/>
  <c r="F235" i="1"/>
  <c r="F232" i="1"/>
  <c r="F173" i="1"/>
  <c r="F172" i="1"/>
  <c r="F164" i="1"/>
  <c r="F165" i="1"/>
  <c r="F166" i="1"/>
  <c r="F163" i="1"/>
  <c r="F325" i="1"/>
  <c r="F324" i="1"/>
  <c r="F94" i="1"/>
  <c r="F28" i="1"/>
  <c r="F91" i="1"/>
  <c r="F92" i="1"/>
  <c r="F93" i="1"/>
  <c r="F90" i="1"/>
  <c r="C75" i="1"/>
  <c r="F75" i="1" s="1"/>
  <c r="F189" i="1"/>
  <c r="F320" i="1"/>
  <c r="F198" i="1"/>
  <c r="F76" i="1"/>
  <c r="F74" i="1"/>
  <c r="C238" i="1"/>
  <c r="F238" i="1" s="1"/>
  <c r="F284" i="1"/>
  <c r="F282" i="1"/>
  <c r="F278" i="1"/>
  <c r="F239" i="1"/>
  <c r="F240" i="1"/>
  <c r="F241" i="1"/>
  <c r="F242" i="1"/>
  <c r="F243" i="1"/>
  <c r="F244" i="1"/>
  <c r="F245" i="1"/>
  <c r="F43" i="1"/>
  <c r="F10" i="1"/>
  <c r="C12" i="1"/>
  <c r="F12" i="1" s="1"/>
  <c r="C11" i="1"/>
  <c r="F11" i="1" s="1"/>
  <c r="C9" i="1"/>
  <c r="F9" i="1" s="1"/>
  <c r="C8" i="1"/>
  <c r="F8" i="1" s="1"/>
  <c r="F181" i="1"/>
  <c r="F182" i="1"/>
  <c r="F183" i="1"/>
  <c r="F184" i="1"/>
  <c r="F185" i="1"/>
  <c r="F180" i="1"/>
  <c r="F246" i="1"/>
  <c r="C99" i="1"/>
  <c r="F100" i="1"/>
  <c r="F69" i="1"/>
  <c r="F187" i="1"/>
  <c r="F272" i="1"/>
  <c r="F151" i="1"/>
  <c r="F290" i="1"/>
  <c r="F291" i="1"/>
  <c r="F292" i="1"/>
  <c r="F293" i="1"/>
  <c r="F294" i="1"/>
  <c r="F295" i="1"/>
  <c r="F296" i="1"/>
  <c r="F289" i="1"/>
  <c r="F142" i="1"/>
  <c r="F143" i="1"/>
  <c r="F144" i="1"/>
  <c r="F145" i="1"/>
  <c r="F146" i="1"/>
  <c r="F147" i="1"/>
  <c r="F148" i="1"/>
  <c r="F149" i="1"/>
  <c r="F150" i="1"/>
  <c r="F141" i="1"/>
  <c r="F263" i="1"/>
  <c r="F264" i="1"/>
  <c r="F265" i="1"/>
  <c r="F266" i="1"/>
  <c r="F267" i="1"/>
  <c r="F268" i="1"/>
  <c r="F269" i="1"/>
  <c r="F270" i="1"/>
  <c r="F271" i="1"/>
  <c r="F262" i="1"/>
  <c r="F330" i="1" l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7" i="1"/>
  <c r="F15" i="1"/>
  <c r="F23" i="1"/>
  <c r="F24" i="1"/>
  <c r="F25" i="1"/>
  <c r="F26" i="1"/>
  <c r="F27" i="1"/>
  <c r="F29" i="1"/>
  <c r="F31" i="1"/>
  <c r="F36" i="1"/>
  <c r="F39" i="1"/>
  <c r="F40" i="1"/>
  <c r="F41" i="1"/>
  <c r="F42" i="1"/>
  <c r="F44" i="1"/>
  <c r="F46" i="1"/>
  <c r="F47" i="1"/>
  <c r="F49" i="1"/>
  <c r="F50" i="1"/>
  <c r="F51" i="1"/>
  <c r="F54" i="1"/>
  <c r="F55" i="1"/>
  <c r="F56" i="1"/>
  <c r="F57" i="1"/>
  <c r="F58" i="1"/>
  <c r="F61" i="1"/>
  <c r="F62" i="1"/>
  <c r="F64" i="1"/>
  <c r="F66" i="1"/>
  <c r="F70" i="1"/>
  <c r="F72" i="1"/>
  <c r="F77" i="1"/>
  <c r="F78" i="1"/>
  <c r="F81" i="1"/>
  <c r="F83" i="1"/>
  <c r="F84" i="1"/>
  <c r="F85" i="1"/>
  <c r="F86" i="1"/>
  <c r="F88" i="1"/>
  <c r="F96" i="1"/>
  <c r="F102" i="1"/>
  <c r="F104" i="1"/>
  <c r="F105" i="1"/>
  <c r="F106" i="1"/>
  <c r="F107" i="1"/>
  <c r="F108" i="1"/>
  <c r="F113" i="1"/>
  <c r="F116" i="1"/>
  <c r="F117" i="1"/>
  <c r="F118" i="1"/>
  <c r="F119" i="1"/>
  <c r="F121" i="1"/>
  <c r="F122" i="1"/>
  <c r="F123" i="1"/>
  <c r="F125" i="1"/>
  <c r="F126" i="1"/>
  <c r="F127" i="1"/>
  <c r="F128" i="1"/>
  <c r="F130" i="1"/>
  <c r="F131" i="1"/>
  <c r="F132" i="1"/>
  <c r="F133" i="1"/>
  <c r="F140" i="1"/>
  <c r="F152" i="1"/>
  <c r="F153" i="1"/>
  <c r="F398" i="1" s="1"/>
  <c r="F155" i="1"/>
  <c r="F156" i="1"/>
  <c r="F159" i="1"/>
  <c r="F160" i="1"/>
  <c r="F167" i="1"/>
  <c r="F170" i="1"/>
  <c r="F175" i="1"/>
  <c r="F176" i="1"/>
  <c r="F177" i="1"/>
  <c r="F178" i="1"/>
  <c r="F179" i="1"/>
  <c r="F195" i="1"/>
  <c r="F196" i="1"/>
  <c r="F197" i="1"/>
  <c r="F202" i="1"/>
  <c r="F205" i="1"/>
  <c r="F206" i="1"/>
  <c r="F209" i="1"/>
  <c r="F210" i="1"/>
  <c r="F211" i="1"/>
  <c r="F213" i="1"/>
  <c r="F214" i="1"/>
  <c r="F215" i="1"/>
  <c r="F219" i="1"/>
  <c r="F221" i="1"/>
  <c r="F223" i="1"/>
  <c r="F224" i="1"/>
  <c r="F225" i="1"/>
  <c r="F226" i="1"/>
  <c r="F227" i="1"/>
  <c r="F248" i="1"/>
  <c r="F249" i="1"/>
  <c r="F250" i="1"/>
  <c r="F252" i="1"/>
  <c r="F254" i="1"/>
  <c r="F257" i="1"/>
  <c r="F258" i="1"/>
  <c r="F259" i="1"/>
  <c r="F261" i="1"/>
  <c r="F274" i="1"/>
  <c r="F275" i="1"/>
  <c r="F276" i="1"/>
  <c r="F277" i="1"/>
  <c r="F279" i="1"/>
  <c r="F280" i="1"/>
  <c r="F281" i="1"/>
  <c r="F286" i="1"/>
  <c r="F287" i="1"/>
  <c r="F288" i="1"/>
  <c r="F298" i="1"/>
  <c r="F300" i="1"/>
  <c r="F301" i="1"/>
  <c r="F302" i="1"/>
  <c r="F303" i="1"/>
  <c r="F304" i="1"/>
  <c r="F305" i="1"/>
  <c r="F309" i="1"/>
  <c r="F310" i="1"/>
  <c r="F311" i="1"/>
  <c r="F312" i="1"/>
  <c r="F313" i="1"/>
  <c r="F314" i="1"/>
  <c r="F315" i="1"/>
  <c r="F316" i="1"/>
  <c r="F317" i="1"/>
  <c r="F318" i="1"/>
  <c r="F319" i="1"/>
  <c r="F321" i="1"/>
  <c r="F322" i="1"/>
  <c r="F323" i="1"/>
  <c r="F329" i="1"/>
  <c r="C80" i="1"/>
  <c r="F80" i="1" s="1"/>
  <c r="C139" i="1"/>
  <c r="F139" i="1" s="1"/>
  <c r="C138" i="1"/>
  <c r="F138" i="1" s="1"/>
  <c r="C115" i="1"/>
  <c r="F115" i="1" s="1"/>
  <c r="C135" i="1"/>
  <c r="F135" i="1" s="1"/>
  <c r="C137" i="1"/>
  <c r="F137" i="1" s="1"/>
  <c r="C136" i="1"/>
  <c r="F136" i="1" s="1"/>
  <c r="C120" i="1"/>
  <c r="F120" i="1" s="1"/>
  <c r="C208" i="1"/>
  <c r="F208" i="1" s="1"/>
  <c r="C129" i="1"/>
  <c r="F129" i="1" s="1"/>
  <c r="C134" i="1"/>
  <c r="F134" i="1" s="1"/>
  <c r="C237" i="1"/>
  <c r="F237" i="1" s="1"/>
  <c r="C171" i="1"/>
  <c r="F171" i="1" s="1"/>
  <c r="D222" i="1"/>
  <c r="F222" i="1" s="1"/>
  <c r="C6" i="1"/>
  <c r="F6" i="1" s="1"/>
  <c r="C168" i="1" l="1"/>
  <c r="F168" i="1" s="1"/>
  <c r="C236" i="1"/>
  <c r="F236" i="1" s="1"/>
  <c r="C231" i="1"/>
  <c r="F231" i="1" s="1"/>
  <c r="C218" i="1"/>
  <c r="F218" i="1" s="1"/>
  <c r="C306" i="1"/>
  <c r="F306" i="1" s="1"/>
  <c r="C308" i="1"/>
  <c r="F308" i="1" s="1"/>
  <c r="C307" i="1"/>
  <c r="F307" i="1" s="1"/>
  <c r="C71" i="1"/>
  <c r="F71" i="1" s="1"/>
  <c r="C273" i="1"/>
  <c r="F273" i="1" s="1"/>
  <c r="C203" i="1"/>
  <c r="F203" i="1" s="1"/>
  <c r="C251" i="1"/>
  <c r="F251" i="1" s="1"/>
  <c r="C52" i="1"/>
  <c r="F52" i="1" s="1"/>
  <c r="C48" i="1"/>
  <c r="F48" i="1" s="1"/>
  <c r="C63" i="1"/>
  <c r="F63" i="1" s="1"/>
  <c r="C158" i="1"/>
  <c r="F158" i="1" s="1"/>
  <c r="C67" i="1"/>
  <c r="F67" i="1" s="1"/>
  <c r="C65" i="1"/>
  <c r="F65" i="1" s="1"/>
  <c r="C110" i="1"/>
  <c r="F110" i="1" s="1"/>
  <c r="C109" i="1"/>
  <c r="F109" i="1" s="1"/>
  <c r="C33" i="1"/>
  <c r="F33" i="1" s="1"/>
  <c r="C22" i="1"/>
  <c r="F22" i="1" s="1"/>
  <c r="C73" i="1"/>
  <c r="F73" i="1" s="1"/>
  <c r="F99" i="1"/>
  <c r="C247" i="1"/>
  <c r="F247" i="1" s="1"/>
  <c r="C101" i="1"/>
  <c r="F101" i="1" s="1"/>
  <c r="C18" i="1"/>
  <c r="F18" i="1" s="1"/>
  <c r="C17" i="1"/>
  <c r="F17" i="1" s="1"/>
  <c r="C327" i="1"/>
  <c r="F327" i="1" s="1"/>
  <c r="C326" i="1"/>
  <c r="F326" i="1" s="1"/>
  <c r="C154" i="1"/>
  <c r="F154" i="1" s="1"/>
  <c r="C169" i="1"/>
  <c r="F169" i="1" s="1"/>
  <c r="C114" i="1"/>
  <c r="F114" i="1" s="1"/>
  <c r="C174" i="1"/>
  <c r="F174" i="1" s="1"/>
  <c r="C255" i="1"/>
  <c r="F255" i="1" s="1"/>
  <c r="C53" i="1"/>
  <c r="F53" i="1" s="1"/>
  <c r="C79" i="1"/>
  <c r="F79" i="1" s="1"/>
  <c r="C217" i="1"/>
  <c r="F217" i="1" s="1"/>
  <c r="C98" i="1"/>
  <c r="F98" i="1" s="1"/>
  <c r="C38" i="1"/>
  <c r="F38" i="1" s="1"/>
  <c r="C37" i="1"/>
  <c r="F37" i="1" s="1"/>
  <c r="C111" i="1"/>
  <c r="F111" i="1" s="1"/>
  <c r="C161" i="1"/>
  <c r="F161" i="1" s="1"/>
  <c r="C16" i="1"/>
  <c r="F16" i="1" s="1"/>
  <c r="C193" i="1"/>
  <c r="F193" i="1" s="1"/>
  <c r="C192" i="1"/>
  <c r="F192" i="1" s="1"/>
  <c r="C191" i="1"/>
  <c r="F191" i="1" s="1"/>
  <c r="C59" i="1"/>
  <c r="F59" i="1" s="1"/>
  <c r="C162" i="1"/>
  <c r="F162" i="1" s="1"/>
  <c r="C60" i="1"/>
  <c r="F60" i="1" s="1"/>
  <c r="C283" i="1"/>
  <c r="F283" i="1" s="1"/>
  <c r="C285" i="1"/>
  <c r="F285" i="1" s="1"/>
  <c r="C68" i="1"/>
  <c r="F68" i="1" s="1"/>
  <c r="C157" i="1"/>
  <c r="F157" i="1" s="1"/>
  <c r="C124" i="1"/>
  <c r="F124" i="1" s="1"/>
  <c r="C20" i="1"/>
  <c r="F20" i="1" s="1"/>
  <c r="C207" i="1"/>
  <c r="F207" i="1" s="1"/>
  <c r="C45" i="1"/>
  <c r="F45" i="1" s="1"/>
  <c r="C328" i="1"/>
  <c r="F328" i="1" s="1"/>
  <c r="C256" i="1"/>
  <c r="F256" i="1" s="1"/>
  <c r="C299" i="1"/>
  <c r="F299" i="1" s="1"/>
  <c r="C87" i="1"/>
  <c r="F87" i="1" s="1"/>
  <c r="C97" i="1"/>
  <c r="F97" i="1" s="1"/>
  <c r="C103" i="1"/>
  <c r="F103" i="1" s="1"/>
  <c r="C82" i="1"/>
  <c r="F82" i="1" s="1"/>
  <c r="C19" i="1"/>
  <c r="F19" i="1" s="1"/>
  <c r="C297" i="1"/>
  <c r="F297" i="1" s="1"/>
  <c r="C35" i="1"/>
  <c r="F35" i="1" s="1"/>
  <c r="C34" i="1"/>
  <c r="F34" i="1" s="1"/>
  <c r="C89" i="1"/>
  <c r="F89" i="1" s="1"/>
  <c r="C253" i="1"/>
  <c r="F253" i="1" s="1"/>
  <c r="C5" i="1"/>
  <c r="F5" i="1" s="1"/>
  <c r="C188" i="1"/>
  <c r="F188" i="1" s="1"/>
  <c r="C186" i="1"/>
  <c r="F186" i="1" s="1"/>
  <c r="C200" i="1"/>
  <c r="F200" i="1" s="1"/>
  <c r="C199" i="1"/>
  <c r="F199" i="1" s="1"/>
  <c r="C14" i="1"/>
  <c r="F14" i="1" s="1"/>
  <c r="C216" i="1"/>
  <c r="F216" i="1" s="1"/>
  <c r="C212" i="1"/>
  <c r="F212" i="1" s="1"/>
  <c r="C190" i="1"/>
  <c r="F190" i="1" s="1"/>
  <c r="C112" i="1"/>
  <c r="F112" i="1" s="1"/>
  <c r="C204" i="1"/>
  <c r="F204" i="1" s="1"/>
  <c r="C30" i="1"/>
  <c r="F30" i="1" s="1"/>
  <c r="C260" i="1"/>
  <c r="F260" i="1" s="1"/>
  <c r="C13" i="1"/>
  <c r="F13" i="1" s="1"/>
  <c r="C21" i="1"/>
  <c r="F21" i="1" s="1"/>
  <c r="C32" i="1"/>
  <c r="F32" i="1" s="1"/>
  <c r="C201" i="1"/>
  <c r="F201" i="1" s="1"/>
  <c r="C95" i="1"/>
  <c r="F95" i="1" s="1"/>
  <c r="E401" i="1" l="1"/>
  <c r="H111" i="2" l="1"/>
  <c r="E111" i="2"/>
  <c r="H110" i="2"/>
  <c r="E110" i="2"/>
  <c r="H109" i="2"/>
  <c r="E109" i="2"/>
  <c r="H108" i="2"/>
  <c r="E108" i="2"/>
  <c r="E107" i="2"/>
  <c r="H107" i="2" s="1"/>
  <c r="E106" i="2"/>
  <c r="H106" i="2" s="1"/>
  <c r="E105" i="2"/>
  <c r="H105" i="2" s="1"/>
  <c r="E104" i="2"/>
  <c r="H104" i="2" s="1"/>
  <c r="E103" i="2"/>
  <c r="H103" i="2" s="1"/>
  <c r="E102" i="2"/>
  <c r="H102" i="2" s="1"/>
  <c r="E101" i="2"/>
  <c r="H101" i="2" s="1"/>
  <c r="E100" i="2"/>
  <c r="H100" i="2" s="1"/>
  <c r="H99" i="2"/>
  <c r="E99" i="2"/>
  <c r="E98" i="2"/>
  <c r="H98" i="2" s="1"/>
  <c r="E97" i="2"/>
  <c r="H97" i="2" s="1"/>
  <c r="E96" i="2"/>
  <c r="H96" i="2" s="1"/>
  <c r="E95" i="2"/>
  <c r="H95" i="2" s="1"/>
  <c r="E94" i="2"/>
  <c r="H94" i="2" s="1"/>
  <c r="H93" i="2"/>
  <c r="E93" i="2"/>
  <c r="E92" i="2"/>
  <c r="H92" i="2" s="1"/>
  <c r="E91" i="2"/>
  <c r="H91" i="2" s="1"/>
  <c r="H90" i="2"/>
  <c r="E90" i="2"/>
  <c r="H89" i="2"/>
  <c r="E89" i="2"/>
  <c r="H88" i="2"/>
  <c r="E88" i="2"/>
  <c r="E87" i="2"/>
  <c r="H87" i="2" s="1"/>
  <c r="E86" i="2"/>
  <c r="H86" i="2" s="1"/>
  <c r="E85" i="2"/>
  <c r="H85" i="2" s="1"/>
  <c r="E84" i="2"/>
  <c r="H84" i="2" s="1"/>
  <c r="E83" i="2"/>
  <c r="H83" i="2" s="1"/>
  <c r="H82" i="2"/>
  <c r="E82" i="2"/>
  <c r="E81" i="2"/>
  <c r="H81" i="2" s="1"/>
  <c r="E80" i="2"/>
  <c r="H80" i="2" s="1"/>
  <c r="H79" i="2"/>
  <c r="E79" i="2"/>
  <c r="H78" i="2"/>
  <c r="E78" i="2"/>
  <c r="H77" i="2"/>
  <c r="E77" i="2"/>
  <c r="E76" i="2"/>
  <c r="H76" i="2" s="1"/>
  <c r="E75" i="2"/>
  <c r="H75" i="2" s="1"/>
  <c r="E74" i="2"/>
  <c r="H74" i="2" s="1"/>
  <c r="E73" i="2"/>
  <c r="H73" i="2" s="1"/>
  <c r="E72" i="2"/>
  <c r="H72" i="2" s="1"/>
  <c r="E71" i="2"/>
  <c r="H71" i="2" s="1"/>
  <c r="E70" i="2"/>
  <c r="H70" i="2" s="1"/>
  <c r="E69" i="2"/>
  <c r="H69" i="2" s="1"/>
  <c r="E68" i="2"/>
  <c r="H68" i="2" s="1"/>
  <c r="E67" i="2"/>
  <c r="H67" i="2" s="1"/>
  <c r="E66" i="2"/>
  <c r="H66" i="2" s="1"/>
  <c r="E65" i="2"/>
  <c r="H65" i="2" s="1"/>
  <c r="E64" i="2"/>
  <c r="H64" i="2" s="1"/>
  <c r="E63" i="2"/>
  <c r="H63" i="2" s="1"/>
  <c r="H62" i="2"/>
  <c r="E62" i="2"/>
  <c r="H61" i="2"/>
  <c r="E61" i="2"/>
  <c r="E60" i="2"/>
  <c r="H60" i="2" s="1"/>
  <c r="H59" i="2"/>
  <c r="E59" i="2"/>
  <c r="E58" i="2"/>
  <c r="H58" i="2" s="1"/>
  <c r="E57" i="2"/>
  <c r="H57" i="2" s="1"/>
  <c r="E56" i="2"/>
  <c r="H56" i="2" s="1"/>
  <c r="E55" i="2"/>
  <c r="H55" i="2" s="1"/>
  <c r="H54" i="2"/>
  <c r="E54" i="2"/>
  <c r="H53" i="2"/>
  <c r="E53" i="2"/>
  <c r="E52" i="2"/>
  <c r="H52" i="2" s="1"/>
  <c r="E51" i="2"/>
  <c r="H51" i="2" s="1"/>
  <c r="H50" i="2"/>
  <c r="E50" i="2"/>
  <c r="E49" i="2"/>
  <c r="H49" i="2" s="1"/>
  <c r="E48" i="2"/>
  <c r="H48" i="2" s="1"/>
  <c r="H47" i="2"/>
  <c r="E47" i="2"/>
  <c r="H46" i="2"/>
  <c r="E46" i="2"/>
  <c r="E45" i="2"/>
  <c r="H45" i="2" s="1"/>
  <c r="E44" i="2"/>
  <c r="H44" i="2" s="1"/>
  <c r="H43" i="2"/>
  <c r="E43" i="2"/>
  <c r="E42" i="2"/>
  <c r="H42" i="2" s="1"/>
  <c r="E41" i="2"/>
  <c r="H41" i="2" s="1"/>
  <c r="E40" i="2"/>
  <c r="H40" i="2" s="1"/>
  <c r="E39" i="2"/>
  <c r="H39" i="2" s="1"/>
  <c r="E38" i="2"/>
  <c r="H38" i="2" s="1"/>
  <c r="E37" i="2"/>
  <c r="H37" i="2" s="1"/>
  <c r="E36" i="2"/>
  <c r="H36" i="2" s="1"/>
  <c r="E35" i="2"/>
  <c r="H35" i="2" s="1"/>
  <c r="E34" i="2"/>
  <c r="H34" i="2" s="1"/>
  <c r="E33" i="2"/>
  <c r="H33" i="2" s="1"/>
  <c r="E32" i="2"/>
  <c r="H32" i="2" s="1"/>
  <c r="E31" i="2"/>
  <c r="H31" i="2" s="1"/>
  <c r="E30" i="2"/>
  <c r="H30" i="2" s="1"/>
  <c r="E29" i="2"/>
  <c r="H29" i="2" s="1"/>
  <c r="E28" i="2"/>
  <c r="H28" i="2" s="1"/>
  <c r="H27" i="2"/>
  <c r="E27" i="2"/>
  <c r="E26" i="2"/>
  <c r="H26" i="2" s="1"/>
  <c r="E25" i="2"/>
  <c r="H25" i="2" s="1"/>
  <c r="E24" i="2"/>
  <c r="H24" i="2" s="1"/>
  <c r="E23" i="2"/>
  <c r="H23" i="2" s="1"/>
  <c r="E22" i="2"/>
  <c r="H22" i="2" s="1"/>
  <c r="E21" i="2"/>
  <c r="H21" i="2" s="1"/>
  <c r="E20" i="2"/>
  <c r="H20" i="2" s="1"/>
  <c r="E19" i="2"/>
  <c r="H19" i="2" s="1"/>
  <c r="E18" i="2"/>
  <c r="H18" i="2" s="1"/>
  <c r="E17" i="2"/>
  <c r="H17" i="2" s="1"/>
  <c r="E16" i="2"/>
  <c r="H16" i="2" s="1"/>
  <c r="E15" i="2"/>
  <c r="H15" i="2" s="1"/>
  <c r="E14" i="2"/>
  <c r="H14" i="2" s="1"/>
  <c r="E13" i="2"/>
  <c r="H13" i="2" s="1"/>
  <c r="E12" i="2"/>
  <c r="H12" i="2" s="1"/>
  <c r="H11" i="2"/>
  <c r="E11" i="2"/>
  <c r="E10" i="2"/>
  <c r="H10" i="2" s="1"/>
  <c r="E9" i="2"/>
  <c r="H9" i="2" s="1"/>
  <c r="E8" i="2"/>
  <c r="H8" i="2" s="1"/>
  <c r="E7" i="2"/>
  <c r="H7" i="2" s="1"/>
  <c r="H6" i="2"/>
  <c r="E6" i="2"/>
  <c r="E5" i="2"/>
  <c r="H5" i="2" s="1"/>
  <c r="H4" i="2"/>
  <c r="E4" i="2"/>
  <c r="E3" i="2"/>
  <c r="H3" i="2" s="1"/>
  <c r="E2" i="2"/>
  <c r="H2" i="2" s="1"/>
  <c r="E1" i="2"/>
  <c r="H1" i="2" s="1"/>
</calcChain>
</file>

<file path=xl/sharedStrings.xml><?xml version="1.0" encoding="utf-8"?>
<sst xmlns="http://schemas.openxmlformats.org/spreadsheetml/2006/main" count="450" uniqueCount="400">
  <si>
    <t xml:space="preserve">PRODUCTO </t>
  </si>
  <si>
    <t>PIEZAS</t>
  </si>
  <si>
    <t>PRECIO</t>
  </si>
  <si>
    <t>CARNE ARABE</t>
  </si>
  <si>
    <t>LONGANIZA CASERA</t>
  </si>
  <si>
    <t>LONGANIZA ECONOMICA</t>
  </si>
  <si>
    <t>PESO NETO</t>
  </si>
  <si>
    <t>IMPORTE</t>
  </si>
  <si>
    <t>COLOR</t>
  </si>
  <si>
    <t>TOTAL</t>
  </si>
  <si>
    <t>N°</t>
  </si>
  <si>
    <t>TARAS</t>
  </si>
  <si>
    <t>ROJA</t>
  </si>
  <si>
    <t>PEPPERONI WINNIS</t>
  </si>
  <si>
    <t>ABASTOS 4 CARNES</t>
  </si>
  <si>
    <t>CHORIZO OAXACA</t>
  </si>
  <si>
    <t>SALAMI WINNIS</t>
  </si>
  <si>
    <t>TOCINO SALADO</t>
  </si>
  <si>
    <t>ALITAS ADOBADAS</t>
  </si>
  <si>
    <t>TOCINO WINNIS</t>
  </si>
  <si>
    <t>CHORIZO ESPAÑOL</t>
  </si>
  <si>
    <t>JAMON PECHUGA DE PAVO EXTRAFINA</t>
  </si>
  <si>
    <t>JAMON ESPALDILLA ARCOS</t>
  </si>
  <si>
    <t>JAMON PAVO MARIETTA</t>
  </si>
  <si>
    <t>QUESO DE PUERCO CAPISTRANO</t>
  </si>
  <si>
    <t>JAMON DE PECHUGA SABORI</t>
  </si>
  <si>
    <t>JAMON YORK LEDO</t>
  </si>
  <si>
    <t>JAMON DE PIERNA SABORI</t>
  </si>
  <si>
    <t>JAMON YORK PEÑARANDA</t>
  </si>
  <si>
    <t>JAMON DE PIERNA HOLANDES</t>
  </si>
  <si>
    <t>QUESO DE PUERCO FRITZ</t>
  </si>
  <si>
    <t>JAMON VIRGINIA AHUMADO</t>
  </si>
  <si>
    <t>JAMON DE PAVO FRITZ</t>
  </si>
  <si>
    <t>QUESO DE PUERCO FUD</t>
  </si>
  <si>
    <t>JAMON DE PAVO VIRGINIA</t>
  </si>
  <si>
    <t>PIERNA AHUMADA PCO</t>
  </si>
  <si>
    <t>CHORIZO ARGENTINO LEDO</t>
  </si>
  <si>
    <t>PIERNA DE PAVO AHUMADA</t>
  </si>
  <si>
    <t>JAMON AMERICANO LEDO</t>
  </si>
  <si>
    <t>JAMON DE PECHUGA NUTRES</t>
  </si>
  <si>
    <t>SUCURSAL "ZAVALETA"</t>
  </si>
  <si>
    <t>CHORIZO ARGENTINO ESPECIAL</t>
  </si>
  <si>
    <t>CHISTORRA WINNIS</t>
  </si>
  <si>
    <t>CHISTORRA FRITZ LINE ORO</t>
  </si>
  <si>
    <t>PAQUETE PARRILLERO ESPECIAL</t>
  </si>
  <si>
    <t>PAQUETE PARRILLERO SENCILLO</t>
  </si>
  <si>
    <t>SALCHICHA ANNY AZUL</t>
  </si>
  <si>
    <t>SALCHICHA HOT DOG FUD</t>
  </si>
  <si>
    <t xml:space="preserve">SALCHICHA FRANK FRITZ </t>
  </si>
  <si>
    <t xml:space="preserve">CHULETA AHUMADA </t>
  </si>
  <si>
    <t>QUESILLO CREMOSO</t>
  </si>
  <si>
    <t>QUESO PANELA</t>
  </si>
  <si>
    <t>SALCHICHA FRANK FURT TAVERNETA</t>
  </si>
  <si>
    <t xml:space="preserve">JAMÓN DE PAVO HORNEADO EL PATRÓN </t>
  </si>
  <si>
    <t>JAMÓN DE PIERNA HOLANDÉS EL PATRÓN</t>
  </si>
  <si>
    <t>QUESO PARMESANO RAYADO</t>
  </si>
  <si>
    <t>QUESO PARMESANO TROZO</t>
  </si>
  <si>
    <t>JAMÓN SERRANO CINTA DE ORO</t>
  </si>
  <si>
    <t>QUESO PHILADELPHIA</t>
  </si>
  <si>
    <t>QUESO ZORAYDA</t>
  </si>
  <si>
    <t>CREMA NATURAL</t>
  </si>
  <si>
    <t>QUESO AÑEJO</t>
  </si>
  <si>
    <t>QUESO REDONDO</t>
  </si>
  <si>
    <t>QUESO CASTELL</t>
  </si>
  <si>
    <t>RECORTE DE TOCINO</t>
  </si>
  <si>
    <t>MOLE</t>
  </si>
  <si>
    <t>MILANESA DE POLLO</t>
  </si>
  <si>
    <t/>
  </si>
  <si>
    <t>RECORTE DE CHULETA</t>
  </si>
  <si>
    <t>JAMÓN SERRANO TAVERNETA</t>
  </si>
  <si>
    <t>TOCINO DE PIERNA</t>
  </si>
  <si>
    <t>QUESO REDONDO IGLESIAS</t>
  </si>
  <si>
    <t>REAL IBÉRICO</t>
  </si>
  <si>
    <t>MAÍZ POBLANA</t>
  </si>
  <si>
    <t>MAÍZ MORELOS</t>
  </si>
  <si>
    <t>QUESO CREMA OBESA</t>
  </si>
  <si>
    <t>CREMA AL QUESO CABRA</t>
  </si>
  <si>
    <t>CARNE ENCHILADA ESPECIAL</t>
  </si>
  <si>
    <t>PATA NATURAL</t>
  </si>
  <si>
    <t>CECINA</t>
  </si>
  <si>
    <t>MANTECA</t>
  </si>
  <si>
    <t>CHILE</t>
  </si>
  <si>
    <t>CONDIMENTO CALIFORNIA</t>
  </si>
  <si>
    <t>CHAMORRO ROSTIZADO</t>
  </si>
  <si>
    <t>CHAMORRO ROSTIZADO S/H</t>
  </si>
  <si>
    <t xml:space="preserve">SALCHICHA ALEMANA CAPISTRANO RES </t>
  </si>
  <si>
    <t>SALCHICHA ALEMANA CAPISTRANO CERDO</t>
  </si>
  <si>
    <t>SALCHICHA FRANK FURT CERDO CAPISTRANO</t>
  </si>
  <si>
    <t>SALCHICHA PECHUGA PAVO CAPISTRANO</t>
  </si>
  <si>
    <t xml:space="preserve">SALCHICHA FRITZ SCHUBLING </t>
  </si>
  <si>
    <t>CHORIZO A LA SIDRAL OBERTAL</t>
  </si>
  <si>
    <t>JAMÓN DE PECHUGA PAVO FINA</t>
  </si>
  <si>
    <t>JAMÓN DE PIERNA CAPISTRANO</t>
  </si>
  <si>
    <t>CHORIZO PAMPLONA</t>
  </si>
  <si>
    <t xml:space="preserve">LOMO ENBUCHADO FRITZ </t>
  </si>
  <si>
    <t>ROASTBEEF OBERTAL</t>
  </si>
  <si>
    <t>TAPAS ESPAÑOLAS</t>
  </si>
  <si>
    <t>CREME DE BRIE</t>
  </si>
  <si>
    <t>QUESO PARMIGIANO</t>
  </si>
  <si>
    <t>QUESO GRANDA PADANO</t>
  </si>
  <si>
    <t>QUESO IBÉRICO SEMICURADO</t>
  </si>
  <si>
    <t>QUESO SEMI CURADO LA LEYENDA</t>
  </si>
  <si>
    <t>QUESO IBÉRICO CURADO</t>
  </si>
  <si>
    <t>QUESO INDIAZABAL</t>
  </si>
  <si>
    <t>QUESO DEL CAMPO GRAN RESERVA</t>
  </si>
  <si>
    <t>QUESO DEL CAMPO SEMICURADO</t>
  </si>
  <si>
    <t>GOUDA</t>
  </si>
  <si>
    <t>QUESO FRESCO ARTESANAL</t>
  </si>
  <si>
    <t xml:space="preserve">YOGURT ½ LT. DON PÁNFILO </t>
  </si>
  <si>
    <t>NATA DON PÁNFILO</t>
  </si>
  <si>
    <t>BOURSIN NUEZ DON PÁNFILO</t>
  </si>
  <si>
    <t>BOURSIN NATURAL DON PÁNFILO</t>
  </si>
  <si>
    <t>BOURSIN CENIZA DON PÁNFILO</t>
  </si>
  <si>
    <t>BOURSIN HIERBAS FINAS DON PÁNFILO</t>
  </si>
  <si>
    <t>BOTANERO CHIPOTLE DON PÁNFILO</t>
  </si>
  <si>
    <t>BOTANERO SERRANO DON PÁNFILO</t>
  </si>
  <si>
    <t xml:space="preserve">FLANDON PÁNFILO </t>
  </si>
  <si>
    <t>QUESO RICARDI</t>
  </si>
  <si>
    <t>QUESO AZUL DANÉS</t>
  </si>
  <si>
    <t xml:space="preserve">SALCHICHA TAVERNETA </t>
  </si>
  <si>
    <t>CREMA ALPURA 400 GR.</t>
  </si>
  <si>
    <t>CHISTORRA FRITZ GOURMET</t>
  </si>
  <si>
    <t>PATA PREPARADA</t>
  </si>
  <si>
    <t>RECORTE DE JAMÓN</t>
  </si>
  <si>
    <t>JAMÓN URBI MIEL</t>
  </si>
  <si>
    <t>JAMÓN URBI ALMENDRADO</t>
  </si>
  <si>
    <t>JAMÓN URBI PISTACHE</t>
  </si>
  <si>
    <t>QUESO BLANCO *</t>
  </si>
  <si>
    <t>RETAZO *</t>
  </si>
  <si>
    <t>CHAMBARTE S/H</t>
  </si>
  <si>
    <t>CHAMBARTE C/H</t>
  </si>
  <si>
    <t>CUETE</t>
  </si>
  <si>
    <t>CONCHA PARA DESHEBRAR RES</t>
  </si>
  <si>
    <t>***</t>
  </si>
  <si>
    <t>ARRACHERA MARINADA</t>
  </si>
  <si>
    <t>SIRLOIN **</t>
  </si>
  <si>
    <t>CARNE ABIERTA</t>
  </si>
  <si>
    <t>PAPAS ONDULADAS</t>
  </si>
  <si>
    <t>PALITO **</t>
  </si>
  <si>
    <t>PAPAS GAJO</t>
  </si>
  <si>
    <t>CORTES AMERICANOS</t>
  </si>
  <si>
    <t xml:space="preserve">GALLINA RES </t>
  </si>
  <si>
    <t>LENGUA DE RES</t>
  </si>
  <si>
    <t>ARRACHERA TEXANA</t>
  </si>
  <si>
    <t>ARRACHERA TAQUERA</t>
  </si>
  <si>
    <t xml:space="preserve">NORTEÑO </t>
  </si>
  <si>
    <t>BISTEC P/ ASAR PCO</t>
  </si>
  <si>
    <t>HAMBURGUESA ESPECIAL</t>
  </si>
  <si>
    <t>TOTOPOS</t>
  </si>
  <si>
    <t>TOSTADAS DELICIAS</t>
  </si>
  <si>
    <t>TOSTADAS NARJ</t>
  </si>
  <si>
    <t>TOSTADAS ROJ</t>
  </si>
  <si>
    <t>TOSTADAS TRACIONALES 140G ROJ</t>
  </si>
  <si>
    <t xml:space="preserve">TOSTADAS TRACIONALES.500 G </t>
  </si>
  <si>
    <t>SALSA ÁRABE 1LT</t>
  </si>
  <si>
    <t>SALSA ÁRABE .500 ML</t>
  </si>
  <si>
    <t>SALSA ÁRABE .250 ML</t>
  </si>
  <si>
    <t>CONDIMENTO 4 CARNES</t>
  </si>
  <si>
    <t>SALSA ARTESANAL 100 GR.</t>
  </si>
  <si>
    <t>SALSA ARTESANAL 200 GR.</t>
  </si>
  <si>
    <t>SALSA TRADICIONAL .235 GR</t>
  </si>
  <si>
    <t>SALSA OAXACA 150 ML.</t>
  </si>
  <si>
    <t>SALSA OAXACA 70 GR.</t>
  </si>
  <si>
    <t>COSTILLA DE PUERCO</t>
  </si>
  <si>
    <t>ESPINAZO DE PUERCO</t>
  </si>
  <si>
    <t>CENTRO DE CODILLO</t>
  </si>
  <si>
    <t>CABEZA</t>
  </si>
  <si>
    <t xml:space="preserve">HUESO DE PUERCO </t>
  </si>
  <si>
    <t>MANITA</t>
  </si>
  <si>
    <t>RACK COSTILLAR DE PUERCO</t>
  </si>
  <si>
    <t>CARRILLERA</t>
  </si>
  <si>
    <t>CODILLO ENTERO</t>
  </si>
  <si>
    <t>**</t>
  </si>
  <si>
    <t>TROZO ECONÓMICO PCO</t>
  </si>
  <si>
    <t xml:space="preserve">TROZO LIMPIO PCO </t>
  </si>
  <si>
    <t>COSTILLA PCO</t>
  </si>
  <si>
    <t>TROZO LIMPIO PCO</t>
  </si>
  <si>
    <t>LOMO DE CAÑA</t>
  </si>
  <si>
    <t>TROZO ECONÓMICO</t>
  </si>
  <si>
    <t>HUESO DE PUERCO</t>
  </si>
  <si>
    <t>ESPALDILLA C/H</t>
  </si>
  <si>
    <t>SURTIDO DE PCO</t>
  </si>
  <si>
    <t>CARNE AL PASTOR</t>
  </si>
  <si>
    <t>FALDA DE PUERCO</t>
  </si>
  <si>
    <t>FILETE DE PUERCO</t>
  </si>
  <si>
    <t>CORTES DE PCO</t>
  </si>
  <si>
    <t>HUESO DE PERICO</t>
  </si>
  <si>
    <t>ARRACHERA TAQUERA**</t>
  </si>
  <si>
    <t>CARNE ÁRABE</t>
  </si>
  <si>
    <t>CORTES **</t>
  </si>
  <si>
    <t>PANZA DE RES</t>
  </si>
  <si>
    <t>CHULETA NATURAL</t>
  </si>
  <si>
    <t>CARNE ABIERTA**</t>
  </si>
  <si>
    <t>PULPA DE NORTEÑO</t>
  </si>
  <si>
    <t>BISTEC P/ ASAR</t>
  </si>
  <si>
    <t>BARRIGA DE PCO</t>
  </si>
  <si>
    <t>MOLIDA DE RES</t>
  </si>
  <si>
    <t>CARNE PICADA DE RES</t>
  </si>
  <si>
    <t>PECHUGA MOLIDA</t>
  </si>
  <si>
    <t>CARNE PICADA DE PCO</t>
  </si>
  <si>
    <t>HUESO DE TUÉTANO</t>
  </si>
  <si>
    <t>SALSA ARTESANAL 200G</t>
  </si>
  <si>
    <t>SALSA ARTESANAL 250G</t>
  </si>
  <si>
    <t>SALSA ARTESANAL 800G</t>
  </si>
  <si>
    <t>SALSA ARTESANAL 150G</t>
  </si>
  <si>
    <t>SALSA TRADICIONAL DE GUSANO</t>
  </si>
  <si>
    <t>SALSA MAGUEY</t>
  </si>
  <si>
    <t>BOLSAS DE CARBÓN</t>
  </si>
  <si>
    <t>SALSA OAXACA</t>
  </si>
  <si>
    <t>PAQUETE DE TORTILLAS HARINA</t>
  </si>
  <si>
    <t>CHICHARRON</t>
  </si>
  <si>
    <t>HAMBURGUESA ECONOMICA</t>
  </si>
  <si>
    <t>PAPA GAJO</t>
  </si>
  <si>
    <t>ATUN MEDALLON</t>
  </si>
  <si>
    <t>BISTEC DE PCO</t>
  </si>
  <si>
    <t>JAMON S/H</t>
  </si>
  <si>
    <t>SALMON</t>
  </si>
  <si>
    <t>FILETE TILAPIA</t>
  </si>
  <si>
    <t>SESOS</t>
  </si>
  <si>
    <t>ESPALDILLA DE CARNERO</t>
  </si>
  <si>
    <t>HUESO DE PCO</t>
  </si>
  <si>
    <t>ESPINAZO PCO</t>
  </si>
  <si>
    <t>ROASTBEEF</t>
  </si>
  <si>
    <t xml:space="preserve">MANITA </t>
  </si>
  <si>
    <t>CABEZA DE PCO</t>
  </si>
  <si>
    <t>PORK BELLY</t>
  </si>
  <si>
    <t>BARRIGA</t>
  </si>
  <si>
    <t>FILETE MIGON</t>
  </si>
  <si>
    <t>FILETE DE PCO</t>
  </si>
  <si>
    <t>FALDA DE PCO</t>
  </si>
  <si>
    <t>CORTE ESTRELLA</t>
  </si>
  <si>
    <t>MIXIOTE</t>
  </si>
  <si>
    <t>PIERNA Y MUSLO</t>
  </si>
  <si>
    <t xml:space="preserve">SURIMI </t>
  </si>
  <si>
    <t>MARISCADA</t>
  </si>
  <si>
    <t>AGUJA DE RES</t>
  </si>
  <si>
    <t>HUESO DE TUETANO</t>
  </si>
  <si>
    <t>MOLIDA DE PCO</t>
  </si>
  <si>
    <t>BISTEC P/ASAR</t>
  </si>
  <si>
    <t>ARRACHERA STERLING</t>
  </si>
  <si>
    <t>MILANESA DE RES</t>
  </si>
  <si>
    <t>CHAMBARETE C/H</t>
  </si>
  <si>
    <t>FILETE DE RES</t>
  </si>
  <si>
    <t>CABRERIA</t>
  </si>
  <si>
    <t>RIB EYE ROLL</t>
  </si>
  <si>
    <t>TOP SIRLOIN</t>
  </si>
  <si>
    <t>T-BONE</t>
  </si>
  <si>
    <t xml:space="preserve">COWBOY </t>
  </si>
  <si>
    <t>HAMBURGESA ECONOMICA</t>
  </si>
  <si>
    <t>CORTES MADURADOS**</t>
  </si>
  <si>
    <t>NEW YORK CHOICE</t>
  </si>
  <si>
    <t>RIB EYE CHOICE</t>
  </si>
  <si>
    <t>TOSTADAS NATURAL</t>
  </si>
  <si>
    <t>PAN ÁRABE GRANDE</t>
  </si>
  <si>
    <t>POSTRES PÁNFILO</t>
  </si>
  <si>
    <t>RETAZO DE RES</t>
  </si>
  <si>
    <t>BROCHETA DE PCO</t>
  </si>
  <si>
    <t>SALSA ARABE 1 LT</t>
  </si>
  <si>
    <t>SALSA ARABE .500 ML</t>
  </si>
  <si>
    <t>SALSA ARABE .250 ML</t>
  </si>
  <si>
    <t>TOSTADAS HORNEADAS .500 G</t>
  </si>
  <si>
    <t>TOSTADAS HORNEADAS .250 G</t>
  </si>
  <si>
    <t>TOSTADAS ROLLO TRADICIONAL</t>
  </si>
  <si>
    <t>TOSTADAS TRADICONAL .140 G</t>
  </si>
  <si>
    <t>CODNIMENTO CALIFORNIA</t>
  </si>
  <si>
    <t>CONDIMENTOS 4 CARNES</t>
  </si>
  <si>
    <t>CARBON</t>
  </si>
  <si>
    <t>NUGGTES</t>
  </si>
  <si>
    <t>PALITOS DE QUESO</t>
  </si>
  <si>
    <t>PAPA RECTA</t>
  </si>
  <si>
    <t>CONTRA EXCEL</t>
  </si>
  <si>
    <t>CAMARON GRANDE</t>
  </si>
  <si>
    <t>CAMARON CHICO</t>
  </si>
  <si>
    <t>PAPA ONDULADA</t>
  </si>
  <si>
    <t>CABRERIA STERLING</t>
  </si>
  <si>
    <t>T-BONE STERLING</t>
  </si>
  <si>
    <t>SHORT RIB STERLING</t>
  </si>
  <si>
    <t>COWBOY STERLING</t>
  </si>
  <si>
    <t>NEW YORK  STERLING</t>
  </si>
  <si>
    <t>TOP SIRLOIN STERLING</t>
  </si>
  <si>
    <t>CAMARON U10</t>
  </si>
  <si>
    <t>CAMARON U21-25</t>
  </si>
  <si>
    <t>CAMARON 16/20</t>
  </si>
  <si>
    <t>CAMARON U-15</t>
  </si>
  <si>
    <t>CAMARON U-12</t>
  </si>
  <si>
    <t>SESOS POR CAJA</t>
  </si>
  <si>
    <t>TOSTADAS HORNEADAS .320 G</t>
  </si>
  <si>
    <t>TOTOPOS PAPAQUI</t>
  </si>
  <si>
    <t>TOTAL TARAS</t>
  </si>
  <si>
    <t>SALSA MACHA CHAPULIN TAMARINDO</t>
  </si>
  <si>
    <t>MOLIDA MIXTA</t>
  </si>
  <si>
    <t>CABEZA DE LOMO</t>
  </si>
  <si>
    <t>PECHUGA DE POLLO</t>
  </si>
  <si>
    <t>CHICHARRON PRENSADO</t>
  </si>
  <si>
    <t xml:space="preserve">PICAÑA </t>
  </si>
  <si>
    <t>TOSTADAS PAPAQUI</t>
  </si>
  <si>
    <t>SALSA MACHA CHAPULIN 250 G</t>
  </si>
  <si>
    <t>PECHO</t>
  </si>
  <si>
    <t>ARRACHERA BEST WEST</t>
  </si>
  <si>
    <t>BRISKET</t>
  </si>
  <si>
    <t>RIB EYE STERLING</t>
  </si>
  <si>
    <t>CHAMBARTE C/H CAJA</t>
  </si>
  <si>
    <t>CHAMBARETE CHOICE</t>
  </si>
  <si>
    <t>VACIADA</t>
  </si>
  <si>
    <t>CUERO PAPEL</t>
  </si>
  <si>
    <t>PLANCHA</t>
  </si>
  <si>
    <t>PULPA DE ESPALDILLA</t>
  </si>
  <si>
    <t>TOMAHAWK CHOICE</t>
  </si>
  <si>
    <t>TOMAHAWK PRIME</t>
  </si>
  <si>
    <t>LOMO ADOBADO GOURMETZ</t>
  </si>
  <si>
    <t>LOMO NAVIDEÑO GOURMETZ</t>
  </si>
  <si>
    <t>PIERNA NAVIDEÑA GOURMETZ</t>
  </si>
  <si>
    <t>PIERNA ENVINADA GOURMETZ</t>
  </si>
  <si>
    <t>POLLO AHUMADO</t>
  </si>
  <si>
    <t>PAVO AHUMADO</t>
  </si>
  <si>
    <t>PAVO NATURAL</t>
  </si>
  <si>
    <t>GRASA  DE RES</t>
  </si>
  <si>
    <t>RIÑON</t>
  </si>
  <si>
    <t>PULPA DE RES</t>
  </si>
  <si>
    <t>RECORTE DE PIERNA</t>
  </si>
  <si>
    <t>DESCARNE</t>
  </si>
  <si>
    <t>CUERO DE PIERNA</t>
  </si>
  <si>
    <t>CARPACCIO</t>
  </si>
  <si>
    <t>PICAÑA CHIOCE</t>
  </si>
  <si>
    <t>PIERNA CON CUERO</t>
  </si>
  <si>
    <t>BANDERA</t>
  </si>
  <si>
    <t>JAMÓN DE PECHUGA DE PAVO PATRON</t>
  </si>
  <si>
    <t>JAMON DE PAVO FUD</t>
  </si>
  <si>
    <t>GALANTINA C/HUEVO FRITZ</t>
  </si>
  <si>
    <t>CHORIZO SALAMANCA</t>
  </si>
  <si>
    <t xml:space="preserve">RECORTE DE MANCHEGO </t>
  </si>
  <si>
    <t>QUESO GOUDA URUGUAYO</t>
  </si>
  <si>
    <t>SALCHICHA ANNY HOT DOG</t>
  </si>
  <si>
    <t>SALCHICHA PAVO FUD</t>
  </si>
  <si>
    <t>ALITAS BBQ</t>
  </si>
  <si>
    <t>MANTEQUILLA IBERIA 0.90 GR.</t>
  </si>
  <si>
    <t>MANTEQUILLA IBERIA ½ KG</t>
  </si>
  <si>
    <t>MANTEQUILLA IBERIA 1KG</t>
  </si>
  <si>
    <t xml:space="preserve">MANTEQUILLA GLORIA </t>
  </si>
  <si>
    <t>NOVELDA CREMA A LA TRUFFE</t>
  </si>
  <si>
    <t>NOVELDA CREMA DE QUESO OVEJA</t>
  </si>
  <si>
    <t>NOVELDA CREMA DE QUESO CURADO</t>
  </si>
  <si>
    <t>NOVELDA CREMA DE QUESO DE CABRA</t>
  </si>
  <si>
    <t>NOVELDA CREMA DE QUESO SEMICURADO</t>
  </si>
  <si>
    <t>NOVELDA FONDUE</t>
  </si>
  <si>
    <t>TRIPA</t>
  </si>
  <si>
    <t>RANA</t>
  </si>
  <si>
    <t>ARRACHERA NATURAL</t>
  </si>
  <si>
    <t>SUADERO</t>
  </si>
  <si>
    <t>SALSA CACAHUATE C/ MORITA  100g</t>
  </si>
  <si>
    <t>SALSA CACAHUATE C/ MORITA  200g</t>
  </si>
  <si>
    <t>SALSA MACHA ARANDANO 200 GR</t>
  </si>
  <si>
    <t>SABOR OAX. SAL DE CHAPULIN 80g</t>
  </si>
  <si>
    <t>HUESO DE RES</t>
  </si>
  <si>
    <t>TROZO PCO ECO</t>
  </si>
  <si>
    <t>TROZO PCO LIMPIO</t>
  </si>
  <si>
    <t>RACK PCO</t>
  </si>
  <si>
    <t>SALCHICHA P/ASAR</t>
  </si>
  <si>
    <t>QUESO DE PUERCO BOTANERO</t>
  </si>
  <si>
    <t>DON PANFILO QUESO DE CABRA</t>
  </si>
  <si>
    <t>DON PANFILO QUESO DE CABRA CENIZO</t>
  </si>
  <si>
    <t>DON PANFILO ARROZ C/LECHE</t>
  </si>
  <si>
    <t>DON PANFILO QUESO BOTANERO JALAPEÑO</t>
  </si>
  <si>
    <t>ARCE QUESO ASADERO HABANERO</t>
  </si>
  <si>
    <t>ARCE QUESO ASADERO HIERBAS FINAS</t>
  </si>
  <si>
    <t>ARCE QUESO ASADERO NATURAL</t>
  </si>
  <si>
    <t>ARCE QUESO ASADERO NUEZ</t>
  </si>
  <si>
    <t>ARCE QUESO ASADERO AHUMADO</t>
  </si>
  <si>
    <t>COMQUE QUESO GOURMET</t>
  </si>
  <si>
    <t>MOLE ROJO</t>
  </si>
  <si>
    <t>MOLE COLORADITO</t>
  </si>
  <si>
    <t>OBERTAL CHORIZO ESPAÑOL</t>
  </si>
  <si>
    <t>CAPISTRANO CHORIZO ESPAÑOL</t>
  </si>
  <si>
    <t>SALCHICHA CON MEJORANA</t>
  </si>
  <si>
    <t>PATÉ DE HIGADO DE CERDO</t>
  </si>
  <si>
    <t>JAMON PECHUGA PAVO SN RAFAEL BALANCE</t>
  </si>
  <si>
    <t>SABOR OAX. SALSA CHAPULIN .150g</t>
  </si>
  <si>
    <t>SABOR OAX. SALSA CHAPULIN .250g</t>
  </si>
  <si>
    <t>SABOR OAX. SALSA MACHA C/ TAMARINDO</t>
  </si>
  <si>
    <t>SABOR OAX. SALSA MACHA CACAHUATE</t>
  </si>
  <si>
    <t>SABOR OAX. SALSA MACHA SEMILLA OLIVO</t>
  </si>
  <si>
    <t>SABOR OAX. SALSA MANGO CHIPOTLE</t>
  </si>
  <si>
    <t>SABOR OAX. SALSA MACHA</t>
  </si>
  <si>
    <t>LA TRADICION SALSA MACHA CHAPULIN 150g</t>
  </si>
  <si>
    <t>LA TRADICION SALSA MACHA CHAPULIN 250g</t>
  </si>
  <si>
    <t>LA TRADICION SALSA GUSANO MAGUEY 150g</t>
  </si>
  <si>
    <t>LA TRADICION SALSA GUSANO MAGUEY 250g</t>
  </si>
  <si>
    <t>LA TRADICION SAL DE CHAPULIN 70g</t>
  </si>
  <si>
    <t>LA TRADICION SAL DE GUSANO MAGUEY 70g</t>
  </si>
  <si>
    <t>LA ARTESANAL SALSA MACHA 200g</t>
  </si>
  <si>
    <t>LA ARTESANAL SALSA NO TAN MACHA 200g</t>
  </si>
  <si>
    <t>LA ARTESANAL SALSA CACAHUATE 200g</t>
  </si>
  <si>
    <t>LA MAYOR SALSA HABANERO 150ml</t>
  </si>
  <si>
    <t>SABOR OAX. SALSA GUSANO MAGUEY .150g</t>
  </si>
  <si>
    <t>SABOR OAX. SALSA GUSANO MAGUEY .250g</t>
  </si>
  <si>
    <t>LA TRADICIONAL SALSA MACHA CHAPULIN 235</t>
  </si>
  <si>
    <t>SABOR OAX. SALSA OAXAQUEÑA</t>
  </si>
  <si>
    <t>FILETE DE PCO INNOVA</t>
  </si>
  <si>
    <t>DON PANFILO QUESO BOURSIN PAQ</t>
  </si>
  <si>
    <t>INVENTARIO 14 DE FEBRERO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</si>
</sst>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 Light"/>
      <family val="2"/>
      <scheme val="major"/>
    </font>
    <font>
      <b/>
      <sz val="11"/>
      <color rgb="FF222222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right" vertical="center" wrapText="1"/>
    </xf>
    <xf numFmtId="0" fontId="5" fillId="0" borderId="1" xfId="0" applyFont="1" applyBorder="1"/>
    <xf numFmtId="0" fontId="4" fillId="0" borderId="0" xfId="0" applyFont="1"/>
    <xf numFmtId="0" fontId="2" fillId="0" borderId="1" xfId="0" applyFont="1" applyFill="1" applyBorder="1"/>
    <xf numFmtId="0" fontId="5" fillId="0" borderId="1" xfId="0" applyFont="1" applyBorder="1" applyAlignment="1">
      <alignment vertical="center" wrapText="1"/>
    </xf>
    <xf numFmtId="4" fontId="2" fillId="0" borderId="1" xfId="0" applyNumberFormat="1" applyFont="1" applyBorder="1"/>
    <xf numFmtId="44" fontId="2" fillId="0" borderId="1" xfId="1" applyFont="1" applyBorder="1"/>
    <xf numFmtId="4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" fontId="2" fillId="0" borderId="1" xfId="0" applyNumberFormat="1" applyFont="1" applyFill="1" applyBorder="1"/>
    <xf numFmtId="44" fontId="2" fillId="0" borderId="1" xfId="1" applyFont="1" applyFill="1" applyBorder="1"/>
    <xf numFmtId="0" fontId="0" fillId="0" borderId="0" xfId="0" applyFill="1"/>
    <xf numFmtId="44" fontId="5" fillId="0" borderId="1" xfId="1" applyFont="1" applyBorder="1" applyAlignment="1">
      <alignment vertical="center" wrapText="1"/>
    </xf>
    <xf numFmtId="0" fontId="0" fillId="0" borderId="1" xfId="0" applyBorder="1"/>
    <xf numFmtId="4" fontId="2" fillId="2" borderId="1" xfId="0" applyNumberFormat="1" applyFont="1" applyFill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0" xfId="0" applyFont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" xfId="0" applyFont="1" applyBorder="1"/>
    <xf numFmtId="4" fontId="9" fillId="0" borderId="1" xfId="0" applyNumberFormat="1" applyFont="1" applyBorder="1"/>
    <xf numFmtId="44" fontId="6" fillId="0" borderId="1" xfId="1" applyFont="1" applyBorder="1"/>
    <xf numFmtId="0" fontId="9" fillId="0" borderId="1" xfId="0" applyFont="1" applyBorder="1"/>
    <xf numFmtId="4" fontId="9" fillId="0" borderId="1" xfId="0" applyNumberFormat="1" applyFont="1" applyFill="1" applyBorder="1"/>
    <xf numFmtId="44" fontId="9" fillId="0" borderId="1" xfId="1" applyFont="1" applyBorder="1"/>
    <xf numFmtId="0" fontId="11" fillId="0" borderId="1" xfId="0" applyFont="1" applyBorder="1"/>
    <xf numFmtId="0" fontId="6" fillId="0" borderId="0" xfId="0" applyFont="1" applyFill="1"/>
    <xf numFmtId="0" fontId="11" fillId="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44" fontId="11" fillId="0" borderId="1" xfId="1" applyFont="1" applyBorder="1"/>
    <xf numFmtId="0" fontId="9" fillId="2" borderId="1" xfId="0" applyFont="1" applyFill="1" applyBorder="1"/>
    <xf numFmtId="0" fontId="12" fillId="0" borderId="0" xfId="0" applyFont="1"/>
    <xf numFmtId="0" fontId="11" fillId="0" borderId="1" xfId="0" applyFont="1" applyFill="1" applyBorder="1"/>
    <xf numFmtId="44" fontId="11" fillId="0" borderId="1" xfId="1" applyFont="1" applyBorder="1" applyAlignment="1">
      <alignment vertical="center" wrapText="1"/>
    </xf>
    <xf numFmtId="0" fontId="9" fillId="0" borderId="1" xfId="0" applyFont="1" applyFill="1" applyBorder="1"/>
    <xf numFmtId="44" fontId="9" fillId="0" borderId="1" xfId="1" applyFont="1" applyFill="1" applyBorder="1"/>
    <xf numFmtId="0" fontId="13" fillId="0" borderId="1" xfId="0" applyFont="1" applyBorder="1"/>
    <xf numFmtId="4" fontId="13" fillId="0" borderId="1" xfId="0" applyNumberFormat="1" applyFont="1" applyBorder="1"/>
    <xf numFmtId="44" fontId="13" fillId="0" borderId="1" xfId="0" applyNumberFormat="1" applyFont="1" applyBorder="1"/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4" fontId="6" fillId="0" borderId="0" xfId="1" applyFont="1"/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7"/>
  <sheetViews>
    <sheetView tabSelected="1" zoomScaleNormal="100" workbookViewId="0">
      <pane xSplit="1" ySplit="4" topLeftCell="B297" activePane="bottomRight" state="frozen"/>
      <selection pane="topRight" activeCell="B1" sqref="B1"/>
      <selection pane="bottomLeft" activeCell="A3" sqref="A3"/>
      <selection pane="bottomRight" activeCell="C233" sqref="C233"/>
    </sheetView>
  </sheetViews>
  <sheetFormatPr baseColWidth="10" defaultRowHeight="15" x14ac:dyDescent="0.25"/>
  <cols>
    <col min="1" max="1" width="10.28515625" style="58" customWidth="1"/>
    <col min="2" max="2" width="47.85546875" style="22" bestFit="1" customWidth="1"/>
    <col min="3" max="3" width="20.5703125" style="22" customWidth="1"/>
    <col min="4" max="4" width="14.140625" style="22" bestFit="1" customWidth="1"/>
    <col min="5" max="5" width="13.7109375" style="54" customWidth="1"/>
    <col min="6" max="6" width="32.140625" style="54" bestFit="1" customWidth="1"/>
    <col min="7" max="7" width="5.28515625" style="22" customWidth="1"/>
    <col min="8" max="16384" width="11.42578125" style="22"/>
  </cols>
  <sheetData>
    <row r="1" spans="1:6" ht="27" x14ac:dyDescent="0.35">
      <c r="A1" s="19" t="s">
        <v>14</v>
      </c>
      <c r="B1" s="20"/>
      <c r="C1" s="20"/>
      <c r="D1" s="20"/>
      <c r="E1" s="20"/>
      <c r="F1" s="21"/>
    </row>
    <row r="2" spans="1:6" ht="27" x14ac:dyDescent="0.35">
      <c r="A2" s="23" t="s">
        <v>40</v>
      </c>
      <c r="B2" s="24"/>
      <c r="C2" s="24"/>
      <c r="D2" s="24"/>
      <c r="E2" s="24"/>
      <c r="F2" s="25"/>
    </row>
    <row r="3" spans="1:6" ht="20.25" x14ac:dyDescent="0.3">
      <c r="A3" s="26" t="s">
        <v>399</v>
      </c>
      <c r="B3" s="27"/>
      <c r="C3" s="27"/>
      <c r="D3" s="27"/>
      <c r="E3" s="27"/>
      <c r="F3" s="28"/>
    </row>
    <row r="4" spans="1:6" x14ac:dyDescent="0.25">
      <c r="A4" s="55" t="s">
        <v>10</v>
      </c>
      <c r="B4" s="29" t="s">
        <v>0</v>
      </c>
      <c r="C4" s="30" t="s">
        <v>6</v>
      </c>
      <c r="D4" s="30" t="s">
        <v>1</v>
      </c>
      <c r="E4" s="31" t="s">
        <v>2</v>
      </c>
      <c r="F4" s="31" t="s">
        <v>7</v>
      </c>
    </row>
    <row r="5" spans="1:6" x14ac:dyDescent="0.25">
      <c r="A5" s="56">
        <v>1</v>
      </c>
      <c r="B5" s="32" t="s">
        <v>235</v>
      </c>
      <c r="C5" s="33">
        <f>13.2+11+14.3+4.2+1.3+13.3</f>
        <v>57.3</v>
      </c>
      <c r="D5" s="32"/>
      <c r="E5" s="34">
        <v>124</v>
      </c>
      <c r="F5" s="34">
        <f>C5*E5</f>
        <v>7105.2</v>
      </c>
    </row>
    <row r="6" spans="1:6" x14ac:dyDescent="0.25">
      <c r="A6" s="57">
        <v>2</v>
      </c>
      <c r="B6" s="32" t="s">
        <v>18</v>
      </c>
      <c r="C6" s="33">
        <f>1.8+5.2</f>
        <v>7</v>
      </c>
      <c r="D6" s="32"/>
      <c r="E6" s="34">
        <v>65</v>
      </c>
      <c r="F6" s="34">
        <f t="shared" ref="F6:F66" si="0">C6*E6</f>
        <v>455</v>
      </c>
    </row>
    <row r="7" spans="1:6" x14ac:dyDescent="0.25">
      <c r="A7" s="57">
        <v>3</v>
      </c>
      <c r="B7" s="32" t="s">
        <v>334</v>
      </c>
      <c r="C7" s="33">
        <v>5.7</v>
      </c>
      <c r="D7" s="32"/>
      <c r="E7" s="34">
        <v>65</v>
      </c>
      <c r="F7" s="34">
        <f t="shared" si="0"/>
        <v>370.5</v>
      </c>
    </row>
    <row r="8" spans="1:6" x14ac:dyDescent="0.25">
      <c r="A8" s="57">
        <v>6</v>
      </c>
      <c r="B8" s="29" t="s">
        <v>367</v>
      </c>
      <c r="C8" s="33">
        <f>2*0.268</f>
        <v>0.53600000000000003</v>
      </c>
      <c r="D8" s="32"/>
      <c r="E8" s="34">
        <v>222</v>
      </c>
      <c r="F8" s="34">
        <f t="shared" si="0"/>
        <v>118.992</v>
      </c>
    </row>
    <row r="9" spans="1:6" x14ac:dyDescent="0.25">
      <c r="A9" s="56">
        <v>7</v>
      </c>
      <c r="B9" s="29" t="s">
        <v>363</v>
      </c>
      <c r="C9" s="33">
        <f>9*0.3</f>
        <v>2.6999999999999997</v>
      </c>
      <c r="D9" s="32"/>
      <c r="E9" s="34">
        <v>222</v>
      </c>
      <c r="F9" s="34">
        <f t="shared" si="0"/>
        <v>599.4</v>
      </c>
    </row>
    <row r="10" spans="1:6" customFormat="1" hidden="1" x14ac:dyDescent="0.25">
      <c r="A10" s="1">
        <v>8</v>
      </c>
      <c r="B10" s="17" t="s">
        <v>364</v>
      </c>
      <c r="C10" s="13"/>
      <c r="D10" s="2"/>
      <c r="E10" s="9">
        <v>222</v>
      </c>
      <c r="F10" s="9">
        <f t="shared" si="0"/>
        <v>0</v>
      </c>
    </row>
    <row r="11" spans="1:6" x14ac:dyDescent="0.25">
      <c r="A11" s="57">
        <v>9</v>
      </c>
      <c r="B11" s="29" t="s">
        <v>365</v>
      </c>
      <c r="C11" s="33">
        <f>9*0.27</f>
        <v>2.4300000000000002</v>
      </c>
      <c r="D11" s="32"/>
      <c r="E11" s="34">
        <v>188</v>
      </c>
      <c r="F11" s="34">
        <f t="shared" si="0"/>
        <v>456.84000000000003</v>
      </c>
    </row>
    <row r="12" spans="1:6" x14ac:dyDescent="0.25">
      <c r="A12" s="56">
        <v>10</v>
      </c>
      <c r="B12" s="29" t="s">
        <v>366</v>
      </c>
      <c r="C12" s="33">
        <f>6*0.278</f>
        <v>1.6680000000000001</v>
      </c>
      <c r="D12" s="32"/>
      <c r="E12" s="34">
        <v>236</v>
      </c>
      <c r="F12" s="34">
        <f t="shared" si="0"/>
        <v>393.64800000000002</v>
      </c>
    </row>
    <row r="13" spans="1:6" x14ac:dyDescent="0.25">
      <c r="A13" s="57">
        <v>11</v>
      </c>
      <c r="B13" s="32" t="s">
        <v>298</v>
      </c>
      <c r="C13" s="33">
        <f>9.8+1.2</f>
        <v>11</v>
      </c>
      <c r="D13" s="32"/>
      <c r="E13" s="34">
        <v>410</v>
      </c>
      <c r="F13" s="34">
        <f t="shared" si="0"/>
        <v>4510</v>
      </c>
    </row>
    <row r="14" spans="1:6" x14ac:dyDescent="0.25">
      <c r="A14" s="57">
        <v>12</v>
      </c>
      <c r="B14" s="29" t="s">
        <v>134</v>
      </c>
      <c r="C14" s="33">
        <f>122.6+20.9+18.2+2</f>
        <v>163.69999999999999</v>
      </c>
      <c r="D14" s="32"/>
      <c r="E14" s="34">
        <v>184</v>
      </c>
      <c r="F14" s="34">
        <f t="shared" si="0"/>
        <v>30120.799999999999</v>
      </c>
    </row>
    <row r="15" spans="1:6" x14ac:dyDescent="0.25">
      <c r="A15" s="56">
        <v>13</v>
      </c>
      <c r="B15" s="32" t="s">
        <v>347</v>
      </c>
      <c r="C15" s="33">
        <v>3.78</v>
      </c>
      <c r="D15" s="32"/>
      <c r="E15" s="34">
        <v>136</v>
      </c>
      <c r="F15" s="34">
        <f t="shared" si="0"/>
        <v>514.07999999999993</v>
      </c>
    </row>
    <row r="16" spans="1:6" x14ac:dyDescent="0.25">
      <c r="A16" s="57">
        <v>14</v>
      </c>
      <c r="B16" s="32" t="s">
        <v>239</v>
      </c>
      <c r="C16" s="33">
        <f>10.2+2.46+1.2</f>
        <v>13.86</v>
      </c>
      <c r="D16" s="32"/>
      <c r="E16" s="34">
        <v>420</v>
      </c>
      <c r="F16" s="34">
        <f t="shared" si="0"/>
        <v>5821.2</v>
      </c>
    </row>
    <row r="17" spans="1:6" x14ac:dyDescent="0.25">
      <c r="A17" s="57">
        <v>15</v>
      </c>
      <c r="B17" s="32" t="s">
        <v>144</v>
      </c>
      <c r="C17" s="33">
        <f>108.48+30.44+4.08+30.6</f>
        <v>173.60000000000002</v>
      </c>
      <c r="D17" s="32"/>
      <c r="E17" s="34">
        <v>97</v>
      </c>
      <c r="F17" s="34">
        <f t="shared" si="0"/>
        <v>16839.2</v>
      </c>
    </row>
    <row r="18" spans="1:6" x14ac:dyDescent="0.25">
      <c r="A18" s="56">
        <v>16</v>
      </c>
      <c r="B18" s="32" t="s">
        <v>143</v>
      </c>
      <c r="C18" s="33">
        <f>187.64+13.16+13.2+0.98</f>
        <v>214.97999999999996</v>
      </c>
      <c r="D18" s="32"/>
      <c r="E18" s="34">
        <v>102</v>
      </c>
      <c r="F18" s="34">
        <f t="shared" si="0"/>
        <v>21927.959999999995</v>
      </c>
    </row>
    <row r="19" spans="1:6" x14ac:dyDescent="0.25">
      <c r="A19" s="57">
        <v>17</v>
      </c>
      <c r="B19" s="32" t="s">
        <v>213</v>
      </c>
      <c r="C19" s="33">
        <f>109</f>
        <v>109</v>
      </c>
      <c r="D19" s="32"/>
      <c r="E19" s="34">
        <v>195</v>
      </c>
      <c r="F19" s="34">
        <f t="shared" si="0"/>
        <v>21255</v>
      </c>
    </row>
    <row r="20" spans="1:6" x14ac:dyDescent="0.25">
      <c r="A20" s="57">
        <v>18</v>
      </c>
      <c r="B20" s="32" t="s">
        <v>325</v>
      </c>
      <c r="C20" s="33">
        <f>54.8+33.3</f>
        <v>88.1</v>
      </c>
      <c r="D20" s="32"/>
      <c r="E20" s="34">
        <v>110</v>
      </c>
      <c r="F20" s="34">
        <f t="shared" si="0"/>
        <v>9691</v>
      </c>
    </row>
    <row r="21" spans="1:6" x14ac:dyDescent="0.25">
      <c r="A21" s="56">
        <v>19</v>
      </c>
      <c r="B21" s="32" t="s">
        <v>226</v>
      </c>
      <c r="C21" s="33">
        <f>16.8+44.8+6.7</f>
        <v>68.3</v>
      </c>
      <c r="D21" s="32"/>
      <c r="E21" s="34">
        <v>85</v>
      </c>
      <c r="F21" s="34">
        <f t="shared" si="0"/>
        <v>5805.5</v>
      </c>
    </row>
    <row r="22" spans="1:6" x14ac:dyDescent="0.25">
      <c r="A22" s="57">
        <v>20</v>
      </c>
      <c r="B22" s="29" t="s">
        <v>214</v>
      </c>
      <c r="C22" s="33">
        <f>12+132.2</f>
        <v>144.19999999999999</v>
      </c>
      <c r="D22" s="32"/>
      <c r="E22" s="34">
        <v>59</v>
      </c>
      <c r="F22" s="34">
        <f t="shared" si="0"/>
        <v>8507.7999999999993</v>
      </c>
    </row>
    <row r="23" spans="1:6" x14ac:dyDescent="0.25">
      <c r="A23" s="57">
        <v>21</v>
      </c>
      <c r="B23" s="32" t="s">
        <v>238</v>
      </c>
      <c r="C23" s="33">
        <v>7.4</v>
      </c>
      <c r="D23" s="32"/>
      <c r="E23" s="34">
        <v>78</v>
      </c>
      <c r="F23" s="34">
        <f t="shared" si="0"/>
        <v>577.20000000000005</v>
      </c>
    </row>
    <row r="24" spans="1:6" customFormat="1" hidden="1" x14ac:dyDescent="0.25">
      <c r="A24" s="1">
        <v>23</v>
      </c>
      <c r="B24" s="17" t="s">
        <v>114</v>
      </c>
      <c r="C24" s="13"/>
      <c r="D24" s="2"/>
      <c r="E24" s="9"/>
      <c r="F24" s="9">
        <f t="shared" si="0"/>
        <v>0</v>
      </c>
    </row>
    <row r="25" spans="1:6" customFormat="1" hidden="1" x14ac:dyDescent="0.25">
      <c r="A25" s="1">
        <v>24</v>
      </c>
      <c r="B25" s="17" t="s">
        <v>115</v>
      </c>
      <c r="C25" s="13"/>
      <c r="D25" s="2"/>
      <c r="E25" s="9"/>
      <c r="F25" s="9">
        <f t="shared" si="0"/>
        <v>0</v>
      </c>
    </row>
    <row r="26" spans="1:6" customFormat="1" hidden="1" x14ac:dyDescent="0.25">
      <c r="A26" s="3">
        <v>25</v>
      </c>
      <c r="B26" s="17" t="s">
        <v>112</v>
      </c>
      <c r="C26" s="13"/>
      <c r="D26" s="2"/>
      <c r="E26" s="9"/>
      <c r="F26" s="9">
        <f t="shared" si="0"/>
        <v>0</v>
      </c>
    </row>
    <row r="27" spans="1:6" customFormat="1" hidden="1" x14ac:dyDescent="0.25">
      <c r="A27" s="1">
        <v>26</v>
      </c>
      <c r="B27" s="17" t="s">
        <v>113</v>
      </c>
      <c r="C27" s="13"/>
      <c r="D27" s="2"/>
      <c r="E27" s="9"/>
      <c r="F27" s="9">
        <f t="shared" si="0"/>
        <v>0</v>
      </c>
    </row>
    <row r="28" spans="1:6" x14ac:dyDescent="0.25">
      <c r="A28" s="57">
        <v>27</v>
      </c>
      <c r="B28" s="29" t="s">
        <v>111</v>
      </c>
      <c r="C28" s="33"/>
      <c r="D28" s="32">
        <v>1</v>
      </c>
      <c r="E28" s="34">
        <v>50</v>
      </c>
      <c r="F28" s="34">
        <f>D28*E28</f>
        <v>50</v>
      </c>
    </row>
    <row r="29" spans="1:6" customFormat="1" hidden="1" x14ac:dyDescent="0.25">
      <c r="A29" s="3">
        <v>28</v>
      </c>
      <c r="B29" s="17" t="s">
        <v>110</v>
      </c>
      <c r="C29" s="13"/>
      <c r="D29" s="2"/>
      <c r="E29" s="9"/>
      <c r="F29" s="9">
        <f t="shared" si="0"/>
        <v>0</v>
      </c>
    </row>
    <row r="30" spans="1:6" x14ac:dyDescent="0.25">
      <c r="A30" s="57">
        <v>29</v>
      </c>
      <c r="B30" s="32" t="s">
        <v>299</v>
      </c>
      <c r="C30" s="33">
        <f>54.4+15.3+26.3</f>
        <v>96</v>
      </c>
      <c r="D30" s="32"/>
      <c r="E30" s="34">
        <v>96</v>
      </c>
      <c r="F30" s="34">
        <f t="shared" si="0"/>
        <v>9216</v>
      </c>
    </row>
    <row r="31" spans="1:6" s="5" customFormat="1" hidden="1" x14ac:dyDescent="0.25">
      <c r="A31" s="1">
        <v>30</v>
      </c>
      <c r="B31" s="2" t="s">
        <v>256</v>
      </c>
      <c r="C31" s="13"/>
      <c r="D31" s="2"/>
      <c r="E31" s="9"/>
      <c r="F31" s="9">
        <f t="shared" si="0"/>
        <v>0</v>
      </c>
    </row>
    <row r="32" spans="1:6" x14ac:dyDescent="0.25">
      <c r="A32" s="56">
        <v>31</v>
      </c>
      <c r="B32" s="32" t="s">
        <v>291</v>
      </c>
      <c r="C32" s="33">
        <f>62+14.3</f>
        <v>76.3</v>
      </c>
      <c r="D32" s="32"/>
      <c r="E32" s="34">
        <v>88</v>
      </c>
      <c r="F32" s="34">
        <f t="shared" si="0"/>
        <v>6714.4</v>
      </c>
    </row>
    <row r="33" spans="1:6" x14ac:dyDescent="0.25">
      <c r="A33" s="57">
        <v>32</v>
      </c>
      <c r="B33" s="32" t="s">
        <v>224</v>
      </c>
      <c r="C33" s="33">
        <f>130+3.8+9.1</f>
        <v>142.9</v>
      </c>
      <c r="D33" s="32"/>
      <c r="E33" s="34">
        <v>38</v>
      </c>
      <c r="F33" s="34">
        <f t="shared" si="0"/>
        <v>5430.2</v>
      </c>
    </row>
    <row r="34" spans="1:6" x14ac:dyDescent="0.25">
      <c r="A34" s="57">
        <v>33</v>
      </c>
      <c r="B34" s="32" t="s">
        <v>243</v>
      </c>
      <c r="C34" s="33">
        <f>33.1+4.5</f>
        <v>37.6</v>
      </c>
      <c r="D34" s="32"/>
      <c r="E34" s="34">
        <v>96</v>
      </c>
      <c r="F34" s="34">
        <f t="shared" si="0"/>
        <v>3609.6000000000004</v>
      </c>
    </row>
    <row r="35" spans="1:6" x14ac:dyDescent="0.25">
      <c r="A35" s="56">
        <v>34</v>
      </c>
      <c r="B35" s="32" t="s">
        <v>274</v>
      </c>
      <c r="C35" s="33">
        <f>4.77+5.69</f>
        <v>10.46</v>
      </c>
      <c r="D35" s="32"/>
      <c r="E35" s="34">
        <v>479</v>
      </c>
      <c r="F35" s="34">
        <f t="shared" si="0"/>
        <v>5010.34</v>
      </c>
    </row>
    <row r="36" spans="1:6" x14ac:dyDescent="0.25">
      <c r="A36" s="57">
        <v>35</v>
      </c>
      <c r="B36" s="32" t="s">
        <v>282</v>
      </c>
      <c r="C36" s="33">
        <v>20.43</v>
      </c>
      <c r="D36" s="32"/>
      <c r="E36" s="34">
        <v>450</v>
      </c>
      <c r="F36" s="34">
        <f t="shared" si="0"/>
        <v>9193.5</v>
      </c>
    </row>
    <row r="37" spans="1:6" x14ac:dyDescent="0.25">
      <c r="A37" s="57">
        <v>36</v>
      </c>
      <c r="B37" s="32" t="s">
        <v>272</v>
      </c>
      <c r="C37" s="33">
        <f>55+17.7</f>
        <v>72.7</v>
      </c>
      <c r="D37" s="32"/>
      <c r="E37" s="34">
        <v>100</v>
      </c>
      <c r="F37" s="34">
        <f t="shared" si="0"/>
        <v>7270</v>
      </c>
    </row>
    <row r="38" spans="1:6" x14ac:dyDescent="0.25">
      <c r="A38" s="56">
        <v>37</v>
      </c>
      <c r="B38" s="32" t="s">
        <v>271</v>
      </c>
      <c r="C38" s="33">
        <f>20+3</f>
        <v>23</v>
      </c>
      <c r="D38" s="32"/>
      <c r="E38" s="34">
        <v>115</v>
      </c>
      <c r="F38" s="34">
        <f t="shared" si="0"/>
        <v>2645</v>
      </c>
    </row>
    <row r="39" spans="1:6" customFormat="1" hidden="1" x14ac:dyDescent="0.25">
      <c r="A39" s="1">
        <v>38</v>
      </c>
      <c r="B39" s="2" t="s">
        <v>280</v>
      </c>
      <c r="C39" s="13"/>
      <c r="D39" s="2"/>
      <c r="E39" s="9">
        <v>555</v>
      </c>
      <c r="F39" s="9">
        <f t="shared" si="0"/>
        <v>0</v>
      </c>
    </row>
    <row r="40" spans="1:6" x14ac:dyDescent="0.25">
      <c r="A40" s="57">
        <v>39</v>
      </c>
      <c r="B40" s="32" t="s">
        <v>284</v>
      </c>
      <c r="C40" s="33">
        <v>4.54</v>
      </c>
      <c r="D40" s="32"/>
      <c r="E40" s="34">
        <v>520</v>
      </c>
      <c r="F40" s="34">
        <f t="shared" si="0"/>
        <v>2360.8000000000002</v>
      </c>
    </row>
    <row r="41" spans="1:6" x14ac:dyDescent="0.25">
      <c r="A41" s="56">
        <v>40</v>
      </c>
      <c r="B41" s="32" t="s">
        <v>283</v>
      </c>
      <c r="C41" s="33">
        <v>3.27</v>
      </c>
      <c r="D41" s="32"/>
      <c r="E41" s="34">
        <v>480</v>
      </c>
      <c r="F41" s="34">
        <f t="shared" si="0"/>
        <v>1569.6</v>
      </c>
    </row>
    <row r="42" spans="1:6" x14ac:dyDescent="0.25">
      <c r="A42" s="57">
        <v>41</v>
      </c>
      <c r="B42" s="32" t="s">
        <v>281</v>
      </c>
      <c r="C42" s="33">
        <v>2.27</v>
      </c>
      <c r="D42" s="32"/>
      <c r="E42" s="34">
        <v>390</v>
      </c>
      <c r="F42" s="34">
        <f t="shared" si="0"/>
        <v>885.3</v>
      </c>
    </row>
    <row r="43" spans="1:6" x14ac:dyDescent="0.25">
      <c r="A43" s="57">
        <v>42</v>
      </c>
      <c r="B43" s="35" t="s">
        <v>372</v>
      </c>
      <c r="C43" s="33"/>
      <c r="D43" s="32">
        <v>1</v>
      </c>
      <c r="E43" s="34">
        <v>40</v>
      </c>
      <c r="F43" s="34">
        <f>D43*E43</f>
        <v>40</v>
      </c>
    </row>
    <row r="44" spans="1:6" customFormat="1" hidden="1" x14ac:dyDescent="0.25">
      <c r="A44" s="3">
        <v>43</v>
      </c>
      <c r="B44" s="4" t="s">
        <v>266</v>
      </c>
      <c r="C44" s="2"/>
      <c r="D44" s="2"/>
      <c r="E44" s="9"/>
      <c r="F44" s="9">
        <f t="shared" si="0"/>
        <v>0</v>
      </c>
    </row>
    <row r="45" spans="1:6" x14ac:dyDescent="0.25">
      <c r="A45" s="57">
        <v>44</v>
      </c>
      <c r="B45" s="32" t="s">
        <v>136</v>
      </c>
      <c r="C45" s="33">
        <f>151.4+54.6</f>
        <v>206</v>
      </c>
      <c r="D45" s="32"/>
      <c r="E45" s="34">
        <v>55</v>
      </c>
      <c r="F45" s="34">
        <f t="shared" si="0"/>
        <v>11330</v>
      </c>
    </row>
    <row r="46" spans="1:6" x14ac:dyDescent="0.25">
      <c r="A46" s="57">
        <v>45</v>
      </c>
      <c r="B46" s="32" t="s">
        <v>182</v>
      </c>
      <c r="C46" s="33">
        <v>5.2</v>
      </c>
      <c r="D46" s="32"/>
      <c r="E46" s="34">
        <v>165</v>
      </c>
      <c r="F46" s="34">
        <f t="shared" si="0"/>
        <v>858</v>
      </c>
    </row>
    <row r="47" spans="1:6" x14ac:dyDescent="0.25">
      <c r="A47" s="56">
        <v>46</v>
      </c>
      <c r="B47" s="32" t="s">
        <v>3</v>
      </c>
      <c r="C47" s="33">
        <v>7.14</v>
      </c>
      <c r="D47" s="32"/>
      <c r="E47" s="34">
        <v>86</v>
      </c>
      <c r="F47" s="34">
        <f t="shared" si="0"/>
        <v>614.04</v>
      </c>
    </row>
    <row r="48" spans="1:6" x14ac:dyDescent="0.25">
      <c r="A48" s="57">
        <v>47</v>
      </c>
      <c r="B48" s="29" t="s">
        <v>77</v>
      </c>
      <c r="C48" s="33">
        <f>15.1+123.5</f>
        <v>138.6</v>
      </c>
      <c r="D48" s="32"/>
      <c r="E48" s="34">
        <v>100</v>
      </c>
      <c r="F48" s="34">
        <f t="shared" si="0"/>
        <v>13860</v>
      </c>
    </row>
    <row r="49" spans="1:6" s="36" customFormat="1" x14ac:dyDescent="0.25">
      <c r="A49" s="57">
        <v>48</v>
      </c>
      <c r="B49" s="32" t="s">
        <v>199</v>
      </c>
      <c r="C49" s="33">
        <v>9.8000000000000007</v>
      </c>
      <c r="D49" s="32"/>
      <c r="E49" s="34">
        <v>86</v>
      </c>
      <c r="F49" s="34">
        <f t="shared" si="0"/>
        <v>842.80000000000007</v>
      </c>
    </row>
    <row r="50" spans="1:6" x14ac:dyDescent="0.25">
      <c r="A50" s="56">
        <v>49</v>
      </c>
      <c r="B50" s="32" t="s">
        <v>197</v>
      </c>
      <c r="C50" s="33">
        <v>4.0999999999999996</v>
      </c>
      <c r="D50" s="32"/>
      <c r="E50" s="34">
        <v>173</v>
      </c>
      <c r="F50" s="34">
        <f t="shared" si="0"/>
        <v>709.3</v>
      </c>
    </row>
    <row r="51" spans="1:6" x14ac:dyDescent="0.25">
      <c r="A51" s="57">
        <v>50</v>
      </c>
      <c r="B51" s="32" t="s">
        <v>322</v>
      </c>
      <c r="C51" s="33">
        <v>3.92</v>
      </c>
      <c r="D51" s="32"/>
      <c r="E51" s="34">
        <v>240</v>
      </c>
      <c r="F51" s="34">
        <f t="shared" si="0"/>
        <v>940.8</v>
      </c>
    </row>
    <row r="52" spans="1:6" x14ac:dyDescent="0.25">
      <c r="A52" s="57">
        <v>51</v>
      </c>
      <c r="B52" s="29" t="s">
        <v>79</v>
      </c>
      <c r="C52" s="33">
        <f>19.8+15.7</f>
        <v>35.5</v>
      </c>
      <c r="D52" s="32"/>
      <c r="E52" s="34">
        <v>136</v>
      </c>
      <c r="F52" s="34">
        <f t="shared" si="0"/>
        <v>4828</v>
      </c>
    </row>
    <row r="53" spans="1:6" x14ac:dyDescent="0.25">
      <c r="A53" s="56">
        <v>52</v>
      </c>
      <c r="B53" s="32" t="s">
        <v>241</v>
      </c>
      <c r="C53" s="33">
        <f>8.8+64+36.6+2.9</f>
        <v>112.30000000000001</v>
      </c>
      <c r="D53" s="32"/>
      <c r="E53" s="34">
        <v>104</v>
      </c>
      <c r="F53" s="34">
        <f t="shared" si="0"/>
        <v>11679.2</v>
      </c>
    </row>
    <row r="54" spans="1:6" x14ac:dyDescent="0.25">
      <c r="A54" s="57">
        <v>53</v>
      </c>
      <c r="B54" s="32" t="s">
        <v>302</v>
      </c>
      <c r="C54" s="33">
        <v>17.8</v>
      </c>
      <c r="D54" s="32"/>
      <c r="E54" s="34">
        <v>165</v>
      </c>
      <c r="F54" s="34">
        <f t="shared" si="0"/>
        <v>2937</v>
      </c>
    </row>
    <row r="55" spans="1:6" x14ac:dyDescent="0.25">
      <c r="A55" s="57">
        <v>54</v>
      </c>
      <c r="B55" s="32" t="s">
        <v>301</v>
      </c>
      <c r="C55" s="33">
        <v>483.84</v>
      </c>
      <c r="D55" s="32"/>
      <c r="E55" s="34">
        <v>87</v>
      </c>
      <c r="F55" s="34">
        <f t="shared" si="0"/>
        <v>42094.079999999994</v>
      </c>
    </row>
    <row r="56" spans="1:6" customFormat="1" hidden="1" x14ac:dyDescent="0.25">
      <c r="A56" s="3">
        <v>55</v>
      </c>
      <c r="B56" s="17" t="s">
        <v>83</v>
      </c>
      <c r="C56" s="13"/>
      <c r="D56" s="2"/>
      <c r="E56" s="9"/>
      <c r="F56" s="9">
        <f t="shared" si="0"/>
        <v>0</v>
      </c>
    </row>
    <row r="57" spans="1:6" s="15" customFormat="1" hidden="1" x14ac:dyDescent="0.25">
      <c r="A57" s="1">
        <v>56</v>
      </c>
      <c r="B57" s="17" t="s">
        <v>84</v>
      </c>
      <c r="C57" s="13"/>
      <c r="D57" s="2"/>
      <c r="E57" s="9"/>
      <c r="F57" s="9">
        <f t="shared" si="0"/>
        <v>0</v>
      </c>
    </row>
    <row r="58" spans="1:6" x14ac:dyDescent="0.25">
      <c r="A58" s="57">
        <v>57</v>
      </c>
      <c r="B58" s="29" t="s">
        <v>210</v>
      </c>
      <c r="C58" s="33">
        <v>6.66</v>
      </c>
      <c r="D58" s="32"/>
      <c r="E58" s="34">
        <v>120</v>
      </c>
      <c r="F58" s="34">
        <f t="shared" si="0"/>
        <v>799.2</v>
      </c>
    </row>
    <row r="59" spans="1:6" x14ac:dyDescent="0.25">
      <c r="A59" s="56">
        <v>58</v>
      </c>
      <c r="B59" s="29" t="s">
        <v>293</v>
      </c>
      <c r="C59" s="33">
        <f>5.3+10.22</f>
        <v>15.52</v>
      </c>
      <c r="D59" s="32"/>
      <c r="E59" s="34">
        <v>90</v>
      </c>
      <c r="F59" s="34">
        <f t="shared" si="0"/>
        <v>1396.8</v>
      </c>
    </row>
    <row r="60" spans="1:6" x14ac:dyDescent="0.25">
      <c r="A60" s="57">
        <v>59</v>
      </c>
      <c r="B60" s="29" t="s">
        <v>81</v>
      </c>
      <c r="C60" s="33">
        <f>17.5+2.4</f>
        <v>19.899999999999999</v>
      </c>
      <c r="D60" s="32"/>
      <c r="E60" s="34">
        <v>90</v>
      </c>
      <c r="F60" s="34">
        <f t="shared" si="0"/>
        <v>1790.9999999999998</v>
      </c>
    </row>
    <row r="61" spans="1:6" x14ac:dyDescent="0.25">
      <c r="A61" s="57">
        <v>60</v>
      </c>
      <c r="B61" s="29" t="s">
        <v>121</v>
      </c>
      <c r="C61" s="33">
        <v>19.5</v>
      </c>
      <c r="D61" s="32"/>
      <c r="E61" s="34">
        <v>199</v>
      </c>
      <c r="F61" s="34">
        <f t="shared" si="0"/>
        <v>3880.5</v>
      </c>
    </row>
    <row r="62" spans="1:6" x14ac:dyDescent="0.25">
      <c r="A62" s="56">
        <v>61</v>
      </c>
      <c r="B62" s="29" t="s">
        <v>43</v>
      </c>
      <c r="C62" s="33">
        <v>9.5</v>
      </c>
      <c r="D62" s="32"/>
      <c r="E62" s="34">
        <v>113</v>
      </c>
      <c r="F62" s="34">
        <f t="shared" si="0"/>
        <v>1073.5</v>
      </c>
    </row>
    <row r="63" spans="1:6" x14ac:dyDescent="0.25">
      <c r="A63" s="57">
        <v>62</v>
      </c>
      <c r="B63" s="29" t="s">
        <v>42</v>
      </c>
      <c r="C63" s="33">
        <f>7.05+23.7</f>
        <v>30.75</v>
      </c>
      <c r="D63" s="32"/>
      <c r="E63" s="34">
        <v>96</v>
      </c>
      <c r="F63" s="34">
        <f t="shared" si="0"/>
        <v>2952</v>
      </c>
    </row>
    <row r="64" spans="1:6" customFormat="1" hidden="1" x14ac:dyDescent="0.25">
      <c r="A64" s="1">
        <v>63</v>
      </c>
      <c r="B64" s="17" t="s">
        <v>90</v>
      </c>
      <c r="C64" s="13"/>
      <c r="D64" s="2"/>
      <c r="E64" s="9"/>
      <c r="F64" s="9">
        <f t="shared" si="0"/>
        <v>0</v>
      </c>
    </row>
    <row r="65" spans="1:6" x14ac:dyDescent="0.25">
      <c r="A65" s="56">
        <v>64</v>
      </c>
      <c r="B65" s="29" t="s">
        <v>41</v>
      </c>
      <c r="C65" s="33">
        <f>13.36+62.9+8.67</f>
        <v>84.929999999999993</v>
      </c>
      <c r="D65" s="32"/>
      <c r="E65" s="34">
        <v>105</v>
      </c>
      <c r="F65" s="34">
        <f t="shared" si="0"/>
        <v>8917.65</v>
      </c>
    </row>
    <row r="66" spans="1:6" x14ac:dyDescent="0.25">
      <c r="A66" s="57">
        <v>65</v>
      </c>
      <c r="B66" s="35" t="s">
        <v>36</v>
      </c>
      <c r="C66" s="33">
        <v>24.4</v>
      </c>
      <c r="D66" s="32"/>
      <c r="E66" s="34">
        <v>80</v>
      </c>
      <c r="F66" s="34">
        <f t="shared" si="0"/>
        <v>1952</v>
      </c>
    </row>
    <row r="67" spans="1:6" x14ac:dyDescent="0.25">
      <c r="A67" s="57">
        <v>66</v>
      </c>
      <c r="B67" s="35" t="s">
        <v>20</v>
      </c>
      <c r="C67" s="33">
        <f>6.22+22.4+21.6+12.04</f>
        <v>62.26</v>
      </c>
      <c r="D67" s="32"/>
      <c r="E67" s="34">
        <v>50</v>
      </c>
      <c r="F67" s="34">
        <f t="shared" ref="F67:F131" si="1">C67*E67</f>
        <v>3113</v>
      </c>
    </row>
    <row r="68" spans="1:6" x14ac:dyDescent="0.25">
      <c r="A68" s="56">
        <v>67</v>
      </c>
      <c r="B68" s="32" t="s">
        <v>15</v>
      </c>
      <c r="C68" s="33">
        <f>17.05+21.9+6.76+8.24+10.2</f>
        <v>64.150000000000006</v>
      </c>
      <c r="D68" s="32"/>
      <c r="E68" s="34">
        <v>50</v>
      </c>
      <c r="F68" s="34">
        <f t="shared" si="1"/>
        <v>3207.5000000000005</v>
      </c>
    </row>
    <row r="69" spans="1:6" x14ac:dyDescent="0.25">
      <c r="A69" s="57">
        <v>68</v>
      </c>
      <c r="B69" s="29" t="s">
        <v>93</v>
      </c>
      <c r="C69" s="33"/>
      <c r="D69" s="32">
        <v>1</v>
      </c>
      <c r="E69" s="34">
        <v>282</v>
      </c>
      <c r="F69" s="34">
        <f>D69*E69</f>
        <v>282</v>
      </c>
    </row>
    <row r="70" spans="1:6" x14ac:dyDescent="0.25">
      <c r="A70" s="57">
        <v>69</v>
      </c>
      <c r="B70" s="29" t="s">
        <v>329</v>
      </c>
      <c r="C70" s="33">
        <v>0.62</v>
      </c>
      <c r="D70" s="32"/>
      <c r="E70" s="34">
        <v>282</v>
      </c>
      <c r="F70" s="34">
        <f t="shared" si="1"/>
        <v>174.84</v>
      </c>
    </row>
    <row r="71" spans="1:6" x14ac:dyDescent="0.25">
      <c r="A71" s="56">
        <v>70</v>
      </c>
      <c r="B71" s="29" t="s">
        <v>49</v>
      </c>
      <c r="C71" s="33">
        <f>16.87+12.3+2.43</f>
        <v>31.6</v>
      </c>
      <c r="D71" s="32"/>
      <c r="E71" s="34">
        <v>82</v>
      </c>
      <c r="F71" s="34">
        <f t="shared" si="1"/>
        <v>2591.2000000000003</v>
      </c>
    </row>
    <row r="72" spans="1:6" x14ac:dyDescent="0.25">
      <c r="A72" s="57">
        <v>71</v>
      </c>
      <c r="B72" s="32" t="s">
        <v>191</v>
      </c>
      <c r="C72" s="33">
        <v>5.5</v>
      </c>
      <c r="D72" s="32"/>
      <c r="E72" s="34">
        <v>70</v>
      </c>
      <c r="F72" s="34">
        <f t="shared" si="1"/>
        <v>385</v>
      </c>
    </row>
    <row r="73" spans="1:6" x14ac:dyDescent="0.25">
      <c r="A73" s="57">
        <v>72</v>
      </c>
      <c r="B73" s="32" t="s">
        <v>171</v>
      </c>
      <c r="C73" s="33">
        <f>17.3+58.2+8.8+1047+1188.6+733+627.5+8.8</f>
        <v>3689.2</v>
      </c>
      <c r="D73" s="32"/>
      <c r="E73" s="34">
        <v>36</v>
      </c>
      <c r="F73" s="34">
        <f t="shared" si="1"/>
        <v>132811.19999999998</v>
      </c>
    </row>
    <row r="74" spans="1:6" x14ac:dyDescent="0.25">
      <c r="A74" s="56">
        <v>73</v>
      </c>
      <c r="B74" s="32" t="s">
        <v>264</v>
      </c>
      <c r="C74" s="33"/>
      <c r="D74" s="32">
        <v>56</v>
      </c>
      <c r="E74" s="34">
        <v>22</v>
      </c>
      <c r="F74" s="34">
        <f>D74*E74</f>
        <v>1232</v>
      </c>
    </row>
    <row r="75" spans="1:6" x14ac:dyDescent="0.25">
      <c r="A75" s="57">
        <v>75</v>
      </c>
      <c r="B75" s="29" t="s">
        <v>368</v>
      </c>
      <c r="C75" s="33">
        <f>8*0.226</f>
        <v>1.8080000000000001</v>
      </c>
      <c r="D75" s="32"/>
      <c r="E75" s="34">
        <v>175</v>
      </c>
      <c r="F75" s="34">
        <f>C75*E75</f>
        <v>316.40000000000003</v>
      </c>
    </row>
    <row r="76" spans="1:6" x14ac:dyDescent="0.25">
      <c r="A76" s="56">
        <v>76</v>
      </c>
      <c r="B76" s="32" t="s">
        <v>265</v>
      </c>
      <c r="C76" s="33"/>
      <c r="D76" s="32">
        <v>101</v>
      </c>
      <c r="E76" s="34">
        <v>26</v>
      </c>
      <c r="F76" s="34">
        <f>D76*E76</f>
        <v>2626</v>
      </c>
    </row>
    <row r="77" spans="1:6" customFormat="1" hidden="1" x14ac:dyDescent="0.25">
      <c r="A77" s="1">
        <v>77</v>
      </c>
      <c r="B77" s="2" t="s">
        <v>270</v>
      </c>
      <c r="C77" s="13"/>
      <c r="D77" s="2"/>
      <c r="E77" s="9"/>
      <c r="F77" s="9">
        <f t="shared" si="1"/>
        <v>0</v>
      </c>
    </row>
    <row r="78" spans="1:6" customFormat="1" hidden="1" x14ac:dyDescent="0.25">
      <c r="A78" s="1">
        <v>78</v>
      </c>
      <c r="B78" s="2" t="s">
        <v>230</v>
      </c>
      <c r="C78" s="13"/>
      <c r="D78" s="2"/>
      <c r="E78" s="9"/>
      <c r="F78" s="9">
        <f t="shared" si="1"/>
        <v>0</v>
      </c>
    </row>
    <row r="79" spans="1:6" x14ac:dyDescent="0.25">
      <c r="A79" s="56">
        <v>79</v>
      </c>
      <c r="B79" s="32" t="s">
        <v>140</v>
      </c>
      <c r="C79" s="33">
        <f>23.8+3.2+43+287.7+193.2+118.9+60.5+26.8+164.5+24.6+18.8+20.8+4.6+29.56+18.3</f>
        <v>1038.2599999999998</v>
      </c>
      <c r="D79" s="32"/>
      <c r="E79" s="34">
        <v>110</v>
      </c>
      <c r="F79" s="34">
        <f t="shared" si="1"/>
        <v>114208.59999999998</v>
      </c>
    </row>
    <row r="80" spans="1:6" x14ac:dyDescent="0.25">
      <c r="A80" s="57">
        <v>80</v>
      </c>
      <c r="B80" s="32" t="s">
        <v>249</v>
      </c>
      <c r="C80" s="33">
        <f>29.5+16.84+19.18</f>
        <v>65.52000000000001</v>
      </c>
      <c r="D80" s="32"/>
      <c r="E80" s="34">
        <v>96</v>
      </c>
      <c r="F80" s="34">
        <f t="shared" si="1"/>
        <v>6289.920000000001</v>
      </c>
    </row>
    <row r="81" spans="1:8" s="15" customFormat="1" hidden="1" x14ac:dyDescent="0.25">
      <c r="A81" s="1">
        <v>81</v>
      </c>
      <c r="B81" s="2" t="s">
        <v>247</v>
      </c>
      <c r="C81" s="13"/>
      <c r="D81" s="2"/>
      <c r="E81" s="9"/>
      <c r="F81" s="9">
        <f t="shared" si="1"/>
        <v>0</v>
      </c>
    </row>
    <row r="82" spans="1:8" x14ac:dyDescent="0.25">
      <c r="A82" s="56">
        <v>82</v>
      </c>
      <c r="B82" s="32" t="s">
        <v>277</v>
      </c>
      <c r="C82" s="33">
        <f>5.07+2.74</f>
        <v>7.8100000000000005</v>
      </c>
      <c r="D82" s="32"/>
      <c r="E82" s="34">
        <v>630</v>
      </c>
      <c r="F82" s="34">
        <f t="shared" si="1"/>
        <v>4920.3</v>
      </c>
    </row>
    <row r="83" spans="1:8" customFormat="1" hidden="1" x14ac:dyDescent="0.25">
      <c r="A83" s="1">
        <v>83</v>
      </c>
      <c r="B83" s="17" t="s">
        <v>76</v>
      </c>
      <c r="C83" s="13"/>
      <c r="D83" s="2"/>
      <c r="E83" s="9"/>
      <c r="F83" s="9">
        <f t="shared" si="1"/>
        <v>0</v>
      </c>
    </row>
    <row r="84" spans="1:8" customFormat="1" hidden="1" x14ac:dyDescent="0.25">
      <c r="A84" s="1">
        <v>84</v>
      </c>
      <c r="B84" s="17" t="s">
        <v>120</v>
      </c>
      <c r="C84" s="13"/>
      <c r="D84" s="2">
        <v>5</v>
      </c>
      <c r="E84" s="9">
        <v>36</v>
      </c>
      <c r="F84" s="9">
        <f t="shared" si="1"/>
        <v>0</v>
      </c>
    </row>
    <row r="85" spans="1:8" x14ac:dyDescent="0.25">
      <c r="A85" s="56">
        <v>85</v>
      </c>
      <c r="B85" s="29" t="s">
        <v>60</v>
      </c>
      <c r="C85" s="33">
        <v>13</v>
      </c>
      <c r="D85" s="32"/>
      <c r="E85" s="34">
        <v>60</v>
      </c>
      <c r="F85" s="34">
        <f t="shared" si="1"/>
        <v>780</v>
      </c>
    </row>
    <row r="86" spans="1:8" customFormat="1" hidden="1" x14ac:dyDescent="0.25">
      <c r="A86" s="1">
        <v>86</v>
      </c>
      <c r="B86" s="17" t="s">
        <v>97</v>
      </c>
      <c r="C86" s="13"/>
      <c r="D86" s="2"/>
      <c r="E86" s="9"/>
      <c r="F86" s="9">
        <f t="shared" si="1"/>
        <v>0</v>
      </c>
    </row>
    <row r="87" spans="1:8" x14ac:dyDescent="0.25">
      <c r="A87" s="57">
        <v>87</v>
      </c>
      <c r="B87" s="29" t="s">
        <v>321</v>
      </c>
      <c r="C87" s="33">
        <f>537.2+1215.5</f>
        <v>1752.7</v>
      </c>
      <c r="D87" s="32"/>
      <c r="E87" s="34">
        <v>32</v>
      </c>
      <c r="F87" s="34">
        <f t="shared" si="1"/>
        <v>56086.400000000001</v>
      </c>
    </row>
    <row r="88" spans="1:8" s="36" customFormat="1" x14ac:dyDescent="0.25">
      <c r="A88" s="56">
        <v>88</v>
      </c>
      <c r="B88" s="29" t="s">
        <v>304</v>
      </c>
      <c r="C88" s="33">
        <v>56</v>
      </c>
      <c r="D88" s="32"/>
      <c r="E88" s="34">
        <v>30</v>
      </c>
      <c r="F88" s="34">
        <f t="shared" si="1"/>
        <v>1680</v>
      </c>
    </row>
    <row r="89" spans="1:8" s="36" customFormat="1" x14ac:dyDescent="0.25">
      <c r="A89" s="57">
        <v>89</v>
      </c>
      <c r="B89" s="29" t="s">
        <v>320</v>
      </c>
      <c r="C89" s="33">
        <f>26.4+25.1</f>
        <v>51.5</v>
      </c>
      <c r="D89" s="32"/>
      <c r="E89" s="34">
        <v>48</v>
      </c>
      <c r="F89" s="34">
        <f t="shared" si="1"/>
        <v>2472</v>
      </c>
    </row>
    <row r="90" spans="1:8" s="36" customFormat="1" x14ac:dyDescent="0.25">
      <c r="A90" s="57">
        <v>90</v>
      </c>
      <c r="B90" s="29" t="s">
        <v>361</v>
      </c>
      <c r="C90" s="33"/>
      <c r="D90" s="32">
        <v>2</v>
      </c>
      <c r="E90" s="34">
        <v>18</v>
      </c>
      <c r="F90" s="34">
        <f>D90*E90</f>
        <v>36</v>
      </c>
    </row>
    <row r="91" spans="1:8" x14ac:dyDescent="0.25">
      <c r="A91" s="56">
        <v>91</v>
      </c>
      <c r="B91" s="29" t="s">
        <v>362</v>
      </c>
      <c r="C91" s="33"/>
      <c r="D91" s="32">
        <v>1</v>
      </c>
      <c r="E91" s="34">
        <v>50</v>
      </c>
      <c r="F91" s="34">
        <f t="shared" ref="F91:F94" si="2">D91*E91</f>
        <v>50</v>
      </c>
      <c r="H91" s="36"/>
    </row>
    <row r="92" spans="1:8" x14ac:dyDescent="0.25">
      <c r="A92" s="57">
        <v>92</v>
      </c>
      <c r="B92" s="32" t="s">
        <v>359</v>
      </c>
      <c r="C92" s="33"/>
      <c r="D92" s="32">
        <v>3</v>
      </c>
      <c r="E92" s="34">
        <v>48</v>
      </c>
      <c r="F92" s="34">
        <f t="shared" si="2"/>
        <v>144</v>
      </c>
      <c r="H92" s="36"/>
    </row>
    <row r="93" spans="1:8" x14ac:dyDescent="0.25">
      <c r="A93" s="57">
        <v>93</v>
      </c>
      <c r="B93" s="32" t="s">
        <v>360</v>
      </c>
      <c r="C93" s="33"/>
      <c r="D93" s="32">
        <v>2</v>
      </c>
      <c r="E93" s="34">
        <v>58</v>
      </c>
      <c r="F93" s="34">
        <f t="shared" si="2"/>
        <v>116</v>
      </c>
      <c r="H93" s="36"/>
    </row>
    <row r="94" spans="1:8" x14ac:dyDescent="0.25">
      <c r="A94" s="57"/>
      <c r="B94" s="32" t="s">
        <v>398</v>
      </c>
      <c r="C94" s="33"/>
      <c r="D94" s="32">
        <v>1</v>
      </c>
      <c r="E94" s="34">
        <v>60</v>
      </c>
      <c r="F94" s="34">
        <f t="shared" si="2"/>
        <v>60</v>
      </c>
      <c r="H94" s="36"/>
    </row>
    <row r="95" spans="1:8" x14ac:dyDescent="0.25">
      <c r="A95" s="56">
        <v>94</v>
      </c>
      <c r="B95" s="32" t="s">
        <v>180</v>
      </c>
      <c r="C95" s="33">
        <f>42.7+132.6+12.3</f>
        <v>187.60000000000002</v>
      </c>
      <c r="D95" s="32"/>
      <c r="E95" s="34">
        <v>70</v>
      </c>
      <c r="F95" s="34">
        <f t="shared" si="1"/>
        <v>13132.000000000002</v>
      </c>
      <c r="H95" s="36"/>
    </row>
    <row r="96" spans="1:8" x14ac:dyDescent="0.25">
      <c r="A96" s="57">
        <v>95</v>
      </c>
      <c r="B96" s="32" t="s">
        <v>219</v>
      </c>
      <c r="C96" s="33">
        <v>103.41</v>
      </c>
      <c r="D96" s="32"/>
      <c r="E96" s="34">
        <v>160</v>
      </c>
      <c r="F96" s="34">
        <f t="shared" si="1"/>
        <v>16545.599999999999</v>
      </c>
      <c r="H96" s="36"/>
    </row>
    <row r="97" spans="1:8" x14ac:dyDescent="0.25">
      <c r="A97" s="57">
        <v>96</v>
      </c>
      <c r="B97" s="32" t="s">
        <v>221</v>
      </c>
      <c r="C97" s="33">
        <f>45.9+153.2</f>
        <v>199.1</v>
      </c>
      <c r="D97" s="32"/>
      <c r="E97" s="34">
        <v>70</v>
      </c>
      <c r="F97" s="34">
        <f t="shared" si="1"/>
        <v>13937</v>
      </c>
      <c r="H97" s="36"/>
    </row>
    <row r="98" spans="1:8" x14ac:dyDescent="0.25">
      <c r="A98" s="56">
        <v>97</v>
      </c>
      <c r="B98" s="32" t="s">
        <v>229</v>
      </c>
      <c r="C98" s="33">
        <f>7.98+40.9</f>
        <v>48.879999999999995</v>
      </c>
      <c r="D98" s="32"/>
      <c r="E98" s="34">
        <v>81</v>
      </c>
      <c r="F98" s="34">
        <f t="shared" si="1"/>
        <v>3959.2799999999997</v>
      </c>
      <c r="H98" s="36"/>
    </row>
    <row r="99" spans="1:8" x14ac:dyDescent="0.25">
      <c r="A99" s="57">
        <v>98</v>
      </c>
      <c r="B99" s="32" t="s">
        <v>228</v>
      </c>
      <c r="C99" s="33">
        <f>10.8+77.8+6.8+5.6</f>
        <v>100.99999999999999</v>
      </c>
      <c r="D99" s="32"/>
      <c r="E99" s="34">
        <v>120</v>
      </c>
      <c r="F99" s="34">
        <f t="shared" si="1"/>
        <v>12119.999999999998</v>
      </c>
      <c r="H99" s="36"/>
    </row>
    <row r="100" spans="1:8" x14ac:dyDescent="0.25">
      <c r="A100" s="57"/>
      <c r="B100" s="32" t="s">
        <v>397</v>
      </c>
      <c r="C100" s="33">
        <v>44.7</v>
      </c>
      <c r="D100" s="32"/>
      <c r="E100" s="34">
        <v>83</v>
      </c>
      <c r="F100" s="34">
        <f t="shared" si="1"/>
        <v>3710.1000000000004</v>
      </c>
      <c r="H100" s="36"/>
    </row>
    <row r="101" spans="1:8" x14ac:dyDescent="0.25">
      <c r="A101" s="57">
        <v>99</v>
      </c>
      <c r="B101" s="32" t="s">
        <v>242</v>
      </c>
      <c r="C101" s="33">
        <f>310.7+677.3+112.6+4.6</f>
        <v>1105.1999999999998</v>
      </c>
      <c r="D101" s="32"/>
      <c r="E101" s="34">
        <v>240</v>
      </c>
      <c r="F101" s="34">
        <f t="shared" si="1"/>
        <v>265247.99999999994</v>
      </c>
      <c r="H101" s="36"/>
    </row>
    <row r="102" spans="1:8" customFormat="1" hidden="1" x14ac:dyDescent="0.25">
      <c r="A102" s="3">
        <v>100</v>
      </c>
      <c r="B102" s="2" t="s">
        <v>227</v>
      </c>
      <c r="C102" s="13"/>
      <c r="D102" s="2"/>
      <c r="E102" s="9"/>
      <c r="F102" s="9">
        <f t="shared" si="1"/>
        <v>0</v>
      </c>
      <c r="H102" s="15"/>
    </row>
    <row r="103" spans="1:8" x14ac:dyDescent="0.25">
      <c r="A103" s="57">
        <v>101</v>
      </c>
      <c r="B103" s="32" t="s">
        <v>217</v>
      </c>
      <c r="C103" s="33">
        <f>122.58+23.6</f>
        <v>146.18</v>
      </c>
      <c r="D103" s="32"/>
      <c r="E103" s="34">
        <v>62</v>
      </c>
      <c r="F103" s="34">
        <f t="shared" si="1"/>
        <v>9063.16</v>
      </c>
      <c r="H103" s="36"/>
    </row>
    <row r="104" spans="1:8" customFormat="1" hidden="1" x14ac:dyDescent="0.25">
      <c r="A104" s="1">
        <v>102</v>
      </c>
      <c r="B104" s="17" t="s">
        <v>116</v>
      </c>
      <c r="C104" s="13"/>
      <c r="D104" s="2"/>
      <c r="E104" s="9"/>
      <c r="F104" s="9">
        <f t="shared" si="1"/>
        <v>0</v>
      </c>
    </row>
    <row r="105" spans="1:8" x14ac:dyDescent="0.25">
      <c r="A105" s="56">
        <v>103</v>
      </c>
      <c r="B105" s="37" t="s">
        <v>328</v>
      </c>
      <c r="C105" s="33">
        <v>3</v>
      </c>
      <c r="D105" s="32"/>
      <c r="E105" s="34">
        <v>76</v>
      </c>
      <c r="F105" s="34">
        <f t="shared" si="1"/>
        <v>228</v>
      </c>
    </row>
    <row r="106" spans="1:8" customFormat="1" hidden="1" x14ac:dyDescent="0.25">
      <c r="A106" s="1">
        <v>104</v>
      </c>
      <c r="B106" s="17" t="s">
        <v>106</v>
      </c>
      <c r="C106" s="13"/>
      <c r="D106" s="2"/>
      <c r="E106" s="9"/>
      <c r="F106" s="9">
        <f t="shared" si="1"/>
        <v>0</v>
      </c>
    </row>
    <row r="107" spans="1:8" x14ac:dyDescent="0.25">
      <c r="A107" s="57">
        <v>105</v>
      </c>
      <c r="B107" s="35" t="s">
        <v>316</v>
      </c>
      <c r="C107" s="32">
        <v>36.700000000000003</v>
      </c>
      <c r="D107" s="32"/>
      <c r="E107" s="34">
        <v>18</v>
      </c>
      <c r="F107" s="34">
        <f t="shared" si="1"/>
        <v>660.6</v>
      </c>
    </row>
    <row r="108" spans="1:8" customFormat="1" hidden="1" x14ac:dyDescent="0.25">
      <c r="A108" s="3">
        <v>106</v>
      </c>
      <c r="B108" s="2" t="s">
        <v>248</v>
      </c>
      <c r="C108" s="13"/>
      <c r="D108" s="2"/>
      <c r="E108" s="9"/>
      <c r="F108" s="9">
        <f t="shared" si="1"/>
        <v>0</v>
      </c>
    </row>
    <row r="109" spans="1:8" x14ac:dyDescent="0.25">
      <c r="A109" s="57">
        <v>107</v>
      </c>
      <c r="B109" s="29" t="s">
        <v>211</v>
      </c>
      <c r="C109" s="33">
        <f>5.3+24.96+1.5</f>
        <v>31.76</v>
      </c>
      <c r="D109" s="32"/>
      <c r="E109" s="34">
        <v>96</v>
      </c>
      <c r="F109" s="34">
        <f t="shared" si="1"/>
        <v>3048.96</v>
      </c>
    </row>
    <row r="110" spans="1:8" x14ac:dyDescent="0.25">
      <c r="A110" s="57">
        <v>108</v>
      </c>
      <c r="B110" s="29" t="s">
        <v>147</v>
      </c>
      <c r="C110" s="33">
        <f>13.2+2+1.5</f>
        <v>16.7</v>
      </c>
      <c r="D110" s="32"/>
      <c r="E110" s="34">
        <v>128</v>
      </c>
      <c r="F110" s="34">
        <f t="shared" si="1"/>
        <v>2137.6</v>
      </c>
    </row>
    <row r="111" spans="1:8" x14ac:dyDescent="0.25">
      <c r="A111" s="56">
        <v>109</v>
      </c>
      <c r="B111" s="32" t="s">
        <v>220</v>
      </c>
      <c r="C111" s="33">
        <f>10.3+24.8+11.8+222.5+10.2</f>
        <v>279.59999999999997</v>
      </c>
      <c r="D111" s="32"/>
      <c r="E111" s="34">
        <v>10</v>
      </c>
      <c r="F111" s="34">
        <f t="shared" si="1"/>
        <v>2795.9999999999995</v>
      </c>
    </row>
    <row r="112" spans="1:8" x14ac:dyDescent="0.25">
      <c r="A112" s="57">
        <v>110</v>
      </c>
      <c r="B112" s="32" t="s">
        <v>186</v>
      </c>
      <c r="C112" s="33">
        <f>10.8+133.6</f>
        <v>144.4</v>
      </c>
      <c r="D112" s="32"/>
      <c r="E112" s="34">
        <v>20</v>
      </c>
      <c r="F112" s="34">
        <f t="shared" si="1"/>
        <v>2888</v>
      </c>
    </row>
    <row r="113" spans="1:8" x14ac:dyDescent="0.25">
      <c r="A113" s="57">
        <v>111</v>
      </c>
      <c r="B113" s="32" t="s">
        <v>353</v>
      </c>
      <c r="C113" s="33">
        <v>1.7</v>
      </c>
      <c r="D113" s="32"/>
      <c r="E113" s="34">
        <v>14</v>
      </c>
      <c r="F113" s="34">
        <f t="shared" si="1"/>
        <v>23.8</v>
      </c>
    </row>
    <row r="114" spans="1:8" x14ac:dyDescent="0.25">
      <c r="A114" s="56">
        <v>112</v>
      </c>
      <c r="B114" s="32" t="s">
        <v>236</v>
      </c>
      <c r="C114" s="33">
        <f>191.2+1.4</f>
        <v>192.6</v>
      </c>
      <c r="D114" s="32"/>
      <c r="E114" s="34">
        <v>65</v>
      </c>
      <c r="F114" s="34">
        <f t="shared" si="1"/>
        <v>12519</v>
      </c>
    </row>
    <row r="115" spans="1:8" x14ac:dyDescent="0.25">
      <c r="A115" s="57">
        <v>113</v>
      </c>
      <c r="B115" s="32" t="s">
        <v>38</v>
      </c>
      <c r="C115" s="33">
        <f>31.43+12.61</f>
        <v>44.04</v>
      </c>
      <c r="D115" s="32"/>
      <c r="E115" s="34">
        <v>84</v>
      </c>
      <c r="F115" s="34">
        <f t="shared" si="1"/>
        <v>3699.36</v>
      </c>
    </row>
    <row r="116" spans="1:8" x14ac:dyDescent="0.25">
      <c r="A116" s="57">
        <v>114</v>
      </c>
      <c r="B116" s="35" t="s">
        <v>32</v>
      </c>
      <c r="C116" s="33">
        <v>4</v>
      </c>
      <c r="D116" s="32"/>
      <c r="E116" s="34">
        <v>116</v>
      </c>
      <c r="F116" s="34">
        <f t="shared" si="1"/>
        <v>464</v>
      </c>
    </row>
    <row r="117" spans="1:8" x14ac:dyDescent="0.25">
      <c r="A117" s="56">
        <v>115</v>
      </c>
      <c r="B117" s="35" t="s">
        <v>327</v>
      </c>
      <c r="C117" s="33">
        <v>13.8</v>
      </c>
      <c r="D117" s="32"/>
      <c r="E117" s="34">
        <v>64.8</v>
      </c>
      <c r="F117" s="34">
        <f t="shared" si="1"/>
        <v>894.24</v>
      </c>
      <c r="H117" s="36"/>
    </row>
    <row r="118" spans="1:8" customFormat="1" hidden="1" x14ac:dyDescent="0.25">
      <c r="A118" s="1">
        <v>116</v>
      </c>
      <c r="B118" s="17" t="s">
        <v>53</v>
      </c>
      <c r="C118" s="13"/>
      <c r="D118" s="2"/>
      <c r="E118" s="9"/>
      <c r="F118" s="9">
        <f t="shared" si="1"/>
        <v>0</v>
      </c>
      <c r="H118" s="15"/>
    </row>
    <row r="119" spans="1:8" customFormat="1" hidden="1" x14ac:dyDescent="0.25">
      <c r="A119" s="1">
        <v>117</v>
      </c>
      <c r="B119" s="4" t="s">
        <v>34</v>
      </c>
      <c r="C119" s="13"/>
      <c r="D119" s="2"/>
      <c r="E119" s="9"/>
      <c r="F119" s="9">
        <f t="shared" si="1"/>
        <v>0</v>
      </c>
      <c r="H119" s="15"/>
    </row>
    <row r="120" spans="1:8" x14ac:dyDescent="0.25">
      <c r="A120" s="56">
        <v>118</v>
      </c>
      <c r="B120" s="29" t="s">
        <v>326</v>
      </c>
      <c r="C120" s="33">
        <f>59.5+27.7+2.45</f>
        <v>89.65</v>
      </c>
      <c r="D120" s="32"/>
      <c r="E120" s="34">
        <v>145</v>
      </c>
      <c r="F120" s="34">
        <f t="shared" si="1"/>
        <v>12999.25</v>
      </c>
      <c r="H120" s="36"/>
    </row>
    <row r="121" spans="1:8" customFormat="1" hidden="1" x14ac:dyDescent="0.25">
      <c r="A121" s="1">
        <v>119</v>
      </c>
      <c r="B121" s="7" t="s">
        <v>39</v>
      </c>
      <c r="C121" s="13"/>
      <c r="D121" s="7"/>
      <c r="E121" s="16"/>
      <c r="F121" s="9">
        <f t="shared" si="1"/>
        <v>0</v>
      </c>
      <c r="H121" s="15"/>
    </row>
    <row r="122" spans="1:8" customFormat="1" hidden="1" x14ac:dyDescent="0.25">
      <c r="A122" s="1">
        <v>120</v>
      </c>
      <c r="B122" s="17" t="s">
        <v>91</v>
      </c>
      <c r="C122" s="13"/>
      <c r="D122" s="2"/>
      <c r="E122" s="9"/>
      <c r="F122" s="9">
        <f t="shared" si="1"/>
        <v>0</v>
      </c>
      <c r="H122" s="15"/>
    </row>
    <row r="123" spans="1:8" customFormat="1" hidden="1" x14ac:dyDescent="0.25">
      <c r="A123" s="3">
        <v>121</v>
      </c>
      <c r="B123" s="7" t="s">
        <v>25</v>
      </c>
      <c r="C123" s="13"/>
      <c r="D123" s="2"/>
      <c r="E123" s="9"/>
      <c r="F123" s="9">
        <f t="shared" si="1"/>
        <v>0</v>
      </c>
      <c r="H123" s="15"/>
    </row>
    <row r="124" spans="1:8" x14ac:dyDescent="0.25">
      <c r="A124" s="57">
        <v>122</v>
      </c>
      <c r="B124" s="29" t="s">
        <v>92</v>
      </c>
      <c r="C124" s="33">
        <f>30.9+5.1</f>
        <v>36</v>
      </c>
      <c r="D124" s="32"/>
      <c r="E124" s="34">
        <v>95</v>
      </c>
      <c r="F124" s="34">
        <f t="shared" si="1"/>
        <v>3420</v>
      </c>
      <c r="H124" s="36"/>
    </row>
    <row r="125" spans="1:8" customFormat="1" hidden="1" x14ac:dyDescent="0.25">
      <c r="A125" s="1">
        <v>123</v>
      </c>
      <c r="B125" s="7" t="s">
        <v>29</v>
      </c>
      <c r="C125" s="13"/>
      <c r="D125" s="2"/>
      <c r="E125" s="9"/>
      <c r="F125" s="9">
        <f t="shared" si="1"/>
        <v>0</v>
      </c>
      <c r="G125" s="15"/>
      <c r="H125" s="15"/>
    </row>
    <row r="126" spans="1:8" x14ac:dyDescent="0.25">
      <c r="A126" s="56">
        <v>124</v>
      </c>
      <c r="B126" s="29" t="s">
        <v>54</v>
      </c>
      <c r="C126" s="33">
        <v>5.4</v>
      </c>
      <c r="D126" s="32"/>
      <c r="E126" s="34">
        <v>125.5</v>
      </c>
      <c r="F126" s="34">
        <f t="shared" si="1"/>
        <v>677.7</v>
      </c>
      <c r="G126" s="36"/>
      <c r="H126" s="36"/>
    </row>
    <row r="127" spans="1:8" x14ac:dyDescent="0.25">
      <c r="A127" s="57">
        <v>125</v>
      </c>
      <c r="B127" s="38" t="s">
        <v>27</v>
      </c>
      <c r="C127" s="33">
        <v>5.86</v>
      </c>
      <c r="D127" s="32"/>
      <c r="E127" s="34">
        <v>249</v>
      </c>
      <c r="F127" s="34">
        <f t="shared" si="1"/>
        <v>1459.14</v>
      </c>
      <c r="H127" s="36"/>
    </row>
    <row r="128" spans="1:8" x14ac:dyDescent="0.25">
      <c r="A128" s="57">
        <v>126</v>
      </c>
      <c r="B128" s="32" t="s">
        <v>22</v>
      </c>
      <c r="C128" s="33">
        <v>20.5</v>
      </c>
      <c r="D128" s="32"/>
      <c r="E128" s="34">
        <v>47.5</v>
      </c>
      <c r="F128" s="34">
        <f t="shared" si="1"/>
        <v>973.75</v>
      </c>
      <c r="G128" s="36"/>
      <c r="H128" s="36"/>
    </row>
    <row r="129" spans="1:8" x14ac:dyDescent="0.25">
      <c r="A129" s="56">
        <v>127</v>
      </c>
      <c r="B129" s="38" t="s">
        <v>23</v>
      </c>
      <c r="C129" s="33">
        <f>3.59+7.1</f>
        <v>10.69</v>
      </c>
      <c r="D129" s="32"/>
      <c r="E129" s="34">
        <v>86</v>
      </c>
      <c r="F129" s="34">
        <f t="shared" si="1"/>
        <v>919.33999999999992</v>
      </c>
      <c r="G129" s="36"/>
      <c r="H129" s="36"/>
    </row>
    <row r="130" spans="1:8" x14ac:dyDescent="0.25">
      <c r="A130" s="57">
        <v>128</v>
      </c>
      <c r="B130" s="35" t="s">
        <v>21</v>
      </c>
      <c r="C130" s="33">
        <v>6.05</v>
      </c>
      <c r="D130" s="32"/>
      <c r="E130" s="34">
        <v>396.4</v>
      </c>
      <c r="F130" s="34">
        <f t="shared" si="1"/>
        <v>2398.2199999999998</v>
      </c>
      <c r="G130" s="36"/>
    </row>
    <row r="131" spans="1:8" ht="30" x14ac:dyDescent="0.25">
      <c r="A131" s="57">
        <v>129</v>
      </c>
      <c r="B131" s="38" t="s">
        <v>375</v>
      </c>
      <c r="C131" s="33">
        <v>2.9</v>
      </c>
      <c r="D131" s="32"/>
      <c r="E131" s="34">
        <v>430</v>
      </c>
      <c r="F131" s="34">
        <f t="shared" si="1"/>
        <v>1247</v>
      </c>
    </row>
    <row r="132" spans="1:8" x14ac:dyDescent="0.25">
      <c r="A132" s="56">
        <v>130</v>
      </c>
      <c r="B132" s="32" t="s">
        <v>215</v>
      </c>
      <c r="C132" s="33">
        <v>324.60000000000002</v>
      </c>
      <c r="D132" s="32"/>
      <c r="E132" s="34">
        <v>59</v>
      </c>
      <c r="F132" s="34">
        <f t="shared" ref="F132:F195" si="3">C132*E132</f>
        <v>19151.400000000001</v>
      </c>
    </row>
    <row r="133" spans="1:8" x14ac:dyDescent="0.25">
      <c r="A133" s="57">
        <v>131</v>
      </c>
      <c r="B133" s="29" t="s">
        <v>57</v>
      </c>
      <c r="C133" s="33">
        <v>6</v>
      </c>
      <c r="D133" s="32"/>
      <c r="E133" s="34">
        <v>600</v>
      </c>
      <c r="F133" s="34">
        <f t="shared" si="3"/>
        <v>3600</v>
      </c>
    </row>
    <row r="134" spans="1:8" x14ac:dyDescent="0.25">
      <c r="A134" s="57">
        <v>132</v>
      </c>
      <c r="B134" s="29" t="s">
        <v>69</v>
      </c>
      <c r="C134" s="33">
        <f>8.26+8.09</f>
        <v>16.350000000000001</v>
      </c>
      <c r="D134" s="32"/>
      <c r="E134" s="34">
        <v>620</v>
      </c>
      <c r="F134" s="34">
        <f t="shared" si="3"/>
        <v>10137</v>
      </c>
    </row>
    <row r="135" spans="1:8" x14ac:dyDescent="0.25">
      <c r="A135" s="56">
        <v>133</v>
      </c>
      <c r="B135" s="29" t="s">
        <v>125</v>
      </c>
      <c r="C135" s="33">
        <f>0.95+1.75+4.88</f>
        <v>7.58</v>
      </c>
      <c r="D135" s="32"/>
      <c r="E135" s="34">
        <v>180</v>
      </c>
      <c r="F135" s="34">
        <f t="shared" si="3"/>
        <v>1364.4</v>
      </c>
    </row>
    <row r="136" spans="1:8" x14ac:dyDescent="0.25">
      <c r="A136" s="57">
        <v>134</v>
      </c>
      <c r="B136" s="29" t="s">
        <v>124</v>
      </c>
      <c r="C136" s="33">
        <f>3.56+4</f>
        <v>7.5600000000000005</v>
      </c>
      <c r="D136" s="32"/>
      <c r="E136" s="34">
        <v>180</v>
      </c>
      <c r="F136" s="34">
        <f t="shared" si="3"/>
        <v>1360.8000000000002</v>
      </c>
    </row>
    <row r="137" spans="1:8" x14ac:dyDescent="0.25">
      <c r="A137" s="57">
        <v>135</v>
      </c>
      <c r="B137" s="29" t="s">
        <v>126</v>
      </c>
      <c r="C137" s="33">
        <f>0.81+1.13+1.26</f>
        <v>3.2</v>
      </c>
      <c r="D137" s="32"/>
      <c r="E137" s="34">
        <v>180</v>
      </c>
      <c r="F137" s="34">
        <f t="shared" si="3"/>
        <v>576</v>
      </c>
    </row>
    <row r="138" spans="1:8" x14ac:dyDescent="0.25">
      <c r="A138" s="56">
        <v>136</v>
      </c>
      <c r="B138" s="35" t="s">
        <v>31</v>
      </c>
      <c r="C138" s="33">
        <f>11.11+20.2</f>
        <v>31.31</v>
      </c>
      <c r="D138" s="32"/>
      <c r="E138" s="34">
        <v>94</v>
      </c>
      <c r="F138" s="34">
        <f t="shared" si="3"/>
        <v>2943.14</v>
      </c>
    </row>
    <row r="139" spans="1:8" x14ac:dyDescent="0.25">
      <c r="A139" s="57">
        <v>137</v>
      </c>
      <c r="B139" s="38" t="s">
        <v>26</v>
      </c>
      <c r="C139" s="33">
        <f>59.85+20</f>
        <v>79.849999999999994</v>
      </c>
      <c r="D139" s="32"/>
      <c r="E139" s="34">
        <v>94</v>
      </c>
      <c r="F139" s="34">
        <f t="shared" si="3"/>
        <v>7505.9</v>
      </c>
    </row>
    <row r="140" spans="1:8" x14ac:dyDescent="0.25">
      <c r="A140" s="57">
        <v>138</v>
      </c>
      <c r="B140" s="38" t="s">
        <v>28</v>
      </c>
      <c r="C140" s="33">
        <v>6.04</v>
      </c>
      <c r="D140" s="35"/>
      <c r="E140" s="39">
        <v>504</v>
      </c>
      <c r="F140" s="34">
        <f t="shared" si="3"/>
        <v>3044.16</v>
      </c>
    </row>
    <row r="141" spans="1:8" x14ac:dyDescent="0.25">
      <c r="A141" s="56">
        <v>139</v>
      </c>
      <c r="B141" s="32" t="s">
        <v>391</v>
      </c>
      <c r="C141" s="33"/>
      <c r="D141" s="32">
        <v>1</v>
      </c>
      <c r="E141" s="34">
        <v>58</v>
      </c>
      <c r="F141" s="34">
        <f>D141*E141</f>
        <v>58</v>
      </c>
    </row>
    <row r="142" spans="1:8" x14ac:dyDescent="0.25">
      <c r="A142" s="57">
        <v>140</v>
      </c>
      <c r="B142" s="32" t="s">
        <v>389</v>
      </c>
      <c r="C142" s="33"/>
      <c r="D142" s="32">
        <v>3</v>
      </c>
      <c r="E142" s="34">
        <v>58</v>
      </c>
      <c r="F142" s="34">
        <f t="shared" ref="F142:F151" si="4">D142*E142</f>
        <v>174</v>
      </c>
    </row>
    <row r="143" spans="1:8" x14ac:dyDescent="0.25">
      <c r="A143" s="57">
        <v>141</v>
      </c>
      <c r="B143" s="32" t="s">
        <v>390</v>
      </c>
      <c r="C143" s="33"/>
      <c r="D143" s="32">
        <v>1</v>
      </c>
      <c r="E143" s="34">
        <v>58</v>
      </c>
      <c r="F143" s="34">
        <f t="shared" si="4"/>
        <v>58</v>
      </c>
    </row>
    <row r="144" spans="1:8" x14ac:dyDescent="0.25">
      <c r="A144" s="56">
        <v>142</v>
      </c>
      <c r="B144" s="32" t="s">
        <v>392</v>
      </c>
      <c r="C144" s="33"/>
      <c r="D144" s="32">
        <v>5</v>
      </c>
      <c r="E144" s="34">
        <v>24</v>
      </c>
      <c r="F144" s="34">
        <f t="shared" si="4"/>
        <v>120</v>
      </c>
    </row>
    <row r="145" spans="1:6" x14ac:dyDescent="0.25">
      <c r="A145" s="57">
        <v>143</v>
      </c>
      <c r="B145" s="40" t="s">
        <v>387</v>
      </c>
      <c r="C145" s="33"/>
      <c r="D145" s="32">
        <v>5</v>
      </c>
      <c r="E145" s="34">
        <v>53</v>
      </c>
      <c r="F145" s="34">
        <f t="shared" si="4"/>
        <v>265</v>
      </c>
    </row>
    <row r="146" spans="1:6" x14ac:dyDescent="0.25">
      <c r="A146" s="57">
        <v>144</v>
      </c>
      <c r="B146" s="40" t="s">
        <v>388</v>
      </c>
      <c r="C146" s="33"/>
      <c r="D146" s="32">
        <v>1</v>
      </c>
      <c r="E146" s="34">
        <v>63</v>
      </c>
      <c r="F146" s="34">
        <f t="shared" si="4"/>
        <v>63</v>
      </c>
    </row>
    <row r="147" spans="1:6" x14ac:dyDescent="0.25">
      <c r="A147" s="56">
        <v>145</v>
      </c>
      <c r="B147" s="32" t="s">
        <v>385</v>
      </c>
      <c r="C147" s="33"/>
      <c r="D147" s="32">
        <v>9</v>
      </c>
      <c r="E147" s="34">
        <v>37</v>
      </c>
      <c r="F147" s="34">
        <f t="shared" si="4"/>
        <v>333</v>
      </c>
    </row>
    <row r="148" spans="1:6" x14ac:dyDescent="0.25">
      <c r="A148" s="57">
        <v>146</v>
      </c>
      <c r="B148" s="32" t="s">
        <v>386</v>
      </c>
      <c r="C148" s="33"/>
      <c r="D148" s="32">
        <v>8</v>
      </c>
      <c r="E148" s="34">
        <v>53</v>
      </c>
      <c r="F148" s="34">
        <f t="shared" si="4"/>
        <v>424</v>
      </c>
    </row>
    <row r="149" spans="1:6" x14ac:dyDescent="0.25">
      <c r="A149" s="57">
        <v>147</v>
      </c>
      <c r="B149" s="32" t="s">
        <v>383</v>
      </c>
      <c r="C149" s="33"/>
      <c r="D149" s="32">
        <v>6</v>
      </c>
      <c r="E149" s="34">
        <v>42</v>
      </c>
      <c r="F149" s="34">
        <f t="shared" si="4"/>
        <v>252</v>
      </c>
    </row>
    <row r="150" spans="1:6" x14ac:dyDescent="0.25">
      <c r="A150" s="56">
        <v>148</v>
      </c>
      <c r="B150" s="32" t="s">
        <v>384</v>
      </c>
      <c r="C150" s="33"/>
      <c r="D150" s="32">
        <v>9</v>
      </c>
      <c r="E150" s="34">
        <v>58</v>
      </c>
      <c r="F150" s="34">
        <f t="shared" si="4"/>
        <v>522</v>
      </c>
    </row>
    <row r="151" spans="1:6" x14ac:dyDescent="0.25">
      <c r="A151" s="56"/>
      <c r="B151" s="32" t="s">
        <v>395</v>
      </c>
      <c r="C151" s="33"/>
      <c r="D151" s="32">
        <v>6</v>
      </c>
      <c r="E151" s="34">
        <v>89</v>
      </c>
      <c r="F151" s="34">
        <f t="shared" si="4"/>
        <v>534</v>
      </c>
    </row>
    <row r="152" spans="1:6" x14ac:dyDescent="0.25">
      <c r="A152" s="57">
        <v>149</v>
      </c>
      <c r="B152" s="32" t="s">
        <v>142</v>
      </c>
      <c r="C152" s="33">
        <v>3.96</v>
      </c>
      <c r="D152" s="32"/>
      <c r="E152" s="34">
        <v>181</v>
      </c>
      <c r="F152" s="34">
        <f t="shared" si="3"/>
        <v>716.76</v>
      </c>
    </row>
    <row r="153" spans="1:6" x14ac:dyDescent="0.25">
      <c r="A153" s="57">
        <v>150</v>
      </c>
      <c r="B153" s="32" t="s">
        <v>309</v>
      </c>
      <c r="C153" s="33">
        <f>35.8-19</f>
        <v>16.799999999999997</v>
      </c>
      <c r="D153" s="32"/>
      <c r="E153" s="34">
        <v>186</v>
      </c>
      <c r="F153" s="34">
        <f t="shared" si="3"/>
        <v>3124.7999999999993</v>
      </c>
    </row>
    <row r="154" spans="1:6" ht="14.25" customHeight="1" x14ac:dyDescent="0.25">
      <c r="A154" s="56">
        <v>151</v>
      </c>
      <c r="B154" s="32" t="s">
        <v>177</v>
      </c>
      <c r="C154" s="33">
        <f>89.3+27.8+9.3</f>
        <v>126.39999999999999</v>
      </c>
      <c r="D154" s="32"/>
      <c r="E154" s="34">
        <v>88</v>
      </c>
      <c r="F154" s="34">
        <f t="shared" si="3"/>
        <v>11123.199999999999</v>
      </c>
    </row>
    <row r="155" spans="1:6" x14ac:dyDescent="0.25">
      <c r="A155" s="57">
        <v>152</v>
      </c>
      <c r="B155" s="29" t="s">
        <v>94</v>
      </c>
      <c r="C155" s="33">
        <v>2.19</v>
      </c>
      <c r="D155" s="32"/>
      <c r="E155" s="34">
        <v>407</v>
      </c>
      <c r="F155" s="34">
        <f t="shared" si="3"/>
        <v>891.32999999999993</v>
      </c>
    </row>
    <row r="156" spans="1:6" s="41" customFormat="1" ht="18.75" x14ac:dyDescent="0.3">
      <c r="A156" s="57">
        <v>153</v>
      </c>
      <c r="B156" s="32" t="s">
        <v>310</v>
      </c>
      <c r="C156" s="33">
        <v>27</v>
      </c>
      <c r="D156" s="32"/>
      <c r="E156" s="34">
        <v>186</v>
      </c>
      <c r="F156" s="34">
        <f t="shared" si="3"/>
        <v>5022</v>
      </c>
    </row>
    <row r="157" spans="1:6" x14ac:dyDescent="0.25">
      <c r="A157" s="56">
        <v>154</v>
      </c>
      <c r="B157" s="35" t="s">
        <v>4</v>
      </c>
      <c r="C157" s="33">
        <f>46.2+20.4+76.7+79.4</f>
        <v>222.70000000000002</v>
      </c>
      <c r="D157" s="32"/>
      <c r="E157" s="34">
        <v>80</v>
      </c>
      <c r="F157" s="34">
        <f t="shared" si="3"/>
        <v>17816</v>
      </c>
    </row>
    <row r="158" spans="1:6" x14ac:dyDescent="0.25">
      <c r="A158" s="57">
        <v>155</v>
      </c>
      <c r="B158" s="35" t="s">
        <v>5</v>
      </c>
      <c r="C158" s="33">
        <f>69.2+40.7+37.9+10.5</f>
        <v>158.30000000000001</v>
      </c>
      <c r="D158" s="32"/>
      <c r="E158" s="34">
        <v>50</v>
      </c>
      <c r="F158" s="34">
        <f t="shared" si="3"/>
        <v>7915.0000000000009</v>
      </c>
    </row>
    <row r="159" spans="1:6" x14ac:dyDescent="0.25">
      <c r="A159" s="57">
        <v>156</v>
      </c>
      <c r="B159" s="29" t="s">
        <v>74</v>
      </c>
      <c r="C159" s="33">
        <v>60</v>
      </c>
      <c r="D159" s="32"/>
      <c r="E159" s="34">
        <v>22</v>
      </c>
      <c r="F159" s="34">
        <f t="shared" si="3"/>
        <v>1320</v>
      </c>
    </row>
    <row r="160" spans="1:6" x14ac:dyDescent="0.25">
      <c r="A160" s="56">
        <v>157</v>
      </c>
      <c r="B160" s="29" t="s">
        <v>73</v>
      </c>
      <c r="C160" s="33">
        <v>34</v>
      </c>
      <c r="D160" s="32"/>
      <c r="E160" s="34">
        <v>18.5</v>
      </c>
      <c r="F160" s="34">
        <f t="shared" si="3"/>
        <v>629</v>
      </c>
    </row>
    <row r="161" spans="1:6" x14ac:dyDescent="0.25">
      <c r="A161" s="57">
        <v>158</v>
      </c>
      <c r="B161" s="32" t="s">
        <v>223</v>
      </c>
      <c r="C161" s="33">
        <f>130.3+12.8+12.8+4.98</f>
        <v>160.88000000000002</v>
      </c>
      <c r="D161" s="32"/>
      <c r="E161" s="34">
        <v>36</v>
      </c>
      <c r="F161" s="34">
        <f t="shared" si="3"/>
        <v>5791.6800000000012</v>
      </c>
    </row>
    <row r="162" spans="1:6" x14ac:dyDescent="0.25">
      <c r="A162" s="57">
        <v>159</v>
      </c>
      <c r="B162" s="29" t="s">
        <v>80</v>
      </c>
      <c r="C162" s="33">
        <f>79.6+150</f>
        <v>229.6</v>
      </c>
      <c r="D162" s="32"/>
      <c r="E162" s="34">
        <v>51</v>
      </c>
      <c r="F162" s="34">
        <f t="shared" si="3"/>
        <v>11709.6</v>
      </c>
    </row>
    <row r="163" spans="1:6" x14ac:dyDescent="0.25">
      <c r="A163" s="56">
        <v>160</v>
      </c>
      <c r="B163" s="29" t="s">
        <v>338</v>
      </c>
      <c r="C163" s="33"/>
      <c r="D163" s="32">
        <v>10</v>
      </c>
      <c r="E163" s="34">
        <v>65</v>
      </c>
      <c r="F163" s="34">
        <f>D163*E163</f>
        <v>650</v>
      </c>
    </row>
    <row r="164" spans="1:6" x14ac:dyDescent="0.25">
      <c r="A164" s="57">
        <v>161</v>
      </c>
      <c r="B164" s="29" t="s">
        <v>335</v>
      </c>
      <c r="C164" s="33"/>
      <c r="D164" s="32">
        <v>89</v>
      </c>
      <c r="E164" s="34">
        <v>12</v>
      </c>
      <c r="F164" s="34">
        <f t="shared" ref="F164:F166" si="5">D164*E164</f>
        <v>1068</v>
      </c>
    </row>
    <row r="165" spans="1:6" x14ac:dyDescent="0.25">
      <c r="A165" s="57">
        <v>162</v>
      </c>
      <c r="B165" s="29" t="s">
        <v>336</v>
      </c>
      <c r="C165" s="33"/>
      <c r="D165" s="32">
        <v>37</v>
      </c>
      <c r="E165" s="34">
        <v>65</v>
      </c>
      <c r="F165" s="34">
        <f t="shared" si="5"/>
        <v>2405</v>
      </c>
    </row>
    <row r="166" spans="1:6" x14ac:dyDescent="0.25">
      <c r="A166" s="56">
        <v>163</v>
      </c>
      <c r="B166" s="29" t="s">
        <v>337</v>
      </c>
      <c r="C166" s="33"/>
      <c r="D166" s="32">
        <v>41</v>
      </c>
      <c r="E166" s="34">
        <v>110</v>
      </c>
      <c r="F166" s="34">
        <f t="shared" si="5"/>
        <v>4510</v>
      </c>
    </row>
    <row r="167" spans="1:6" x14ac:dyDescent="0.25">
      <c r="A167" s="57">
        <v>164</v>
      </c>
      <c r="B167" s="32" t="s">
        <v>234</v>
      </c>
      <c r="C167" s="33">
        <v>1</v>
      </c>
      <c r="D167" s="32"/>
      <c r="E167" s="34">
        <v>60</v>
      </c>
      <c r="F167" s="34">
        <f t="shared" si="3"/>
        <v>60</v>
      </c>
    </row>
    <row r="168" spans="1:6" x14ac:dyDescent="0.25">
      <c r="A168" s="57">
        <v>165</v>
      </c>
      <c r="B168" s="32" t="s">
        <v>66</v>
      </c>
      <c r="C168" s="33">
        <f>5.89+5.5</f>
        <v>11.39</v>
      </c>
      <c r="D168" s="32"/>
      <c r="E168" s="34">
        <v>143.5</v>
      </c>
      <c r="F168" s="34">
        <f t="shared" si="3"/>
        <v>1634.4650000000001</v>
      </c>
    </row>
    <row r="169" spans="1:6" x14ac:dyDescent="0.25">
      <c r="A169" s="56">
        <v>166</v>
      </c>
      <c r="B169" s="32" t="s">
        <v>240</v>
      </c>
      <c r="C169" s="33">
        <f>3+6.1+7.2</f>
        <v>16.3</v>
      </c>
      <c r="D169" s="32"/>
      <c r="E169" s="34">
        <v>136</v>
      </c>
      <c r="F169" s="34">
        <f t="shared" si="3"/>
        <v>2216.8000000000002</v>
      </c>
    </row>
    <row r="170" spans="1:6" customFormat="1" hidden="1" x14ac:dyDescent="0.25">
      <c r="A170" s="1">
        <v>167</v>
      </c>
      <c r="B170" s="2" t="s">
        <v>231</v>
      </c>
      <c r="C170" s="13"/>
      <c r="D170" s="2"/>
      <c r="E170" s="9"/>
      <c r="F170" s="9">
        <f t="shared" si="3"/>
        <v>0</v>
      </c>
    </row>
    <row r="171" spans="1:6" x14ac:dyDescent="0.25">
      <c r="A171" s="57">
        <v>168</v>
      </c>
      <c r="B171" s="29" t="s">
        <v>65</v>
      </c>
      <c r="C171" s="33">
        <f>2.58+8.5</f>
        <v>11.08</v>
      </c>
      <c r="D171" s="32"/>
      <c r="E171" s="34">
        <v>59</v>
      </c>
      <c r="F171" s="34">
        <f t="shared" si="3"/>
        <v>653.72</v>
      </c>
    </row>
    <row r="172" spans="1:6" x14ac:dyDescent="0.25">
      <c r="A172" s="56">
        <v>169</v>
      </c>
      <c r="B172" s="29" t="s">
        <v>370</v>
      </c>
      <c r="C172" s="33"/>
      <c r="D172" s="32">
        <v>1</v>
      </c>
      <c r="E172" s="34">
        <v>90</v>
      </c>
      <c r="F172" s="34">
        <f>D172*E172</f>
        <v>90</v>
      </c>
    </row>
    <row r="173" spans="1:6" x14ac:dyDescent="0.25">
      <c r="A173" s="57">
        <v>170</v>
      </c>
      <c r="B173" s="29" t="s">
        <v>369</v>
      </c>
      <c r="C173" s="33"/>
      <c r="D173" s="32">
        <v>4</v>
      </c>
      <c r="E173" s="34">
        <v>90</v>
      </c>
      <c r="F173" s="34">
        <f>D173*E173</f>
        <v>360</v>
      </c>
    </row>
    <row r="174" spans="1:6" x14ac:dyDescent="0.25">
      <c r="A174" s="57">
        <v>171</v>
      </c>
      <c r="B174" s="32" t="s">
        <v>237</v>
      </c>
      <c r="C174" s="33">
        <f>12.98+14.2+12.7+8.5</f>
        <v>48.379999999999995</v>
      </c>
      <c r="D174" s="32"/>
      <c r="E174" s="34">
        <v>59</v>
      </c>
      <c r="F174" s="34">
        <f t="shared" si="3"/>
        <v>2854.4199999999996</v>
      </c>
    </row>
    <row r="175" spans="1:6" x14ac:dyDescent="0.25">
      <c r="A175" s="56">
        <v>172</v>
      </c>
      <c r="B175" s="32" t="s">
        <v>196</v>
      </c>
      <c r="C175" s="33">
        <v>8.8000000000000007</v>
      </c>
      <c r="D175" s="32"/>
      <c r="E175" s="34">
        <v>136</v>
      </c>
      <c r="F175" s="34">
        <f t="shared" si="3"/>
        <v>1196.8000000000002</v>
      </c>
    </row>
    <row r="176" spans="1:6" x14ac:dyDescent="0.25">
      <c r="A176" s="57">
        <v>173</v>
      </c>
      <c r="B176" s="32" t="s">
        <v>290</v>
      </c>
      <c r="C176" s="33">
        <v>11.7</v>
      </c>
      <c r="D176" s="32"/>
      <c r="E176" s="34">
        <v>59</v>
      </c>
      <c r="F176" s="34">
        <f t="shared" si="3"/>
        <v>690.3</v>
      </c>
    </row>
    <row r="177" spans="1:6" customFormat="1" hidden="1" x14ac:dyDescent="0.25">
      <c r="A177" s="1">
        <v>174</v>
      </c>
      <c r="B177" s="17" t="s">
        <v>109</v>
      </c>
      <c r="C177" s="13"/>
      <c r="D177" s="2"/>
      <c r="E177" s="9"/>
      <c r="F177" s="9">
        <f t="shared" si="3"/>
        <v>0</v>
      </c>
    </row>
    <row r="178" spans="1:6" x14ac:dyDescent="0.25">
      <c r="A178" s="56">
        <v>175</v>
      </c>
      <c r="B178" s="32" t="s">
        <v>278</v>
      </c>
      <c r="C178" s="33">
        <v>1.78</v>
      </c>
      <c r="D178" s="32"/>
      <c r="E178" s="34">
        <v>535</v>
      </c>
      <c r="F178" s="34">
        <f t="shared" si="3"/>
        <v>952.30000000000007</v>
      </c>
    </row>
    <row r="179" spans="1:6" x14ac:dyDescent="0.25">
      <c r="A179" s="57">
        <v>176</v>
      </c>
      <c r="B179" s="32" t="s">
        <v>250</v>
      </c>
      <c r="C179" s="33">
        <v>13.3</v>
      </c>
      <c r="D179" s="32"/>
      <c r="E179" s="34">
        <v>320</v>
      </c>
      <c r="F179" s="34">
        <f t="shared" si="3"/>
        <v>4256</v>
      </c>
    </row>
    <row r="180" spans="1:6" x14ac:dyDescent="0.25">
      <c r="A180" s="56">
        <v>178</v>
      </c>
      <c r="B180" s="32" t="s">
        <v>339</v>
      </c>
      <c r="C180" s="33"/>
      <c r="D180" s="32">
        <v>5</v>
      </c>
      <c r="E180" s="34">
        <v>80.33</v>
      </c>
      <c r="F180" s="34">
        <f>D180*E180</f>
        <v>401.65</v>
      </c>
    </row>
    <row r="181" spans="1:6" x14ac:dyDescent="0.25">
      <c r="A181" s="57">
        <v>179</v>
      </c>
      <c r="B181" s="29" t="s">
        <v>341</v>
      </c>
      <c r="C181" s="33"/>
      <c r="D181" s="32">
        <v>3</v>
      </c>
      <c r="E181" s="34">
        <v>70.739999999999995</v>
      </c>
      <c r="F181" s="34">
        <f t="shared" ref="F181:F185" si="6">D181*E181</f>
        <v>212.21999999999997</v>
      </c>
    </row>
    <row r="182" spans="1:6" x14ac:dyDescent="0.25">
      <c r="A182" s="57">
        <v>180</v>
      </c>
      <c r="B182" s="29" t="s">
        <v>342</v>
      </c>
      <c r="C182" s="33"/>
      <c r="D182" s="32">
        <v>3</v>
      </c>
      <c r="E182" s="34">
        <v>70.739999999999995</v>
      </c>
      <c r="F182" s="34">
        <f t="shared" si="6"/>
        <v>212.21999999999997</v>
      </c>
    </row>
    <row r="183" spans="1:6" x14ac:dyDescent="0.25">
      <c r="A183" s="56">
        <v>181</v>
      </c>
      <c r="B183" s="29" t="s">
        <v>340</v>
      </c>
      <c r="C183" s="33"/>
      <c r="D183" s="32">
        <v>3</v>
      </c>
      <c r="E183" s="34">
        <v>70.739999999999995</v>
      </c>
      <c r="F183" s="34">
        <f t="shared" si="6"/>
        <v>212.21999999999997</v>
      </c>
    </row>
    <row r="184" spans="1:6" x14ac:dyDescent="0.25">
      <c r="A184" s="57">
        <v>182</v>
      </c>
      <c r="B184" s="29" t="s">
        <v>343</v>
      </c>
      <c r="C184" s="33"/>
      <c r="D184" s="32">
        <v>4</v>
      </c>
      <c r="E184" s="34">
        <v>70.739999999999995</v>
      </c>
      <c r="F184" s="34">
        <f t="shared" si="6"/>
        <v>282.95999999999998</v>
      </c>
    </row>
    <row r="185" spans="1:6" x14ac:dyDescent="0.25">
      <c r="A185" s="57">
        <v>183</v>
      </c>
      <c r="B185" s="29" t="s">
        <v>344</v>
      </c>
      <c r="C185" s="33"/>
      <c r="D185" s="32">
        <v>3</v>
      </c>
      <c r="E185" s="34">
        <v>154.66999999999999</v>
      </c>
      <c r="F185" s="34">
        <f t="shared" si="6"/>
        <v>464.01</v>
      </c>
    </row>
    <row r="186" spans="1:6" x14ac:dyDescent="0.25">
      <c r="A186" s="56">
        <v>184</v>
      </c>
      <c r="B186" s="32" t="s">
        <v>267</v>
      </c>
      <c r="C186" s="33">
        <f>13.6+27.15+2.72</f>
        <v>43.47</v>
      </c>
      <c r="D186" s="32"/>
      <c r="E186" s="34">
        <v>150</v>
      </c>
      <c r="F186" s="34">
        <f t="shared" si="3"/>
        <v>6520.5</v>
      </c>
    </row>
    <row r="187" spans="1:6" x14ac:dyDescent="0.25">
      <c r="A187" s="57">
        <v>185</v>
      </c>
      <c r="B187" s="29" t="s">
        <v>371</v>
      </c>
      <c r="C187" s="33"/>
      <c r="D187" s="32">
        <v>3</v>
      </c>
      <c r="E187" s="34">
        <v>79.2</v>
      </c>
      <c r="F187" s="34">
        <f>D187*E187</f>
        <v>237.60000000000002</v>
      </c>
    </row>
    <row r="188" spans="1:6" x14ac:dyDescent="0.25">
      <c r="A188" s="57">
        <v>186</v>
      </c>
      <c r="B188" s="32" t="s">
        <v>268</v>
      </c>
      <c r="C188" s="33">
        <f>10.8+33.9+0.8</f>
        <v>45.5</v>
      </c>
      <c r="D188" s="32"/>
      <c r="E188" s="34">
        <v>170</v>
      </c>
      <c r="F188" s="34">
        <f t="shared" si="3"/>
        <v>7735</v>
      </c>
    </row>
    <row r="189" spans="1:6" x14ac:dyDescent="0.25">
      <c r="A189" s="56">
        <v>187</v>
      </c>
      <c r="B189" s="29" t="s">
        <v>253</v>
      </c>
      <c r="C189" s="33"/>
      <c r="D189" s="32">
        <v>7</v>
      </c>
      <c r="E189" s="34">
        <v>43</v>
      </c>
      <c r="F189" s="34">
        <f>D189*E189</f>
        <v>301</v>
      </c>
    </row>
    <row r="190" spans="1:6" x14ac:dyDescent="0.25">
      <c r="A190" s="57">
        <v>188</v>
      </c>
      <c r="B190" s="32" t="s">
        <v>190</v>
      </c>
      <c r="C190" s="33">
        <f>22.1+23.6+23.8+353.86+9</f>
        <v>432.36</v>
      </c>
      <c r="D190" s="32"/>
      <c r="E190" s="34">
        <v>78</v>
      </c>
      <c r="F190" s="34">
        <f t="shared" si="3"/>
        <v>33724.080000000002</v>
      </c>
    </row>
    <row r="191" spans="1:6" x14ac:dyDescent="0.25">
      <c r="A191" s="57">
        <v>189</v>
      </c>
      <c r="B191" s="32" t="s">
        <v>212</v>
      </c>
      <c r="C191" s="33">
        <f>6.3+30+6</f>
        <v>42.3</v>
      </c>
      <c r="D191" s="32"/>
      <c r="E191" s="34">
        <v>100</v>
      </c>
      <c r="F191" s="34">
        <f t="shared" si="3"/>
        <v>4230</v>
      </c>
    </row>
    <row r="192" spans="1:6" x14ac:dyDescent="0.25">
      <c r="A192" s="56">
        <v>190</v>
      </c>
      <c r="B192" s="32" t="s">
        <v>273</v>
      </c>
      <c r="C192" s="33">
        <f>26.4+136.1+5</f>
        <v>167.5</v>
      </c>
      <c r="D192" s="32"/>
      <c r="E192" s="34">
        <v>66</v>
      </c>
      <c r="F192" s="34">
        <f t="shared" si="3"/>
        <v>11055</v>
      </c>
    </row>
    <row r="193" spans="1:6" x14ac:dyDescent="0.25">
      <c r="A193" s="57">
        <v>191</v>
      </c>
      <c r="B193" s="32" t="s">
        <v>269</v>
      </c>
      <c r="C193" s="33">
        <f>16.8+9.5+6.7</f>
        <v>33</v>
      </c>
      <c r="D193" s="32"/>
      <c r="E193" s="34">
        <v>80.819999999999993</v>
      </c>
      <c r="F193" s="34">
        <f t="shared" si="3"/>
        <v>2667.06</v>
      </c>
    </row>
    <row r="194" spans="1:6" x14ac:dyDescent="0.25">
      <c r="A194" s="57">
        <v>192</v>
      </c>
      <c r="B194" s="29" t="s">
        <v>44</v>
      </c>
      <c r="C194" s="33"/>
      <c r="D194" s="32">
        <v>2</v>
      </c>
      <c r="E194" s="34">
        <v>115</v>
      </c>
      <c r="F194" s="34">
        <f>D194*E194</f>
        <v>230</v>
      </c>
    </row>
    <row r="195" spans="1:6" customFormat="1" hidden="1" x14ac:dyDescent="0.25">
      <c r="A195" s="3">
        <v>193</v>
      </c>
      <c r="B195" s="17" t="s">
        <v>45</v>
      </c>
      <c r="C195" s="18"/>
      <c r="D195" s="2"/>
      <c r="E195" s="9"/>
      <c r="F195" s="9">
        <f t="shared" si="3"/>
        <v>0</v>
      </c>
    </row>
    <row r="196" spans="1:6" x14ac:dyDescent="0.25">
      <c r="A196" s="57">
        <v>197</v>
      </c>
      <c r="B196" s="29" t="s">
        <v>78</v>
      </c>
      <c r="C196" s="33">
        <v>49.25</v>
      </c>
      <c r="D196" s="32"/>
      <c r="E196" s="34">
        <v>38</v>
      </c>
      <c r="F196" s="34">
        <f t="shared" ref="F196:F255" si="7">C196*E196</f>
        <v>1871.5</v>
      </c>
    </row>
    <row r="197" spans="1:6" x14ac:dyDescent="0.25">
      <c r="A197" s="57">
        <v>198</v>
      </c>
      <c r="B197" s="29" t="s">
        <v>122</v>
      </c>
      <c r="C197" s="33">
        <v>3.09</v>
      </c>
      <c r="D197" s="32"/>
      <c r="E197" s="34">
        <v>38</v>
      </c>
      <c r="F197" s="34">
        <f t="shared" si="7"/>
        <v>117.41999999999999</v>
      </c>
    </row>
    <row r="198" spans="1:6" x14ac:dyDescent="0.25">
      <c r="A198" s="56">
        <v>199</v>
      </c>
      <c r="B198" s="29" t="s">
        <v>374</v>
      </c>
      <c r="C198" s="33"/>
      <c r="D198" s="32">
        <v>8</v>
      </c>
      <c r="E198" s="34">
        <v>35</v>
      </c>
      <c r="F198" s="34">
        <f>D198*E198</f>
        <v>280</v>
      </c>
    </row>
    <row r="199" spans="1:6" x14ac:dyDescent="0.25">
      <c r="A199" s="57">
        <v>200</v>
      </c>
      <c r="B199" s="29" t="s">
        <v>314</v>
      </c>
      <c r="C199" s="33">
        <f>67.2</f>
        <v>67.2</v>
      </c>
      <c r="D199" s="32"/>
      <c r="E199" s="34">
        <v>110</v>
      </c>
      <c r="F199" s="34">
        <f t="shared" si="7"/>
        <v>7392</v>
      </c>
    </row>
    <row r="200" spans="1:6" x14ac:dyDescent="0.25">
      <c r="A200" s="57">
        <v>201</v>
      </c>
      <c r="B200" s="29" t="s">
        <v>315</v>
      </c>
      <c r="C200" s="33">
        <f>81.7+348.62</f>
        <v>430.32</v>
      </c>
      <c r="D200" s="32"/>
      <c r="E200" s="34">
        <v>110</v>
      </c>
      <c r="F200" s="34">
        <f t="shared" si="7"/>
        <v>47335.199999999997</v>
      </c>
    </row>
    <row r="201" spans="1:6" x14ac:dyDescent="0.25">
      <c r="A201" s="56">
        <v>202</v>
      </c>
      <c r="B201" s="29" t="s">
        <v>297</v>
      </c>
      <c r="C201" s="33">
        <f>26.7+45.2+202.3+11.3+35.9</f>
        <v>321.40000000000003</v>
      </c>
      <c r="D201" s="32"/>
      <c r="E201" s="34">
        <v>85</v>
      </c>
      <c r="F201" s="34">
        <f t="shared" si="7"/>
        <v>27319.000000000004</v>
      </c>
    </row>
    <row r="202" spans="1:6" x14ac:dyDescent="0.25">
      <c r="A202" s="57">
        <v>203</v>
      </c>
      <c r="B202" s="32" t="s">
        <v>292</v>
      </c>
      <c r="C202" s="33">
        <v>9.64</v>
      </c>
      <c r="D202" s="32"/>
      <c r="E202" s="34">
        <v>98.5</v>
      </c>
      <c r="F202" s="34">
        <f t="shared" si="7"/>
        <v>949.54000000000008</v>
      </c>
    </row>
    <row r="203" spans="1:6" x14ac:dyDescent="0.25">
      <c r="A203" s="57">
        <v>204</v>
      </c>
      <c r="B203" s="35" t="s">
        <v>13</v>
      </c>
      <c r="C203" s="33">
        <f>17+5.8+2.295</f>
        <v>25.094999999999999</v>
      </c>
      <c r="D203" s="32"/>
      <c r="E203" s="34">
        <v>97</v>
      </c>
      <c r="F203" s="34">
        <f t="shared" si="7"/>
        <v>2434.2149999999997</v>
      </c>
    </row>
    <row r="204" spans="1:6" x14ac:dyDescent="0.25">
      <c r="A204" s="56">
        <v>205</v>
      </c>
      <c r="B204" s="32" t="s">
        <v>294</v>
      </c>
      <c r="C204" s="33">
        <f>14.3+10</f>
        <v>24.3</v>
      </c>
      <c r="D204" s="32"/>
      <c r="E204" s="34">
        <v>350</v>
      </c>
      <c r="F204" s="34">
        <f t="shared" si="7"/>
        <v>8505</v>
      </c>
    </row>
    <row r="205" spans="1:6" x14ac:dyDescent="0.25">
      <c r="A205" s="57">
        <v>206</v>
      </c>
      <c r="B205" s="32" t="s">
        <v>323</v>
      </c>
      <c r="C205" s="33">
        <v>7</v>
      </c>
      <c r="D205" s="32"/>
      <c r="E205" s="34">
        <v>281</v>
      </c>
      <c r="F205" s="34">
        <f t="shared" si="7"/>
        <v>1967</v>
      </c>
    </row>
    <row r="206" spans="1:6" x14ac:dyDescent="0.25">
      <c r="A206" s="57">
        <v>207</v>
      </c>
      <c r="B206" s="42" t="s">
        <v>35</v>
      </c>
      <c r="C206" s="33">
        <v>7.94</v>
      </c>
      <c r="D206" s="32"/>
      <c r="E206" s="34">
        <v>110</v>
      </c>
      <c r="F206" s="34">
        <f t="shared" si="7"/>
        <v>873.40000000000009</v>
      </c>
    </row>
    <row r="207" spans="1:6" x14ac:dyDescent="0.25">
      <c r="A207" s="56">
        <v>208</v>
      </c>
      <c r="B207" s="42" t="s">
        <v>324</v>
      </c>
      <c r="C207" s="33">
        <f>904+903.5</f>
        <v>1807.5</v>
      </c>
      <c r="D207" s="32"/>
      <c r="E207" s="34">
        <v>40</v>
      </c>
      <c r="F207" s="34">
        <f t="shared" si="7"/>
        <v>72300</v>
      </c>
    </row>
    <row r="208" spans="1:6" x14ac:dyDescent="0.25">
      <c r="A208" s="57">
        <v>209</v>
      </c>
      <c r="B208" s="32" t="s">
        <v>37</v>
      </c>
      <c r="C208" s="33">
        <f>3.9+16.26+4.13</f>
        <v>24.29</v>
      </c>
      <c r="D208" s="32"/>
      <c r="E208" s="34">
        <v>110</v>
      </c>
      <c r="F208" s="34">
        <f t="shared" si="7"/>
        <v>2671.9</v>
      </c>
    </row>
    <row r="209" spans="1:6" x14ac:dyDescent="0.25">
      <c r="A209" s="57">
        <v>210</v>
      </c>
      <c r="B209" s="32" t="s">
        <v>312</v>
      </c>
      <c r="C209" s="33">
        <v>16.8</v>
      </c>
      <c r="D209" s="32"/>
      <c r="E209" s="34">
        <v>186</v>
      </c>
      <c r="F209" s="34">
        <f t="shared" si="7"/>
        <v>3124.8</v>
      </c>
    </row>
    <row r="210" spans="1:6" x14ac:dyDescent="0.25">
      <c r="A210" s="56">
        <v>211</v>
      </c>
      <c r="B210" s="32" t="s">
        <v>311</v>
      </c>
      <c r="C210" s="33">
        <v>8</v>
      </c>
      <c r="D210" s="32"/>
      <c r="E210" s="34">
        <v>186</v>
      </c>
      <c r="F210" s="34">
        <f t="shared" si="7"/>
        <v>1488</v>
      </c>
    </row>
    <row r="211" spans="1:6" x14ac:dyDescent="0.25">
      <c r="A211" s="57">
        <v>212</v>
      </c>
      <c r="B211" s="32" t="s">
        <v>232</v>
      </c>
      <c r="C211" s="33">
        <v>7.36</v>
      </c>
      <c r="D211" s="32"/>
      <c r="E211" s="34">
        <v>67.5</v>
      </c>
      <c r="F211" s="34">
        <f t="shared" si="7"/>
        <v>496.8</v>
      </c>
    </row>
    <row r="212" spans="1:6" x14ac:dyDescent="0.25">
      <c r="A212" s="57">
        <v>213</v>
      </c>
      <c r="B212" s="32" t="s">
        <v>305</v>
      </c>
      <c r="C212" s="33">
        <f>140.9+73</f>
        <v>213.9</v>
      </c>
      <c r="D212" s="32"/>
      <c r="E212" s="34">
        <v>70</v>
      </c>
      <c r="F212" s="34">
        <f t="shared" si="7"/>
        <v>14973</v>
      </c>
    </row>
    <row r="213" spans="1:6" x14ac:dyDescent="0.25">
      <c r="A213" s="56">
        <v>214</v>
      </c>
      <c r="B213" s="32" t="s">
        <v>313</v>
      </c>
      <c r="C213" s="33">
        <v>135.5</v>
      </c>
      <c r="D213" s="32"/>
      <c r="E213" s="34">
        <v>80</v>
      </c>
      <c r="F213" s="34">
        <f t="shared" si="7"/>
        <v>10840</v>
      </c>
    </row>
    <row r="214" spans="1:6" customFormat="1" hidden="1" x14ac:dyDescent="0.25">
      <c r="A214" s="1">
        <v>215</v>
      </c>
      <c r="B214" s="2" t="s">
        <v>225</v>
      </c>
      <c r="C214" s="13"/>
      <c r="D214" s="2"/>
      <c r="E214" s="9"/>
      <c r="F214" s="9">
        <f t="shared" si="7"/>
        <v>0</v>
      </c>
    </row>
    <row r="215" spans="1:6" customFormat="1" hidden="1" x14ac:dyDescent="0.25">
      <c r="A215" s="3">
        <v>217</v>
      </c>
      <c r="B215" s="17" t="s">
        <v>254</v>
      </c>
      <c r="C215" s="13"/>
      <c r="D215" s="2"/>
      <c r="E215" s="9"/>
      <c r="F215" s="9">
        <f t="shared" si="7"/>
        <v>0</v>
      </c>
    </row>
    <row r="216" spans="1:6" x14ac:dyDescent="0.25">
      <c r="A216" s="57">
        <v>218</v>
      </c>
      <c r="B216" s="29" t="s">
        <v>306</v>
      </c>
      <c r="C216" s="33">
        <f>64.2+16.8</f>
        <v>81</v>
      </c>
      <c r="D216" s="32"/>
      <c r="E216" s="34">
        <v>66</v>
      </c>
      <c r="F216" s="34">
        <f t="shared" si="7"/>
        <v>5346</v>
      </c>
    </row>
    <row r="217" spans="1:6" x14ac:dyDescent="0.25">
      <c r="A217" s="57">
        <v>219</v>
      </c>
      <c r="B217" s="29" t="s">
        <v>318</v>
      </c>
      <c r="C217" s="33">
        <f>3.5+33.3+24.8+460.7+25.6+35.1+583.4+26.3+21.1+138.3+42.7+3.94</f>
        <v>1398.74</v>
      </c>
      <c r="D217" s="32"/>
      <c r="E217" s="34">
        <v>136</v>
      </c>
      <c r="F217" s="34">
        <f t="shared" si="7"/>
        <v>190228.64</v>
      </c>
    </row>
    <row r="218" spans="1:6" x14ac:dyDescent="0.25">
      <c r="A218" s="56">
        <v>220</v>
      </c>
      <c r="B218" s="29" t="s">
        <v>50</v>
      </c>
      <c r="C218" s="33">
        <f>7.8+3.3+7.67</f>
        <v>18.77</v>
      </c>
      <c r="D218" s="32"/>
      <c r="E218" s="34">
        <v>104</v>
      </c>
      <c r="F218" s="34">
        <f t="shared" si="7"/>
        <v>1952.08</v>
      </c>
    </row>
    <row r="219" spans="1:6" x14ac:dyDescent="0.25">
      <c r="A219" s="57">
        <v>221</v>
      </c>
      <c r="B219" s="29" t="s">
        <v>61</v>
      </c>
      <c r="C219" s="33">
        <v>14.65</v>
      </c>
      <c r="D219" s="32"/>
      <c r="E219" s="34">
        <v>100</v>
      </c>
      <c r="F219" s="34">
        <f t="shared" si="7"/>
        <v>1465</v>
      </c>
    </row>
    <row r="220" spans="1:6" x14ac:dyDescent="0.25">
      <c r="A220" s="57">
        <v>222</v>
      </c>
      <c r="B220" s="29" t="s">
        <v>118</v>
      </c>
      <c r="C220" s="33"/>
      <c r="D220" s="32">
        <v>21</v>
      </c>
      <c r="E220" s="34">
        <v>37.85</v>
      </c>
      <c r="F220" s="34">
        <f>D220*E220</f>
        <v>794.85</v>
      </c>
    </row>
    <row r="221" spans="1:6" customFormat="1" hidden="1" x14ac:dyDescent="0.25">
      <c r="A221" s="3">
        <v>223</v>
      </c>
      <c r="B221" s="17" t="s">
        <v>127</v>
      </c>
      <c r="C221" s="13"/>
      <c r="D221" s="2"/>
      <c r="E221" s="9"/>
      <c r="F221" s="9">
        <f t="shared" si="7"/>
        <v>0</v>
      </c>
    </row>
    <row r="222" spans="1:6" x14ac:dyDescent="0.25">
      <c r="A222" s="57">
        <v>224</v>
      </c>
      <c r="B222" s="29" t="s">
        <v>63</v>
      </c>
      <c r="C222" s="33"/>
      <c r="D222" s="32">
        <f>2.5+7.2</f>
        <v>9.6999999999999993</v>
      </c>
      <c r="E222" s="34">
        <v>85</v>
      </c>
      <c r="F222" s="34">
        <f>D222*E222</f>
        <v>824.49999999999989</v>
      </c>
    </row>
    <row r="223" spans="1:6" customFormat="1" hidden="1" x14ac:dyDescent="0.25">
      <c r="A223" s="1">
        <v>225</v>
      </c>
      <c r="B223" s="17" t="s">
        <v>75</v>
      </c>
      <c r="C223" s="13"/>
      <c r="D223" s="2"/>
      <c r="E223" s="9"/>
      <c r="F223" s="9">
        <f t="shared" si="7"/>
        <v>0</v>
      </c>
    </row>
    <row r="224" spans="1:6" x14ac:dyDescent="0.25">
      <c r="A224" s="56">
        <v>226</v>
      </c>
      <c r="B224" s="29" t="s">
        <v>358</v>
      </c>
      <c r="C224" s="33">
        <v>0.46500000000000002</v>
      </c>
      <c r="D224" s="32"/>
      <c r="E224" s="34">
        <v>110</v>
      </c>
      <c r="F224" s="34">
        <f t="shared" si="7"/>
        <v>51.150000000000006</v>
      </c>
    </row>
    <row r="225" spans="1:6" x14ac:dyDescent="0.25">
      <c r="A225" s="57">
        <v>227</v>
      </c>
      <c r="B225" s="38" t="s">
        <v>24</v>
      </c>
      <c r="C225" s="33">
        <v>11.7</v>
      </c>
      <c r="D225" s="38"/>
      <c r="E225" s="43">
        <v>110</v>
      </c>
      <c r="F225" s="34">
        <f t="shared" si="7"/>
        <v>1287</v>
      </c>
    </row>
    <row r="226" spans="1:6" x14ac:dyDescent="0.25">
      <c r="A226" s="57">
        <v>228</v>
      </c>
      <c r="B226" s="38" t="s">
        <v>30</v>
      </c>
      <c r="C226" s="33">
        <v>4</v>
      </c>
      <c r="D226" s="32"/>
      <c r="E226" s="34">
        <v>77</v>
      </c>
      <c r="F226" s="34">
        <f t="shared" si="7"/>
        <v>308</v>
      </c>
    </row>
    <row r="227" spans="1:6" x14ac:dyDescent="0.25">
      <c r="A227" s="56">
        <v>229</v>
      </c>
      <c r="B227" s="32" t="s">
        <v>33</v>
      </c>
      <c r="C227" s="33">
        <v>3.4</v>
      </c>
      <c r="D227" s="32"/>
      <c r="E227" s="34">
        <v>135</v>
      </c>
      <c r="F227" s="34">
        <f t="shared" si="7"/>
        <v>459</v>
      </c>
    </row>
    <row r="228" spans="1:6" x14ac:dyDescent="0.25">
      <c r="A228" s="57">
        <v>230</v>
      </c>
      <c r="B228" s="29" t="s">
        <v>104</v>
      </c>
      <c r="C228" s="33"/>
      <c r="D228" s="32">
        <v>1</v>
      </c>
      <c r="E228" s="34">
        <v>238.6</v>
      </c>
      <c r="F228" s="34">
        <f>D228*E228</f>
        <v>238.6</v>
      </c>
    </row>
    <row r="229" spans="1:6" customFormat="1" hidden="1" x14ac:dyDescent="0.25">
      <c r="A229" s="1">
        <v>231</v>
      </c>
      <c r="B229" s="17" t="s">
        <v>105</v>
      </c>
      <c r="C229" s="13"/>
      <c r="D229" s="2"/>
      <c r="E229" s="9"/>
      <c r="F229" s="9">
        <f t="shared" ref="F229:F230" si="8">D229*E229</f>
        <v>0</v>
      </c>
    </row>
    <row r="230" spans="1:6" x14ac:dyDescent="0.25">
      <c r="A230" s="56">
        <v>232</v>
      </c>
      <c r="B230" s="29" t="s">
        <v>107</v>
      </c>
      <c r="C230" s="33"/>
      <c r="D230" s="32">
        <v>22</v>
      </c>
      <c r="E230" s="34">
        <v>63</v>
      </c>
      <c r="F230" s="34">
        <f t="shared" si="8"/>
        <v>1386</v>
      </c>
    </row>
    <row r="231" spans="1:6" x14ac:dyDescent="0.25">
      <c r="A231" s="57">
        <v>233</v>
      </c>
      <c r="B231" s="35" t="s">
        <v>331</v>
      </c>
      <c r="C231" s="32">
        <f>4.77+20.5+5.3+198.36+7.75+323.3+8.8+4.3</f>
        <v>573.07999999999993</v>
      </c>
      <c r="D231" s="32"/>
      <c r="E231" s="34">
        <v>133.5</v>
      </c>
      <c r="F231" s="34">
        <f t="shared" si="7"/>
        <v>76506.179999999993</v>
      </c>
    </row>
    <row r="232" spans="1:6" x14ac:dyDescent="0.25">
      <c r="A232" s="57">
        <v>234</v>
      </c>
      <c r="B232" s="29" t="s">
        <v>99</v>
      </c>
      <c r="C232" s="33"/>
      <c r="D232" s="32">
        <v>3</v>
      </c>
      <c r="E232" s="34">
        <v>152.27000000000001</v>
      </c>
      <c r="F232" s="34">
        <f>D232*E232</f>
        <v>456.81000000000006</v>
      </c>
    </row>
    <row r="233" spans="1:6" x14ac:dyDescent="0.25">
      <c r="A233" s="56">
        <v>235</v>
      </c>
      <c r="B233" s="29" t="s">
        <v>102</v>
      </c>
      <c r="C233" s="33"/>
      <c r="D233" s="44">
        <v>2</v>
      </c>
      <c r="E233" s="45">
        <v>176.25</v>
      </c>
      <c r="F233" s="34">
        <f t="shared" ref="F233:F235" si="9">D233*E233</f>
        <v>352.5</v>
      </c>
    </row>
    <row r="234" spans="1:6" x14ac:dyDescent="0.25">
      <c r="A234" s="57">
        <v>236</v>
      </c>
      <c r="B234" s="29" t="s">
        <v>100</v>
      </c>
      <c r="C234" s="33"/>
      <c r="D234" s="32">
        <v>2</v>
      </c>
      <c r="E234" s="34">
        <v>165.46</v>
      </c>
      <c r="F234" s="34">
        <f t="shared" si="9"/>
        <v>330.92</v>
      </c>
    </row>
    <row r="235" spans="1:6" customFormat="1" hidden="1" x14ac:dyDescent="0.25">
      <c r="A235" s="1">
        <v>237</v>
      </c>
      <c r="B235" s="17" t="s">
        <v>103</v>
      </c>
      <c r="C235" s="13"/>
      <c r="D235" s="2"/>
      <c r="E235" s="9"/>
      <c r="F235" s="9">
        <f t="shared" si="9"/>
        <v>0</v>
      </c>
    </row>
    <row r="236" spans="1:6" x14ac:dyDescent="0.25">
      <c r="A236" s="56">
        <v>238</v>
      </c>
      <c r="B236" s="29" t="s">
        <v>51</v>
      </c>
      <c r="C236" s="33">
        <f>5.88+6.48</f>
        <v>12.36</v>
      </c>
      <c r="D236" s="32"/>
      <c r="E236" s="34">
        <v>62</v>
      </c>
      <c r="F236" s="34">
        <f t="shared" si="7"/>
        <v>766.31999999999994</v>
      </c>
    </row>
    <row r="237" spans="1:6" x14ac:dyDescent="0.25">
      <c r="A237" s="57">
        <v>239</v>
      </c>
      <c r="B237" s="29" t="s">
        <v>55</v>
      </c>
      <c r="C237" s="33">
        <f>3.88+10.896</f>
        <v>14.776</v>
      </c>
      <c r="D237" s="32"/>
      <c r="E237" s="34">
        <v>220</v>
      </c>
      <c r="F237" s="34">
        <f t="shared" si="7"/>
        <v>3250.72</v>
      </c>
    </row>
    <row r="238" spans="1:6" x14ac:dyDescent="0.25">
      <c r="A238" s="57">
        <v>240</v>
      </c>
      <c r="B238" s="29" t="s">
        <v>56</v>
      </c>
      <c r="C238" s="33">
        <f>7*0.172</f>
        <v>1.204</v>
      </c>
      <c r="D238" s="32"/>
      <c r="E238" s="34">
        <v>367.26</v>
      </c>
      <c r="F238" s="34">
        <f>C238*E238</f>
        <v>442.18104</v>
      </c>
    </row>
    <row r="239" spans="1:6" x14ac:dyDescent="0.25">
      <c r="A239" s="56">
        <v>241</v>
      </c>
      <c r="B239" s="29" t="s">
        <v>98</v>
      </c>
      <c r="C239" s="33"/>
      <c r="D239" s="32">
        <v>3</v>
      </c>
      <c r="E239" s="34">
        <v>197.84</v>
      </c>
      <c r="F239" s="34">
        <f t="shared" ref="F239:F245" si="10">D239*E239</f>
        <v>593.52</v>
      </c>
    </row>
    <row r="240" spans="1:6" x14ac:dyDescent="0.25">
      <c r="A240" s="57">
        <v>242</v>
      </c>
      <c r="B240" s="29" t="s">
        <v>58</v>
      </c>
      <c r="C240" s="33"/>
      <c r="D240" s="32">
        <v>122</v>
      </c>
      <c r="E240" s="34">
        <v>35</v>
      </c>
      <c r="F240" s="34">
        <f t="shared" si="10"/>
        <v>4270</v>
      </c>
    </row>
    <row r="241" spans="1:6" x14ac:dyDescent="0.25">
      <c r="A241" s="57">
        <v>243</v>
      </c>
      <c r="B241" s="29" t="s">
        <v>62</v>
      </c>
      <c r="C241" s="33"/>
      <c r="D241" s="32">
        <v>16</v>
      </c>
      <c r="E241" s="34">
        <v>20</v>
      </c>
      <c r="F241" s="34">
        <f t="shared" si="10"/>
        <v>320</v>
      </c>
    </row>
    <row r="242" spans="1:6" customFormat="1" hidden="1" x14ac:dyDescent="0.25">
      <c r="A242" s="3">
        <v>244</v>
      </c>
      <c r="B242" s="17" t="s">
        <v>71</v>
      </c>
      <c r="C242" s="13"/>
      <c r="D242" s="2"/>
      <c r="E242" s="9"/>
      <c r="F242" s="9">
        <f t="shared" si="10"/>
        <v>0</v>
      </c>
    </row>
    <row r="243" spans="1:6" customFormat="1" hidden="1" x14ac:dyDescent="0.25">
      <c r="A243" s="1">
        <v>245</v>
      </c>
      <c r="B243" s="17" t="s">
        <v>71</v>
      </c>
      <c r="C243" s="13"/>
      <c r="D243" s="2"/>
      <c r="E243" s="9"/>
      <c r="F243" s="9">
        <f t="shared" si="10"/>
        <v>0</v>
      </c>
    </row>
    <row r="244" spans="1:6" customFormat="1" hidden="1" x14ac:dyDescent="0.25">
      <c r="A244" s="1">
        <v>246</v>
      </c>
      <c r="B244" s="17" t="s">
        <v>117</v>
      </c>
      <c r="C244" s="13"/>
      <c r="D244" s="2"/>
      <c r="E244" s="9"/>
      <c r="F244" s="9">
        <f t="shared" si="10"/>
        <v>0</v>
      </c>
    </row>
    <row r="245" spans="1:6" x14ac:dyDescent="0.25">
      <c r="A245" s="56">
        <v>247</v>
      </c>
      <c r="B245" s="29" t="s">
        <v>101</v>
      </c>
      <c r="C245" s="33"/>
      <c r="D245" s="32">
        <v>1</v>
      </c>
      <c r="E245" s="34">
        <v>149.88</v>
      </c>
      <c r="F245" s="34">
        <f t="shared" si="10"/>
        <v>149.88</v>
      </c>
    </row>
    <row r="246" spans="1:6" x14ac:dyDescent="0.25">
      <c r="A246" s="57">
        <v>248</v>
      </c>
      <c r="B246" s="29" t="s">
        <v>59</v>
      </c>
      <c r="C246" s="33"/>
      <c r="D246" s="32">
        <v>48</v>
      </c>
      <c r="E246" s="34">
        <v>35</v>
      </c>
      <c r="F246" s="34">
        <f>D246*E246</f>
        <v>1680</v>
      </c>
    </row>
    <row r="247" spans="1:6" x14ac:dyDescent="0.25">
      <c r="A247" s="57">
        <v>249</v>
      </c>
      <c r="B247" s="32" t="s">
        <v>356</v>
      </c>
      <c r="C247" s="33">
        <f>1.5+6.8</f>
        <v>8.3000000000000007</v>
      </c>
      <c r="D247" s="32"/>
      <c r="E247" s="34">
        <v>70</v>
      </c>
      <c r="F247" s="34">
        <f t="shared" si="7"/>
        <v>581</v>
      </c>
    </row>
    <row r="248" spans="1:6" x14ac:dyDescent="0.25">
      <c r="A248" s="56">
        <v>250</v>
      </c>
      <c r="B248" s="29" t="s">
        <v>346</v>
      </c>
      <c r="C248" s="33">
        <v>60.8</v>
      </c>
      <c r="D248" s="32"/>
      <c r="E248" s="34">
        <v>108</v>
      </c>
      <c r="F248" s="34">
        <f t="shared" si="7"/>
        <v>6566.4</v>
      </c>
    </row>
    <row r="249" spans="1:6" customFormat="1" hidden="1" x14ac:dyDescent="0.25">
      <c r="A249" s="1">
        <v>251</v>
      </c>
      <c r="B249" s="17" t="s">
        <v>72</v>
      </c>
      <c r="C249" s="13"/>
      <c r="D249" s="2"/>
      <c r="E249" s="9"/>
      <c r="F249" s="9">
        <f t="shared" si="7"/>
        <v>0</v>
      </c>
    </row>
    <row r="250" spans="1:6" x14ac:dyDescent="0.25">
      <c r="A250" s="57">
        <v>252</v>
      </c>
      <c r="B250" s="29" t="s">
        <v>68</v>
      </c>
      <c r="C250" s="33">
        <v>1.9</v>
      </c>
      <c r="D250" s="32"/>
      <c r="E250" s="34">
        <v>85</v>
      </c>
      <c r="F250" s="34">
        <f t="shared" si="7"/>
        <v>161.5</v>
      </c>
    </row>
    <row r="251" spans="1:6" x14ac:dyDescent="0.25">
      <c r="A251" s="56">
        <v>253</v>
      </c>
      <c r="B251" s="29" t="s">
        <v>123</v>
      </c>
      <c r="C251" s="33">
        <f>24+12.3+6.7</f>
        <v>43</v>
      </c>
      <c r="D251" s="32"/>
      <c r="E251" s="34">
        <v>90</v>
      </c>
      <c r="F251" s="34">
        <f t="shared" si="7"/>
        <v>3870</v>
      </c>
    </row>
    <row r="252" spans="1:6" x14ac:dyDescent="0.25">
      <c r="A252" s="57">
        <v>254</v>
      </c>
      <c r="B252" s="29" t="s">
        <v>330</v>
      </c>
      <c r="C252" s="33">
        <v>16</v>
      </c>
      <c r="D252" s="32"/>
      <c r="E252" s="34">
        <v>133.5</v>
      </c>
      <c r="F252" s="34">
        <f t="shared" si="7"/>
        <v>2136</v>
      </c>
    </row>
    <row r="253" spans="1:6" x14ac:dyDescent="0.25">
      <c r="A253" s="57">
        <v>255</v>
      </c>
      <c r="B253" s="29" t="s">
        <v>319</v>
      </c>
      <c r="C253" s="33">
        <f>161.2+20.3</f>
        <v>181.5</v>
      </c>
      <c r="D253" s="32"/>
      <c r="E253" s="34">
        <v>59</v>
      </c>
      <c r="F253" s="34">
        <f t="shared" si="7"/>
        <v>10708.5</v>
      </c>
    </row>
    <row r="254" spans="1:6" x14ac:dyDescent="0.25">
      <c r="A254" s="56">
        <v>256</v>
      </c>
      <c r="B254" s="29" t="s">
        <v>64</v>
      </c>
      <c r="C254" s="33">
        <v>0.75</v>
      </c>
      <c r="D254" s="32"/>
      <c r="E254" s="34">
        <v>125</v>
      </c>
      <c r="F254" s="34">
        <f t="shared" si="7"/>
        <v>93.75</v>
      </c>
    </row>
    <row r="255" spans="1:6" x14ac:dyDescent="0.25">
      <c r="A255" s="57">
        <v>257</v>
      </c>
      <c r="B255" s="32" t="s">
        <v>255</v>
      </c>
      <c r="C255" s="33">
        <f>89.8+113.4+46.2+10.8+22.6+3.8</f>
        <v>286.60000000000002</v>
      </c>
      <c r="D255" s="32"/>
      <c r="E255" s="34">
        <v>96</v>
      </c>
      <c r="F255" s="34">
        <f t="shared" si="7"/>
        <v>27513.600000000002</v>
      </c>
    </row>
    <row r="256" spans="1:6" x14ac:dyDescent="0.25">
      <c r="A256" s="57">
        <v>258</v>
      </c>
      <c r="B256" s="32" t="s">
        <v>251</v>
      </c>
      <c r="C256" s="33">
        <f>16.8+8.8</f>
        <v>25.6</v>
      </c>
      <c r="D256" s="32"/>
      <c r="E256" s="34">
        <v>684</v>
      </c>
      <c r="F256" s="34">
        <f t="shared" ref="F256:F319" si="11">C256*E256</f>
        <v>17510.400000000001</v>
      </c>
    </row>
    <row r="257" spans="1:6" customFormat="1" hidden="1" x14ac:dyDescent="0.25">
      <c r="A257" s="3">
        <v>259</v>
      </c>
      <c r="B257" s="2" t="s">
        <v>244</v>
      </c>
      <c r="C257" s="13"/>
      <c r="D257" s="2"/>
      <c r="E257" s="9"/>
      <c r="F257" s="9">
        <f t="shared" si="11"/>
        <v>0</v>
      </c>
    </row>
    <row r="258" spans="1:6" x14ac:dyDescent="0.25">
      <c r="A258" s="57">
        <v>260</v>
      </c>
      <c r="B258" s="32" t="s">
        <v>300</v>
      </c>
      <c r="C258" s="33">
        <v>2.86</v>
      </c>
      <c r="D258" s="32"/>
      <c r="E258" s="34">
        <v>715</v>
      </c>
      <c r="F258" s="34">
        <f t="shared" si="11"/>
        <v>2044.8999999999999</v>
      </c>
    </row>
    <row r="259" spans="1:6" x14ac:dyDescent="0.25">
      <c r="A259" s="57">
        <v>261</v>
      </c>
      <c r="B259" s="32" t="s">
        <v>317</v>
      </c>
      <c r="C259" s="33">
        <v>2</v>
      </c>
      <c r="D259" s="32"/>
      <c r="E259" s="34">
        <v>15</v>
      </c>
      <c r="F259" s="34">
        <f t="shared" si="11"/>
        <v>30</v>
      </c>
    </row>
    <row r="260" spans="1:6" x14ac:dyDescent="0.25">
      <c r="A260" s="56">
        <v>262</v>
      </c>
      <c r="B260" s="32" t="s">
        <v>222</v>
      </c>
      <c r="C260" s="33">
        <f>24.4+38.4+291.3+14.3</f>
        <v>368.40000000000003</v>
      </c>
      <c r="D260" s="32"/>
      <c r="E260" s="34">
        <v>204</v>
      </c>
      <c r="F260" s="34">
        <f t="shared" si="11"/>
        <v>75153.600000000006</v>
      </c>
    </row>
    <row r="261" spans="1:6" customFormat="1" hidden="1" x14ac:dyDescent="0.25">
      <c r="A261" s="1">
        <v>263</v>
      </c>
      <c r="B261" s="17" t="s">
        <v>95</v>
      </c>
      <c r="C261" s="13"/>
      <c r="D261" s="2"/>
      <c r="E261" s="9"/>
      <c r="F261" s="9">
        <f t="shared" si="11"/>
        <v>0</v>
      </c>
    </row>
    <row r="262" spans="1:6" x14ac:dyDescent="0.25">
      <c r="A262" s="57">
        <v>264</v>
      </c>
      <c r="B262" s="40" t="s">
        <v>352</v>
      </c>
      <c r="C262" s="33"/>
      <c r="D262" s="32">
        <v>15</v>
      </c>
      <c r="E262" s="34">
        <v>53</v>
      </c>
      <c r="F262" s="34">
        <f>D262*E262</f>
        <v>795</v>
      </c>
    </row>
    <row r="263" spans="1:6" x14ac:dyDescent="0.25">
      <c r="A263" s="56">
        <v>265</v>
      </c>
      <c r="B263" s="32" t="s">
        <v>393</v>
      </c>
      <c r="C263" s="33"/>
      <c r="D263" s="32">
        <v>9</v>
      </c>
      <c r="E263" s="34">
        <v>42</v>
      </c>
      <c r="F263" s="34">
        <f t="shared" ref="F263:F272" si="12">D263*E263</f>
        <v>378</v>
      </c>
    </row>
    <row r="264" spans="1:6" x14ac:dyDescent="0.25">
      <c r="A264" s="57">
        <v>266</v>
      </c>
      <c r="B264" s="32" t="s">
        <v>394</v>
      </c>
      <c r="C264" s="33"/>
      <c r="D264" s="32">
        <v>10</v>
      </c>
      <c r="E264" s="34">
        <v>58</v>
      </c>
      <c r="F264" s="34">
        <f t="shared" si="12"/>
        <v>580</v>
      </c>
    </row>
    <row r="265" spans="1:6" x14ac:dyDescent="0.25">
      <c r="A265" s="57">
        <v>267</v>
      </c>
      <c r="B265" s="32" t="s">
        <v>376</v>
      </c>
      <c r="C265" s="33"/>
      <c r="D265" s="32">
        <v>9</v>
      </c>
      <c r="E265" s="34">
        <v>42</v>
      </c>
      <c r="F265" s="34">
        <f t="shared" si="12"/>
        <v>378</v>
      </c>
    </row>
    <row r="266" spans="1:6" x14ac:dyDescent="0.25">
      <c r="A266" s="56">
        <v>268</v>
      </c>
      <c r="B266" s="32" t="s">
        <v>377</v>
      </c>
      <c r="C266" s="33"/>
      <c r="D266" s="32">
        <v>8</v>
      </c>
      <c r="E266" s="34">
        <v>58</v>
      </c>
      <c r="F266" s="34">
        <f t="shared" si="12"/>
        <v>464</v>
      </c>
    </row>
    <row r="267" spans="1:6" x14ac:dyDescent="0.25">
      <c r="A267" s="57">
        <v>269</v>
      </c>
      <c r="B267" s="40" t="s">
        <v>382</v>
      </c>
      <c r="C267" s="33"/>
      <c r="D267" s="32">
        <v>6</v>
      </c>
      <c r="E267" s="34">
        <v>64</v>
      </c>
      <c r="F267" s="34">
        <f t="shared" si="12"/>
        <v>384</v>
      </c>
    </row>
    <row r="268" spans="1:6" x14ac:dyDescent="0.25">
      <c r="A268" s="57">
        <v>270</v>
      </c>
      <c r="B268" s="32" t="s">
        <v>378</v>
      </c>
      <c r="C268" s="33"/>
      <c r="D268" s="32">
        <v>1</v>
      </c>
      <c r="E268" s="34">
        <v>54</v>
      </c>
      <c r="F268" s="34">
        <f t="shared" si="12"/>
        <v>54</v>
      </c>
    </row>
    <row r="269" spans="1:6" x14ac:dyDescent="0.25">
      <c r="A269" s="56">
        <v>271</v>
      </c>
      <c r="B269" s="32" t="s">
        <v>379</v>
      </c>
      <c r="C269" s="33"/>
      <c r="D269" s="32">
        <v>3</v>
      </c>
      <c r="E269" s="34">
        <v>64</v>
      </c>
      <c r="F269" s="34">
        <f t="shared" si="12"/>
        <v>192</v>
      </c>
    </row>
    <row r="270" spans="1:6" x14ac:dyDescent="0.25">
      <c r="A270" s="57">
        <v>272</v>
      </c>
      <c r="B270" s="40" t="s">
        <v>380</v>
      </c>
      <c r="C270" s="33"/>
      <c r="D270" s="32">
        <v>2</v>
      </c>
      <c r="E270" s="34">
        <v>63</v>
      </c>
      <c r="F270" s="34">
        <f t="shared" si="12"/>
        <v>126</v>
      </c>
    </row>
    <row r="271" spans="1:6" x14ac:dyDescent="0.25">
      <c r="A271" s="57">
        <v>273</v>
      </c>
      <c r="B271" s="32" t="s">
        <v>381</v>
      </c>
      <c r="C271" s="33"/>
      <c r="D271" s="32">
        <v>3</v>
      </c>
      <c r="E271" s="34">
        <v>54</v>
      </c>
      <c r="F271" s="34">
        <f t="shared" si="12"/>
        <v>162</v>
      </c>
    </row>
    <row r="272" spans="1:6" x14ac:dyDescent="0.25">
      <c r="A272" s="57"/>
      <c r="B272" s="32" t="s">
        <v>396</v>
      </c>
      <c r="C272" s="33"/>
      <c r="D272" s="32">
        <v>1</v>
      </c>
      <c r="E272" s="34">
        <v>28</v>
      </c>
      <c r="F272" s="34">
        <f t="shared" si="12"/>
        <v>28</v>
      </c>
    </row>
    <row r="273" spans="1:6" x14ac:dyDescent="0.25">
      <c r="A273" s="56">
        <v>274</v>
      </c>
      <c r="B273" s="35" t="s">
        <v>16</v>
      </c>
      <c r="C273" s="33">
        <f>8.78+8.23+18+2.5</f>
        <v>37.51</v>
      </c>
      <c r="D273" s="32"/>
      <c r="E273" s="34">
        <v>93</v>
      </c>
      <c r="F273" s="34">
        <f t="shared" si="11"/>
        <v>3488.43</v>
      </c>
    </row>
    <row r="274" spans="1:6" customFormat="1" hidden="1" x14ac:dyDescent="0.25">
      <c r="A274" s="1">
        <v>275</v>
      </c>
      <c r="B274" s="17" t="s">
        <v>86</v>
      </c>
      <c r="C274" s="13"/>
      <c r="D274" s="6">
        <v>9</v>
      </c>
      <c r="E274" s="14">
        <v>79.5</v>
      </c>
      <c r="F274" s="9">
        <f t="shared" si="11"/>
        <v>0</v>
      </c>
    </row>
    <row r="275" spans="1:6" customFormat="1" hidden="1" x14ac:dyDescent="0.25">
      <c r="A275" s="1">
        <v>276</v>
      </c>
      <c r="B275" s="17" t="s">
        <v>85</v>
      </c>
      <c r="C275" s="13"/>
      <c r="D275" s="2">
        <v>10</v>
      </c>
      <c r="E275" s="9">
        <v>85.5</v>
      </c>
      <c r="F275" s="9">
        <f t="shared" si="11"/>
        <v>0</v>
      </c>
    </row>
    <row r="276" spans="1:6" customFormat="1" hidden="1" x14ac:dyDescent="0.25">
      <c r="A276" s="3">
        <v>277</v>
      </c>
      <c r="B276" s="17" t="s">
        <v>46</v>
      </c>
      <c r="C276" s="13"/>
      <c r="D276" s="2"/>
      <c r="E276" s="9"/>
      <c r="F276" s="9">
        <f t="shared" si="11"/>
        <v>0</v>
      </c>
    </row>
    <row r="277" spans="1:6" x14ac:dyDescent="0.25">
      <c r="A277" s="57">
        <v>278</v>
      </c>
      <c r="B277" s="29" t="s">
        <v>332</v>
      </c>
      <c r="C277" s="33">
        <v>26.4</v>
      </c>
      <c r="D277" s="32"/>
      <c r="E277" s="34">
        <v>37</v>
      </c>
      <c r="F277" s="34">
        <f t="shared" si="11"/>
        <v>976.8</v>
      </c>
    </row>
    <row r="278" spans="1:6" x14ac:dyDescent="0.25">
      <c r="A278" s="57">
        <v>279</v>
      </c>
      <c r="B278" s="29" t="s">
        <v>373</v>
      </c>
      <c r="C278" s="33"/>
      <c r="D278" s="32">
        <v>6</v>
      </c>
      <c r="E278" s="34">
        <v>141</v>
      </c>
      <c r="F278" s="34">
        <f>D278*E278</f>
        <v>846</v>
      </c>
    </row>
    <row r="279" spans="1:6" x14ac:dyDescent="0.25">
      <c r="A279" s="56">
        <v>280</v>
      </c>
      <c r="B279" s="29" t="s">
        <v>48</v>
      </c>
      <c r="C279" s="33">
        <v>6.38</v>
      </c>
      <c r="D279" s="32"/>
      <c r="E279" s="34">
        <v>72</v>
      </c>
      <c r="F279" s="34">
        <f t="shared" si="11"/>
        <v>459.36</v>
      </c>
    </row>
    <row r="280" spans="1:6" customFormat="1" hidden="1" x14ac:dyDescent="0.25">
      <c r="A280" s="1">
        <v>281</v>
      </c>
      <c r="B280" s="17" t="s">
        <v>87</v>
      </c>
      <c r="C280" s="13"/>
      <c r="D280" s="2"/>
      <c r="E280" s="9"/>
      <c r="F280" s="9">
        <f t="shared" si="11"/>
        <v>0</v>
      </c>
    </row>
    <row r="281" spans="1:6" customFormat="1" hidden="1" x14ac:dyDescent="0.25">
      <c r="A281" s="1">
        <v>282</v>
      </c>
      <c r="B281" s="17" t="s">
        <v>52</v>
      </c>
      <c r="C281" s="13"/>
      <c r="D281" s="2"/>
      <c r="E281" s="9"/>
      <c r="F281" s="9">
        <f t="shared" si="11"/>
        <v>0</v>
      </c>
    </row>
    <row r="282" spans="1:6" x14ac:dyDescent="0.25">
      <c r="A282" s="56">
        <v>283</v>
      </c>
      <c r="B282" s="29" t="s">
        <v>89</v>
      </c>
      <c r="C282" s="33"/>
      <c r="D282" s="32">
        <v>5</v>
      </c>
      <c r="E282" s="34">
        <v>141</v>
      </c>
      <c r="F282" s="34">
        <f>D282*E282</f>
        <v>705</v>
      </c>
    </row>
    <row r="283" spans="1:6" x14ac:dyDescent="0.25">
      <c r="A283" s="57">
        <v>284</v>
      </c>
      <c r="B283" s="29" t="s">
        <v>47</v>
      </c>
      <c r="C283" s="33">
        <f>6.62</f>
        <v>6.62</v>
      </c>
      <c r="D283" s="32"/>
      <c r="E283" s="34">
        <v>66.900000000000006</v>
      </c>
      <c r="F283" s="34">
        <f t="shared" si="11"/>
        <v>442.87800000000004</v>
      </c>
    </row>
    <row r="284" spans="1:6" x14ac:dyDescent="0.25">
      <c r="A284" s="57">
        <v>285</v>
      </c>
      <c r="B284" s="29" t="s">
        <v>357</v>
      </c>
      <c r="C284" s="33"/>
      <c r="D284" s="32">
        <v>6</v>
      </c>
      <c r="E284" s="34">
        <v>60</v>
      </c>
      <c r="F284" s="34">
        <f>D284*E284</f>
        <v>360</v>
      </c>
    </row>
    <row r="285" spans="1:6" x14ac:dyDescent="0.25">
      <c r="A285" s="56">
        <v>286</v>
      </c>
      <c r="B285" s="29" t="s">
        <v>333</v>
      </c>
      <c r="C285" s="33">
        <f>6.66+1.2</f>
        <v>7.86</v>
      </c>
      <c r="D285" s="32"/>
      <c r="E285" s="34">
        <v>69</v>
      </c>
      <c r="F285" s="34">
        <f t="shared" si="11"/>
        <v>542.34</v>
      </c>
    </row>
    <row r="286" spans="1:6" customFormat="1" hidden="1" x14ac:dyDescent="0.25">
      <c r="A286" s="1">
        <v>287</v>
      </c>
      <c r="B286" s="17" t="s">
        <v>88</v>
      </c>
      <c r="C286" s="13"/>
      <c r="D286" s="2"/>
      <c r="E286" s="9"/>
      <c r="F286" s="9">
        <f t="shared" si="11"/>
        <v>0</v>
      </c>
    </row>
    <row r="287" spans="1:6" customFormat="1" hidden="1" x14ac:dyDescent="0.25">
      <c r="A287" s="1">
        <v>288</v>
      </c>
      <c r="B287" s="17" t="s">
        <v>119</v>
      </c>
      <c r="C287" s="13"/>
      <c r="D287" s="2"/>
      <c r="E287" s="9"/>
      <c r="F287" s="9">
        <f t="shared" si="11"/>
        <v>0</v>
      </c>
    </row>
    <row r="288" spans="1:6" x14ac:dyDescent="0.25">
      <c r="A288" s="56">
        <v>289</v>
      </c>
      <c r="B288" s="32" t="s">
        <v>216</v>
      </c>
      <c r="C288" s="33">
        <v>17.100000000000001</v>
      </c>
      <c r="D288" s="32"/>
      <c r="E288" s="34">
        <v>310</v>
      </c>
      <c r="F288" s="34">
        <f t="shared" si="11"/>
        <v>5301</v>
      </c>
    </row>
    <row r="289" spans="1:6" x14ac:dyDescent="0.25">
      <c r="A289" s="57">
        <v>290</v>
      </c>
      <c r="B289" s="35" t="s">
        <v>259</v>
      </c>
      <c r="C289" s="32"/>
      <c r="D289" s="32">
        <v>18</v>
      </c>
      <c r="E289" s="34">
        <v>13</v>
      </c>
      <c r="F289" s="34">
        <f>D289*E289</f>
        <v>234</v>
      </c>
    </row>
    <row r="290" spans="1:6" x14ac:dyDescent="0.25">
      <c r="A290" s="57">
        <v>291</v>
      </c>
      <c r="B290" s="35" t="s">
        <v>258</v>
      </c>
      <c r="C290" s="32"/>
      <c r="D290" s="32">
        <v>12</v>
      </c>
      <c r="E290" s="34">
        <v>18</v>
      </c>
      <c r="F290" s="34">
        <f t="shared" ref="F290:F296" si="13">D290*E290</f>
        <v>216</v>
      </c>
    </row>
    <row r="291" spans="1:6" x14ac:dyDescent="0.25">
      <c r="A291" s="56">
        <v>292</v>
      </c>
      <c r="B291" s="32" t="s">
        <v>257</v>
      </c>
      <c r="C291" s="33"/>
      <c r="D291" s="32">
        <v>13</v>
      </c>
      <c r="E291" s="34">
        <v>25</v>
      </c>
      <c r="F291" s="34">
        <f t="shared" si="13"/>
        <v>325</v>
      </c>
    </row>
    <row r="292" spans="1:6" x14ac:dyDescent="0.25">
      <c r="A292" s="57">
        <v>293</v>
      </c>
      <c r="B292" s="40" t="s">
        <v>349</v>
      </c>
      <c r="C292" s="33"/>
      <c r="D292" s="32">
        <v>1</v>
      </c>
      <c r="E292" s="34">
        <v>48</v>
      </c>
      <c r="F292" s="34">
        <f t="shared" si="13"/>
        <v>48</v>
      </c>
    </row>
    <row r="293" spans="1:6" x14ac:dyDescent="0.25">
      <c r="A293" s="57">
        <v>294</v>
      </c>
      <c r="B293" s="40" t="s">
        <v>350</v>
      </c>
      <c r="C293" s="33"/>
      <c r="D293" s="32">
        <v>1</v>
      </c>
      <c r="E293" s="34">
        <v>58</v>
      </c>
      <c r="F293" s="34">
        <f t="shared" si="13"/>
        <v>58</v>
      </c>
    </row>
    <row r="294" spans="1:6" x14ac:dyDescent="0.25">
      <c r="A294" s="56">
        <v>295</v>
      </c>
      <c r="B294" s="40" t="s">
        <v>351</v>
      </c>
      <c r="C294" s="33"/>
      <c r="D294" s="32">
        <v>2</v>
      </c>
      <c r="E294" s="34">
        <v>58</v>
      </c>
      <c r="F294" s="34">
        <f t="shared" si="13"/>
        <v>116</v>
      </c>
    </row>
    <row r="295" spans="1:6" customFormat="1" hidden="1" x14ac:dyDescent="0.25">
      <c r="A295" s="1">
        <v>296</v>
      </c>
      <c r="B295" s="2" t="s">
        <v>296</v>
      </c>
      <c r="C295" s="13"/>
      <c r="D295" s="2"/>
      <c r="E295" s="9"/>
      <c r="F295" s="9">
        <f t="shared" si="13"/>
        <v>0</v>
      </c>
    </row>
    <row r="296" spans="1:6" customFormat="1" hidden="1" x14ac:dyDescent="0.25">
      <c r="A296" s="1">
        <v>297</v>
      </c>
      <c r="B296" s="2" t="s">
        <v>289</v>
      </c>
      <c r="C296" s="13"/>
      <c r="D296" s="2"/>
      <c r="E296" s="9"/>
      <c r="F296" s="9">
        <f t="shared" si="13"/>
        <v>0</v>
      </c>
    </row>
    <row r="297" spans="1:6" x14ac:dyDescent="0.25">
      <c r="A297" s="56">
        <v>298</v>
      </c>
      <c r="B297" s="32" t="s">
        <v>218</v>
      </c>
      <c r="C297" s="33">
        <f>1.6+20+3.1</f>
        <v>24.700000000000003</v>
      </c>
      <c r="D297" s="32"/>
      <c r="E297" s="34">
        <v>100</v>
      </c>
      <c r="F297" s="34">
        <f t="shared" si="11"/>
        <v>2470.0000000000005</v>
      </c>
    </row>
    <row r="298" spans="1:6" customFormat="1" hidden="1" x14ac:dyDescent="0.25">
      <c r="A298" s="1">
        <v>299</v>
      </c>
      <c r="B298" s="2" t="s">
        <v>285</v>
      </c>
      <c r="C298" s="13"/>
      <c r="D298" s="2"/>
      <c r="E298" s="9"/>
      <c r="F298" s="9">
        <f t="shared" si="11"/>
        <v>0</v>
      </c>
    </row>
    <row r="299" spans="1:6" x14ac:dyDescent="0.25">
      <c r="A299" s="57">
        <v>300</v>
      </c>
      <c r="B299" s="32" t="s">
        <v>276</v>
      </c>
      <c r="C299" s="33">
        <f>5.02+1.46+3.6</f>
        <v>10.08</v>
      </c>
      <c r="D299" s="32"/>
      <c r="E299" s="34">
        <v>552</v>
      </c>
      <c r="F299" s="34">
        <f t="shared" si="11"/>
        <v>5564.16</v>
      </c>
    </row>
    <row r="300" spans="1:6" x14ac:dyDescent="0.25">
      <c r="A300" s="57">
        <v>302</v>
      </c>
      <c r="B300" s="32" t="s">
        <v>348</v>
      </c>
      <c r="C300" s="33">
        <v>3.3</v>
      </c>
      <c r="D300" s="32"/>
      <c r="E300" s="34">
        <v>96</v>
      </c>
      <c r="F300" s="34">
        <f t="shared" si="11"/>
        <v>316.79999999999995</v>
      </c>
    </row>
    <row r="301" spans="1:6" x14ac:dyDescent="0.25">
      <c r="A301" s="57">
        <v>303</v>
      </c>
      <c r="B301" s="32" t="s">
        <v>233</v>
      </c>
      <c r="C301" s="33">
        <v>44</v>
      </c>
      <c r="D301" s="32"/>
      <c r="E301" s="34">
        <v>93</v>
      </c>
      <c r="F301" s="34">
        <f t="shared" si="11"/>
        <v>4092</v>
      </c>
    </row>
    <row r="302" spans="1:6" customFormat="1" hidden="1" x14ac:dyDescent="0.25">
      <c r="A302" s="3">
        <v>304</v>
      </c>
      <c r="B302" s="2" t="s">
        <v>181</v>
      </c>
      <c r="C302" s="13"/>
      <c r="D302" s="2"/>
      <c r="E302" s="9"/>
      <c r="F302" s="9">
        <f t="shared" si="11"/>
        <v>0</v>
      </c>
    </row>
    <row r="303" spans="1:6" customFormat="1" hidden="1" x14ac:dyDescent="0.25">
      <c r="A303" s="1">
        <v>305</v>
      </c>
      <c r="B303" s="17" t="s">
        <v>96</v>
      </c>
      <c r="C303" s="13"/>
      <c r="D303" s="2"/>
      <c r="E303" s="9"/>
      <c r="F303" s="9">
        <f t="shared" si="11"/>
        <v>0</v>
      </c>
    </row>
    <row r="304" spans="1:6" customFormat="1" hidden="1" x14ac:dyDescent="0.25">
      <c r="A304" s="1">
        <v>306</v>
      </c>
      <c r="B304" s="2" t="s">
        <v>246</v>
      </c>
      <c r="C304" s="13"/>
      <c r="D304" s="2"/>
      <c r="E304" s="9"/>
      <c r="F304" s="9">
        <f t="shared" si="11"/>
        <v>0</v>
      </c>
    </row>
    <row r="305" spans="1:6" x14ac:dyDescent="0.25">
      <c r="A305" s="56">
        <v>307</v>
      </c>
      <c r="B305" s="32" t="s">
        <v>275</v>
      </c>
      <c r="C305" s="33">
        <v>3.6</v>
      </c>
      <c r="D305" s="32"/>
      <c r="E305" s="34">
        <v>572</v>
      </c>
      <c r="F305" s="34">
        <f t="shared" si="11"/>
        <v>2059.2000000000003</v>
      </c>
    </row>
    <row r="306" spans="1:6" x14ac:dyDescent="0.25">
      <c r="A306" s="57">
        <v>308</v>
      </c>
      <c r="B306" s="29" t="s">
        <v>70</v>
      </c>
      <c r="C306" s="33">
        <f>22.8+1.6</f>
        <v>24.400000000000002</v>
      </c>
      <c r="D306" s="32"/>
      <c r="E306" s="34">
        <v>110</v>
      </c>
      <c r="F306" s="34">
        <f t="shared" si="11"/>
        <v>2684.0000000000005</v>
      </c>
    </row>
    <row r="307" spans="1:6" x14ac:dyDescent="0.25">
      <c r="A307" s="57">
        <v>309</v>
      </c>
      <c r="B307" s="32" t="s">
        <v>17</v>
      </c>
      <c r="C307" s="33">
        <f>9.25+55+5.62</f>
        <v>69.87</v>
      </c>
      <c r="D307" s="32"/>
      <c r="E307" s="34">
        <v>135</v>
      </c>
      <c r="F307" s="34">
        <f t="shared" si="11"/>
        <v>9432.4500000000007</v>
      </c>
    </row>
    <row r="308" spans="1:6" x14ac:dyDescent="0.25">
      <c r="A308" s="56">
        <v>310</v>
      </c>
      <c r="B308" s="29" t="s">
        <v>19</v>
      </c>
      <c r="C308" s="33">
        <f>128.25+6.69+61.02+6.3</f>
        <v>202.26000000000002</v>
      </c>
      <c r="D308" s="32"/>
      <c r="E308" s="34">
        <v>110</v>
      </c>
      <c r="F308" s="34">
        <f t="shared" si="11"/>
        <v>22248.600000000002</v>
      </c>
    </row>
    <row r="309" spans="1:6" customFormat="1" hidden="1" x14ac:dyDescent="0.25">
      <c r="A309" s="1">
        <v>311</v>
      </c>
      <c r="B309" s="2" t="s">
        <v>307</v>
      </c>
      <c r="C309" s="13"/>
      <c r="D309" s="2"/>
      <c r="E309" s="9"/>
      <c r="F309" s="9">
        <f t="shared" si="11"/>
        <v>0</v>
      </c>
    </row>
    <row r="310" spans="1:6" x14ac:dyDescent="0.25">
      <c r="A310" s="57">
        <v>312</v>
      </c>
      <c r="B310" s="32" t="s">
        <v>308</v>
      </c>
      <c r="C310" s="33">
        <v>2.2200000000000002</v>
      </c>
      <c r="D310" s="32"/>
      <c r="E310" s="34">
        <v>820</v>
      </c>
      <c r="F310" s="34">
        <f t="shared" si="11"/>
        <v>1820.4</v>
      </c>
    </row>
    <row r="311" spans="1:6" customFormat="1" hidden="1" x14ac:dyDescent="0.25">
      <c r="A311" s="3">
        <v>313</v>
      </c>
      <c r="B311" s="2" t="s">
        <v>245</v>
      </c>
      <c r="C311" s="13"/>
      <c r="D311" s="2"/>
      <c r="E311" s="9"/>
      <c r="F311" s="9">
        <f t="shared" si="11"/>
        <v>0</v>
      </c>
    </row>
    <row r="312" spans="1:6" x14ac:dyDescent="0.25">
      <c r="A312" s="57">
        <v>314</v>
      </c>
      <c r="B312" s="32" t="s">
        <v>279</v>
      </c>
      <c r="C312" s="33">
        <f>1.58+4.94</f>
        <v>6.5200000000000005</v>
      </c>
      <c r="D312" s="32"/>
      <c r="E312" s="34">
        <v>300</v>
      </c>
      <c r="F312" s="34">
        <f t="shared" si="11"/>
        <v>1956.0000000000002</v>
      </c>
    </row>
    <row r="313" spans="1:6" customFormat="1" hidden="1" x14ac:dyDescent="0.25">
      <c r="A313" s="1">
        <v>315</v>
      </c>
      <c r="B313" s="2" t="s">
        <v>149</v>
      </c>
      <c r="C313" s="13"/>
      <c r="D313" s="2"/>
      <c r="E313" s="9"/>
      <c r="F313" s="9">
        <f t="shared" si="11"/>
        <v>0</v>
      </c>
    </row>
    <row r="314" spans="1:6" customFormat="1" hidden="1" x14ac:dyDescent="0.25">
      <c r="A314" s="3">
        <v>316</v>
      </c>
      <c r="B314" s="2" t="s">
        <v>261</v>
      </c>
      <c r="C314" s="13"/>
      <c r="D314" s="2"/>
      <c r="E314" s="9"/>
      <c r="F314" s="9">
        <f t="shared" si="11"/>
        <v>0</v>
      </c>
    </row>
    <row r="315" spans="1:6" customFormat="1" hidden="1" x14ac:dyDescent="0.25">
      <c r="A315" s="1">
        <v>317</v>
      </c>
      <c r="B315" s="4" t="s">
        <v>261</v>
      </c>
      <c r="C315" s="2"/>
      <c r="D315" s="2"/>
      <c r="E315" s="9"/>
      <c r="F315" s="9">
        <f t="shared" si="11"/>
        <v>0</v>
      </c>
    </row>
    <row r="316" spans="1:6" customFormat="1" hidden="1" x14ac:dyDescent="0.25">
      <c r="A316" s="1">
        <v>318</v>
      </c>
      <c r="B316" s="2" t="s">
        <v>286</v>
      </c>
      <c r="C316" s="13"/>
      <c r="D316" s="2"/>
      <c r="E316" s="9"/>
      <c r="F316" s="9">
        <f t="shared" si="11"/>
        <v>0</v>
      </c>
    </row>
    <row r="317" spans="1:6" customFormat="1" hidden="1" x14ac:dyDescent="0.25">
      <c r="A317" s="3">
        <v>319</v>
      </c>
      <c r="B317" s="2" t="s">
        <v>260</v>
      </c>
      <c r="C317" s="13"/>
      <c r="D317" s="2"/>
      <c r="E317" s="9"/>
      <c r="F317" s="9">
        <f t="shared" si="11"/>
        <v>0</v>
      </c>
    </row>
    <row r="318" spans="1:6" customFormat="1" hidden="1" x14ac:dyDescent="0.25">
      <c r="A318" s="1">
        <v>320</v>
      </c>
      <c r="B318" s="2" t="s">
        <v>260</v>
      </c>
      <c r="C318" s="13"/>
      <c r="D318" s="2"/>
      <c r="E318" s="9"/>
      <c r="F318" s="9">
        <f t="shared" si="11"/>
        <v>0</v>
      </c>
    </row>
    <row r="319" spans="1:6" customFormat="1" hidden="1" x14ac:dyDescent="0.25">
      <c r="A319" s="1">
        <v>321</v>
      </c>
      <c r="B319" s="2" t="s">
        <v>252</v>
      </c>
      <c r="C319" s="13"/>
      <c r="D319" s="2"/>
      <c r="E319" s="9"/>
      <c r="F319" s="9">
        <f t="shared" si="11"/>
        <v>0</v>
      </c>
    </row>
    <row r="320" spans="1:6" x14ac:dyDescent="0.25">
      <c r="A320" s="56">
        <v>322</v>
      </c>
      <c r="B320" s="35" t="s">
        <v>295</v>
      </c>
      <c r="C320" s="32"/>
      <c r="D320" s="32">
        <v>37</v>
      </c>
      <c r="E320" s="34">
        <v>23</v>
      </c>
      <c r="F320" s="34">
        <f>D320*E320</f>
        <v>851</v>
      </c>
    </row>
    <row r="321" spans="1:6" customFormat="1" hidden="1" x14ac:dyDescent="0.25">
      <c r="A321" s="1">
        <v>323</v>
      </c>
      <c r="B321" s="2" t="s">
        <v>262</v>
      </c>
      <c r="C321" s="13"/>
      <c r="D321" s="2"/>
      <c r="E321" s="9"/>
      <c r="F321" s="9">
        <f t="shared" ref="F321:F383" si="14">C321*E321</f>
        <v>0</v>
      </c>
    </row>
    <row r="322" spans="1:6" customFormat="1" hidden="1" x14ac:dyDescent="0.25">
      <c r="A322" s="1">
        <v>324</v>
      </c>
      <c r="B322" s="2" t="s">
        <v>263</v>
      </c>
      <c r="C322" s="13"/>
      <c r="D322" s="2"/>
      <c r="E322" s="9"/>
      <c r="F322" s="9">
        <f t="shared" si="14"/>
        <v>0</v>
      </c>
    </row>
    <row r="323" spans="1:6" customFormat="1" hidden="1" x14ac:dyDescent="0.25">
      <c r="A323" s="3">
        <v>325</v>
      </c>
      <c r="B323" s="2" t="s">
        <v>148</v>
      </c>
      <c r="C323" s="13"/>
      <c r="D323" s="2"/>
      <c r="E323" s="9"/>
      <c r="F323" s="9">
        <f t="shared" si="14"/>
        <v>0</v>
      </c>
    </row>
    <row r="324" spans="1:6" x14ac:dyDescent="0.25">
      <c r="A324" s="57">
        <v>326</v>
      </c>
      <c r="B324" s="35" t="s">
        <v>287</v>
      </c>
      <c r="C324" s="32"/>
      <c r="D324" s="32">
        <v>18</v>
      </c>
      <c r="E324" s="34">
        <v>23</v>
      </c>
      <c r="F324" s="34">
        <f>D324*E324</f>
        <v>414</v>
      </c>
    </row>
    <row r="325" spans="1:6" x14ac:dyDescent="0.25">
      <c r="A325" s="57">
        <v>327</v>
      </c>
      <c r="B325" s="35" t="s">
        <v>345</v>
      </c>
      <c r="C325" s="32"/>
      <c r="D325" s="32">
        <v>6</v>
      </c>
      <c r="E325" s="34">
        <v>70</v>
      </c>
      <c r="F325" s="34">
        <f>D325*E325</f>
        <v>420</v>
      </c>
    </row>
    <row r="326" spans="1:6" x14ac:dyDescent="0.25">
      <c r="A326" s="56">
        <v>328</v>
      </c>
      <c r="B326" s="32" t="s">
        <v>354</v>
      </c>
      <c r="C326" s="33">
        <f>4.75+7.5+64.2</f>
        <v>76.45</v>
      </c>
      <c r="D326" s="32"/>
      <c r="E326" s="34">
        <v>59</v>
      </c>
      <c r="F326" s="34">
        <f t="shared" si="14"/>
        <v>4510.55</v>
      </c>
    </row>
    <row r="327" spans="1:6" x14ac:dyDescent="0.25">
      <c r="A327" s="57">
        <v>329</v>
      </c>
      <c r="B327" s="32" t="s">
        <v>355</v>
      </c>
      <c r="C327" s="33">
        <f>9.4+6.3</f>
        <v>15.7</v>
      </c>
      <c r="D327" s="32"/>
      <c r="E327" s="34">
        <v>59</v>
      </c>
      <c r="F327" s="34">
        <f t="shared" si="14"/>
        <v>926.3</v>
      </c>
    </row>
    <row r="328" spans="1:6" x14ac:dyDescent="0.25">
      <c r="A328" s="57">
        <v>330</v>
      </c>
      <c r="B328" s="35" t="s">
        <v>303</v>
      </c>
      <c r="C328" s="32">
        <f>114+198.5</f>
        <v>312.5</v>
      </c>
      <c r="D328" s="32"/>
      <c r="E328" s="34">
        <v>59</v>
      </c>
      <c r="F328" s="34">
        <f t="shared" si="14"/>
        <v>18437.5</v>
      </c>
    </row>
    <row r="329" spans="1:6" customFormat="1" hidden="1" x14ac:dyDescent="0.25">
      <c r="A329" s="3">
        <v>331</v>
      </c>
      <c r="B329" s="17" t="s">
        <v>108</v>
      </c>
      <c r="C329" s="13"/>
      <c r="D329" s="2"/>
      <c r="E329" s="9"/>
      <c r="F329" s="9">
        <f t="shared" si="14"/>
        <v>0</v>
      </c>
    </row>
    <row r="330" spans="1:6" customFormat="1" hidden="1" x14ac:dyDescent="0.25">
      <c r="A330" s="1">
        <v>332</v>
      </c>
      <c r="B330" s="4"/>
      <c r="C330" s="2"/>
      <c r="D330" s="2"/>
      <c r="E330" s="9"/>
      <c r="F330" s="9">
        <f t="shared" si="14"/>
        <v>0</v>
      </c>
    </row>
    <row r="331" spans="1:6" customFormat="1" hidden="1" x14ac:dyDescent="0.25">
      <c r="A331" s="1">
        <v>333</v>
      </c>
      <c r="B331" s="4"/>
      <c r="C331" s="2"/>
      <c r="D331" s="2"/>
      <c r="E331" s="9"/>
      <c r="F331" s="9">
        <f t="shared" si="14"/>
        <v>0</v>
      </c>
    </row>
    <row r="332" spans="1:6" customFormat="1" hidden="1" x14ac:dyDescent="0.25">
      <c r="A332" s="3">
        <v>334</v>
      </c>
      <c r="B332" s="4"/>
      <c r="C332" s="2"/>
      <c r="D332" s="2"/>
      <c r="E332" s="9"/>
      <c r="F332" s="9">
        <f t="shared" si="14"/>
        <v>0</v>
      </c>
    </row>
    <row r="333" spans="1:6" customFormat="1" hidden="1" x14ac:dyDescent="0.25">
      <c r="A333" s="1">
        <v>335</v>
      </c>
      <c r="B333" s="4"/>
      <c r="C333" s="2"/>
      <c r="D333" s="2"/>
      <c r="E333" s="9"/>
      <c r="F333" s="9">
        <f t="shared" si="14"/>
        <v>0</v>
      </c>
    </row>
    <row r="334" spans="1:6" customFormat="1" hidden="1" x14ac:dyDescent="0.25">
      <c r="A334" s="1">
        <v>336</v>
      </c>
      <c r="B334" s="4"/>
      <c r="C334" s="2"/>
      <c r="D334" s="2"/>
      <c r="E334" s="9"/>
      <c r="F334" s="9">
        <f t="shared" si="14"/>
        <v>0</v>
      </c>
    </row>
    <row r="335" spans="1:6" customFormat="1" hidden="1" x14ac:dyDescent="0.25">
      <c r="A335" s="3">
        <v>337</v>
      </c>
      <c r="B335" s="4"/>
      <c r="C335" s="2"/>
      <c r="D335" s="2"/>
      <c r="E335" s="9"/>
      <c r="F335" s="9">
        <f t="shared" si="14"/>
        <v>0</v>
      </c>
    </row>
    <row r="336" spans="1:6" customFormat="1" hidden="1" x14ac:dyDescent="0.25">
      <c r="A336" s="1">
        <v>338</v>
      </c>
      <c r="B336" s="4"/>
      <c r="C336" s="2"/>
      <c r="D336" s="2"/>
      <c r="E336" s="9"/>
      <c r="F336" s="9">
        <f t="shared" si="14"/>
        <v>0</v>
      </c>
    </row>
    <row r="337" spans="1:6" customFormat="1" hidden="1" x14ac:dyDescent="0.25">
      <c r="A337" s="1">
        <v>339</v>
      </c>
      <c r="B337" s="4"/>
      <c r="C337" s="2"/>
      <c r="D337" s="2"/>
      <c r="E337" s="9"/>
      <c r="F337" s="9">
        <f t="shared" si="14"/>
        <v>0</v>
      </c>
    </row>
    <row r="338" spans="1:6" customFormat="1" hidden="1" x14ac:dyDescent="0.25">
      <c r="A338" s="3">
        <v>340</v>
      </c>
      <c r="B338" s="4"/>
      <c r="C338" s="2"/>
      <c r="D338" s="2"/>
      <c r="E338" s="9"/>
      <c r="F338" s="9">
        <f t="shared" si="14"/>
        <v>0</v>
      </c>
    </row>
    <row r="339" spans="1:6" customFormat="1" hidden="1" x14ac:dyDescent="0.25">
      <c r="A339" s="1">
        <v>341</v>
      </c>
      <c r="B339" s="4"/>
      <c r="C339" s="2"/>
      <c r="D339" s="2"/>
      <c r="E339" s="9"/>
      <c r="F339" s="9">
        <f t="shared" si="14"/>
        <v>0</v>
      </c>
    </row>
    <row r="340" spans="1:6" customFormat="1" hidden="1" x14ac:dyDescent="0.25">
      <c r="A340" s="1">
        <v>342</v>
      </c>
      <c r="B340" s="4"/>
      <c r="C340" s="2"/>
      <c r="D340" s="2"/>
      <c r="E340" s="9"/>
      <c r="F340" s="9">
        <f t="shared" si="14"/>
        <v>0</v>
      </c>
    </row>
    <row r="341" spans="1:6" customFormat="1" hidden="1" x14ac:dyDescent="0.25">
      <c r="A341" s="3">
        <v>343</v>
      </c>
      <c r="B341" s="4"/>
      <c r="C341" s="2"/>
      <c r="D341" s="2"/>
      <c r="E341" s="9"/>
      <c r="F341" s="9">
        <f t="shared" si="14"/>
        <v>0</v>
      </c>
    </row>
    <row r="342" spans="1:6" customFormat="1" hidden="1" x14ac:dyDescent="0.25">
      <c r="A342" s="1">
        <v>344</v>
      </c>
      <c r="B342" s="4"/>
      <c r="C342" s="2"/>
      <c r="D342" s="2"/>
      <c r="E342" s="9"/>
      <c r="F342" s="9">
        <f t="shared" si="14"/>
        <v>0</v>
      </c>
    </row>
    <row r="343" spans="1:6" customFormat="1" hidden="1" x14ac:dyDescent="0.25">
      <c r="A343" s="1">
        <v>345</v>
      </c>
      <c r="B343" s="4"/>
      <c r="C343" s="2"/>
      <c r="D343" s="2"/>
      <c r="E343" s="9"/>
      <c r="F343" s="9">
        <f t="shared" si="14"/>
        <v>0</v>
      </c>
    </row>
    <row r="344" spans="1:6" customFormat="1" hidden="1" x14ac:dyDescent="0.25">
      <c r="A344" s="3">
        <v>346</v>
      </c>
      <c r="B344" s="4"/>
      <c r="C344" s="2"/>
      <c r="D344" s="2"/>
      <c r="E344" s="9"/>
      <c r="F344" s="9">
        <f t="shared" si="14"/>
        <v>0</v>
      </c>
    </row>
    <row r="345" spans="1:6" customFormat="1" hidden="1" x14ac:dyDescent="0.25">
      <c r="A345" s="1">
        <v>347</v>
      </c>
      <c r="B345" s="4"/>
      <c r="C345" s="2"/>
      <c r="D345" s="2"/>
      <c r="E345" s="9"/>
      <c r="F345" s="9">
        <f t="shared" si="14"/>
        <v>0</v>
      </c>
    </row>
    <row r="346" spans="1:6" customFormat="1" hidden="1" x14ac:dyDescent="0.25">
      <c r="A346" s="1">
        <v>348</v>
      </c>
      <c r="B346" s="4"/>
      <c r="C346" s="2"/>
      <c r="D346" s="2"/>
      <c r="E346" s="9"/>
      <c r="F346" s="9">
        <f t="shared" si="14"/>
        <v>0</v>
      </c>
    </row>
    <row r="347" spans="1:6" customFormat="1" hidden="1" x14ac:dyDescent="0.25">
      <c r="A347" s="3">
        <v>349</v>
      </c>
      <c r="B347" s="4"/>
      <c r="C347" s="2"/>
      <c r="D347" s="2"/>
      <c r="E347" s="9"/>
      <c r="F347" s="9">
        <f t="shared" si="14"/>
        <v>0</v>
      </c>
    </row>
    <row r="348" spans="1:6" customFormat="1" hidden="1" x14ac:dyDescent="0.25">
      <c r="A348" s="1">
        <v>350</v>
      </c>
      <c r="B348" s="4"/>
      <c r="C348" s="2"/>
      <c r="D348" s="2"/>
      <c r="E348" s="9"/>
      <c r="F348" s="9">
        <f t="shared" si="14"/>
        <v>0</v>
      </c>
    </row>
    <row r="349" spans="1:6" customFormat="1" hidden="1" x14ac:dyDescent="0.25">
      <c r="A349" s="1">
        <v>351</v>
      </c>
      <c r="B349" s="4"/>
      <c r="C349" s="2"/>
      <c r="D349" s="2"/>
      <c r="E349" s="9"/>
      <c r="F349" s="9">
        <f t="shared" si="14"/>
        <v>0</v>
      </c>
    </row>
    <row r="350" spans="1:6" customFormat="1" hidden="1" x14ac:dyDescent="0.25">
      <c r="A350" s="3">
        <v>352</v>
      </c>
      <c r="B350" s="4"/>
      <c r="C350" s="2"/>
      <c r="D350" s="2"/>
      <c r="E350" s="9"/>
      <c r="F350" s="9">
        <f t="shared" si="14"/>
        <v>0</v>
      </c>
    </row>
    <row r="351" spans="1:6" customFormat="1" hidden="1" x14ac:dyDescent="0.25">
      <c r="A351" s="1">
        <v>353</v>
      </c>
      <c r="B351" s="4"/>
      <c r="C351" s="2"/>
      <c r="D351" s="2"/>
      <c r="E351" s="9"/>
      <c r="F351" s="9">
        <f t="shared" si="14"/>
        <v>0</v>
      </c>
    </row>
    <row r="352" spans="1:6" customFormat="1" hidden="1" x14ac:dyDescent="0.25">
      <c r="A352" s="1">
        <v>354</v>
      </c>
      <c r="B352" s="4"/>
      <c r="C352" s="2"/>
      <c r="D352" s="2"/>
      <c r="E352" s="9"/>
      <c r="F352" s="9">
        <f t="shared" si="14"/>
        <v>0</v>
      </c>
    </row>
    <row r="353" spans="1:6" customFormat="1" hidden="1" x14ac:dyDescent="0.25">
      <c r="A353" s="3">
        <v>355</v>
      </c>
      <c r="B353" s="4"/>
      <c r="C353" s="2"/>
      <c r="D353" s="2"/>
      <c r="E353" s="9"/>
      <c r="F353" s="9">
        <f t="shared" si="14"/>
        <v>0</v>
      </c>
    </row>
    <row r="354" spans="1:6" customFormat="1" hidden="1" x14ac:dyDescent="0.25">
      <c r="A354" s="1">
        <v>356</v>
      </c>
      <c r="B354" s="4"/>
      <c r="C354" s="2"/>
      <c r="D354" s="2"/>
      <c r="E354" s="9"/>
      <c r="F354" s="9">
        <f t="shared" si="14"/>
        <v>0</v>
      </c>
    </row>
    <row r="355" spans="1:6" customFormat="1" hidden="1" x14ac:dyDescent="0.25">
      <c r="A355" s="1">
        <v>357</v>
      </c>
      <c r="B355" s="4"/>
      <c r="C355" s="2"/>
      <c r="D355" s="2"/>
      <c r="E355" s="9"/>
      <c r="F355" s="9">
        <f t="shared" si="14"/>
        <v>0</v>
      </c>
    </row>
    <row r="356" spans="1:6" customFormat="1" hidden="1" x14ac:dyDescent="0.25">
      <c r="A356" s="3">
        <v>358</v>
      </c>
      <c r="B356" s="4"/>
      <c r="C356" s="2"/>
      <c r="D356" s="2"/>
      <c r="E356" s="9"/>
      <c r="F356" s="9">
        <f t="shared" si="14"/>
        <v>0</v>
      </c>
    </row>
    <row r="357" spans="1:6" customFormat="1" hidden="1" x14ac:dyDescent="0.25">
      <c r="A357" s="1">
        <v>359</v>
      </c>
      <c r="B357" s="4"/>
      <c r="C357" s="2"/>
      <c r="D357" s="2"/>
      <c r="E357" s="9"/>
      <c r="F357" s="9">
        <f t="shared" si="14"/>
        <v>0</v>
      </c>
    </row>
    <row r="358" spans="1:6" customFormat="1" hidden="1" x14ac:dyDescent="0.25">
      <c r="A358" s="1">
        <v>360</v>
      </c>
      <c r="B358" s="4"/>
      <c r="C358" s="2"/>
      <c r="D358" s="2"/>
      <c r="E358" s="9"/>
      <c r="F358" s="9">
        <f t="shared" si="14"/>
        <v>0</v>
      </c>
    </row>
    <row r="359" spans="1:6" customFormat="1" hidden="1" x14ac:dyDescent="0.25">
      <c r="A359" s="3">
        <v>361</v>
      </c>
      <c r="B359" s="4"/>
      <c r="C359" s="2"/>
      <c r="D359" s="2"/>
      <c r="E359" s="9"/>
      <c r="F359" s="9">
        <f t="shared" si="14"/>
        <v>0</v>
      </c>
    </row>
    <row r="360" spans="1:6" customFormat="1" hidden="1" x14ac:dyDescent="0.25">
      <c r="A360" s="1">
        <v>362</v>
      </c>
      <c r="B360" s="4"/>
      <c r="C360" s="2"/>
      <c r="D360" s="2"/>
      <c r="E360" s="9"/>
      <c r="F360" s="9">
        <f t="shared" si="14"/>
        <v>0</v>
      </c>
    </row>
    <row r="361" spans="1:6" customFormat="1" hidden="1" x14ac:dyDescent="0.25">
      <c r="A361" s="1">
        <v>363</v>
      </c>
      <c r="B361" s="4"/>
      <c r="C361" s="2"/>
      <c r="D361" s="2"/>
      <c r="E361" s="9"/>
      <c r="F361" s="9">
        <f t="shared" si="14"/>
        <v>0</v>
      </c>
    </row>
    <row r="362" spans="1:6" customFormat="1" hidden="1" x14ac:dyDescent="0.25">
      <c r="A362" s="3">
        <v>364</v>
      </c>
      <c r="B362" s="4"/>
      <c r="C362" s="2"/>
      <c r="D362" s="2"/>
      <c r="E362" s="9"/>
      <c r="F362" s="9">
        <f t="shared" si="14"/>
        <v>0</v>
      </c>
    </row>
    <row r="363" spans="1:6" customFormat="1" hidden="1" x14ac:dyDescent="0.25">
      <c r="A363" s="3">
        <v>441</v>
      </c>
      <c r="B363" s="4"/>
      <c r="C363" s="2"/>
      <c r="D363" s="2"/>
      <c r="E363" s="9"/>
      <c r="F363" s="9">
        <f t="shared" si="14"/>
        <v>0</v>
      </c>
    </row>
    <row r="364" spans="1:6" customFormat="1" hidden="1" x14ac:dyDescent="0.25">
      <c r="A364" s="3">
        <v>442</v>
      </c>
      <c r="B364" s="4"/>
      <c r="C364" s="2"/>
      <c r="D364" s="2"/>
      <c r="E364" s="9"/>
      <c r="F364" s="9">
        <f t="shared" si="14"/>
        <v>0</v>
      </c>
    </row>
    <row r="365" spans="1:6" customFormat="1" hidden="1" x14ac:dyDescent="0.25">
      <c r="A365" s="1">
        <v>443</v>
      </c>
      <c r="B365" s="4"/>
      <c r="C365" s="2"/>
      <c r="D365" s="2"/>
      <c r="E365" s="9"/>
      <c r="F365" s="9">
        <f t="shared" si="14"/>
        <v>0</v>
      </c>
    </row>
    <row r="366" spans="1:6" customFormat="1" hidden="1" x14ac:dyDescent="0.25">
      <c r="A366" s="3">
        <v>444</v>
      </c>
      <c r="B366" s="4"/>
      <c r="C366" s="2"/>
      <c r="D366" s="2"/>
      <c r="E366" s="9"/>
      <c r="F366" s="9">
        <f t="shared" si="14"/>
        <v>0</v>
      </c>
    </row>
    <row r="367" spans="1:6" customFormat="1" hidden="1" x14ac:dyDescent="0.25">
      <c r="A367" s="3">
        <v>445</v>
      </c>
      <c r="B367" s="4"/>
      <c r="C367" s="2"/>
      <c r="D367" s="2"/>
      <c r="E367" s="9"/>
      <c r="F367" s="9">
        <f t="shared" si="14"/>
        <v>0</v>
      </c>
    </row>
    <row r="368" spans="1:6" customFormat="1" hidden="1" x14ac:dyDescent="0.25">
      <c r="A368" s="3">
        <v>446</v>
      </c>
      <c r="B368" s="4"/>
      <c r="C368" s="2"/>
      <c r="D368" s="2"/>
      <c r="E368" s="9"/>
      <c r="F368" s="9">
        <f t="shared" si="14"/>
        <v>0</v>
      </c>
    </row>
    <row r="369" spans="1:6" customFormat="1" hidden="1" x14ac:dyDescent="0.25">
      <c r="A369" s="1">
        <v>447</v>
      </c>
      <c r="B369" s="4"/>
      <c r="C369" s="2"/>
      <c r="D369" s="2"/>
      <c r="E369" s="9"/>
      <c r="F369" s="9">
        <f t="shared" si="14"/>
        <v>0</v>
      </c>
    </row>
    <row r="370" spans="1:6" customFormat="1" hidden="1" x14ac:dyDescent="0.25">
      <c r="A370" s="3">
        <v>448</v>
      </c>
      <c r="B370" s="4"/>
      <c r="C370" s="2"/>
      <c r="D370" s="2"/>
      <c r="E370" s="9"/>
      <c r="F370" s="9">
        <f t="shared" si="14"/>
        <v>0</v>
      </c>
    </row>
    <row r="371" spans="1:6" customFormat="1" hidden="1" x14ac:dyDescent="0.25">
      <c r="A371" s="3">
        <v>449</v>
      </c>
      <c r="B371" s="4"/>
      <c r="C371" s="2"/>
      <c r="D371" s="2"/>
      <c r="E371" s="9"/>
      <c r="F371" s="9">
        <f t="shared" si="14"/>
        <v>0</v>
      </c>
    </row>
    <row r="372" spans="1:6" customFormat="1" hidden="1" x14ac:dyDescent="0.25">
      <c r="A372" s="3">
        <v>450</v>
      </c>
      <c r="B372" s="4"/>
      <c r="C372" s="2"/>
      <c r="D372" s="2"/>
      <c r="E372" s="9"/>
      <c r="F372" s="9">
        <f t="shared" si="14"/>
        <v>0</v>
      </c>
    </row>
    <row r="373" spans="1:6" customFormat="1" hidden="1" x14ac:dyDescent="0.25">
      <c r="A373" s="1">
        <v>451</v>
      </c>
      <c r="B373" s="4"/>
      <c r="C373" s="2"/>
      <c r="D373" s="2"/>
      <c r="E373" s="9"/>
      <c r="F373" s="9">
        <f t="shared" si="14"/>
        <v>0</v>
      </c>
    </row>
    <row r="374" spans="1:6" customFormat="1" hidden="1" x14ac:dyDescent="0.25">
      <c r="A374" s="3">
        <v>452</v>
      </c>
      <c r="B374" s="4"/>
      <c r="C374" s="2"/>
      <c r="D374" s="2"/>
      <c r="E374" s="9"/>
      <c r="F374" s="9">
        <f t="shared" si="14"/>
        <v>0</v>
      </c>
    </row>
    <row r="375" spans="1:6" customFormat="1" hidden="1" x14ac:dyDescent="0.25">
      <c r="A375" s="3">
        <v>453</v>
      </c>
      <c r="B375" s="4"/>
      <c r="C375" s="2"/>
      <c r="D375" s="2"/>
      <c r="E375" s="9"/>
      <c r="F375" s="9">
        <f t="shared" si="14"/>
        <v>0</v>
      </c>
    </row>
    <row r="376" spans="1:6" customFormat="1" hidden="1" x14ac:dyDescent="0.25">
      <c r="A376" s="3">
        <v>454</v>
      </c>
      <c r="B376" s="4"/>
      <c r="C376" s="2"/>
      <c r="D376" s="2"/>
      <c r="E376" s="9"/>
      <c r="F376" s="9">
        <f t="shared" si="14"/>
        <v>0</v>
      </c>
    </row>
    <row r="377" spans="1:6" customFormat="1" hidden="1" x14ac:dyDescent="0.25">
      <c r="A377" s="1">
        <v>455</v>
      </c>
      <c r="B377" s="4"/>
      <c r="C377" s="2"/>
      <c r="D377" s="2"/>
      <c r="E377" s="9"/>
      <c r="F377" s="9">
        <f t="shared" si="14"/>
        <v>0</v>
      </c>
    </row>
    <row r="378" spans="1:6" customFormat="1" hidden="1" x14ac:dyDescent="0.25">
      <c r="A378" s="3">
        <v>456</v>
      </c>
      <c r="B378" s="4"/>
      <c r="C378" s="2"/>
      <c r="D378" s="2"/>
      <c r="E378" s="9"/>
      <c r="F378" s="9">
        <f t="shared" si="14"/>
        <v>0</v>
      </c>
    </row>
    <row r="379" spans="1:6" customFormat="1" hidden="1" x14ac:dyDescent="0.25">
      <c r="A379" s="3">
        <v>457</v>
      </c>
      <c r="B379" s="4"/>
      <c r="C379" s="2"/>
      <c r="D379" s="2"/>
      <c r="E379" s="9"/>
      <c r="F379" s="9">
        <f t="shared" si="14"/>
        <v>0</v>
      </c>
    </row>
    <row r="380" spans="1:6" customFormat="1" hidden="1" x14ac:dyDescent="0.25">
      <c r="A380" s="3">
        <v>458</v>
      </c>
      <c r="B380" s="4"/>
      <c r="C380" s="2"/>
      <c r="D380" s="2"/>
      <c r="E380" s="9"/>
      <c r="F380" s="9">
        <f t="shared" si="14"/>
        <v>0</v>
      </c>
    </row>
    <row r="381" spans="1:6" customFormat="1" hidden="1" x14ac:dyDescent="0.25">
      <c r="A381" s="1">
        <v>459</v>
      </c>
      <c r="B381" s="4"/>
      <c r="C381" s="2"/>
      <c r="D381" s="2"/>
      <c r="E381" s="9"/>
      <c r="F381" s="9">
        <f t="shared" si="14"/>
        <v>0</v>
      </c>
    </row>
    <row r="382" spans="1:6" customFormat="1" hidden="1" x14ac:dyDescent="0.25">
      <c r="A382" s="3">
        <v>460</v>
      </c>
      <c r="B382" s="4"/>
      <c r="C382" s="2"/>
      <c r="D382" s="2"/>
      <c r="E382" s="9"/>
      <c r="F382" s="9">
        <f t="shared" si="14"/>
        <v>0</v>
      </c>
    </row>
    <row r="383" spans="1:6" customFormat="1" hidden="1" x14ac:dyDescent="0.25">
      <c r="A383" s="3">
        <v>461</v>
      </c>
      <c r="B383" s="4"/>
      <c r="C383" s="2"/>
      <c r="D383" s="2"/>
      <c r="E383" s="9"/>
      <c r="F383" s="9">
        <f t="shared" si="14"/>
        <v>0</v>
      </c>
    </row>
    <row r="384" spans="1:6" customFormat="1" hidden="1" x14ac:dyDescent="0.25">
      <c r="A384" s="3">
        <v>462</v>
      </c>
      <c r="B384" s="4"/>
      <c r="C384" s="2"/>
      <c r="D384" s="2"/>
      <c r="E384" s="9"/>
      <c r="F384" s="9">
        <f t="shared" ref="F384:F396" si="15">C384*E384</f>
        <v>0</v>
      </c>
    </row>
    <row r="385" spans="1:6" customFormat="1" hidden="1" x14ac:dyDescent="0.25">
      <c r="A385" s="1">
        <v>463</v>
      </c>
      <c r="B385" s="4"/>
      <c r="C385" s="2"/>
      <c r="D385" s="2"/>
      <c r="E385" s="9"/>
      <c r="F385" s="9">
        <f t="shared" si="15"/>
        <v>0</v>
      </c>
    </row>
    <row r="386" spans="1:6" customFormat="1" hidden="1" x14ac:dyDescent="0.25">
      <c r="A386" s="3">
        <v>464</v>
      </c>
      <c r="B386" s="4"/>
      <c r="C386" s="2"/>
      <c r="D386" s="2"/>
      <c r="E386" s="9"/>
      <c r="F386" s="9">
        <f t="shared" si="15"/>
        <v>0</v>
      </c>
    </row>
    <row r="387" spans="1:6" customFormat="1" hidden="1" x14ac:dyDescent="0.25">
      <c r="A387" s="3">
        <v>465</v>
      </c>
      <c r="B387" s="4"/>
      <c r="C387" s="2"/>
      <c r="D387" s="2"/>
      <c r="E387" s="9"/>
      <c r="F387" s="9">
        <f t="shared" si="15"/>
        <v>0</v>
      </c>
    </row>
    <row r="388" spans="1:6" customFormat="1" hidden="1" x14ac:dyDescent="0.25">
      <c r="A388" s="3">
        <v>466</v>
      </c>
      <c r="B388" s="4"/>
      <c r="C388" s="2"/>
      <c r="D388" s="2"/>
      <c r="E388" s="9"/>
      <c r="F388" s="9">
        <f t="shared" si="15"/>
        <v>0</v>
      </c>
    </row>
    <row r="389" spans="1:6" customFormat="1" hidden="1" x14ac:dyDescent="0.25">
      <c r="A389" s="1">
        <v>467</v>
      </c>
      <c r="B389" s="4"/>
      <c r="C389" s="2"/>
      <c r="D389" s="2"/>
      <c r="E389" s="9"/>
      <c r="F389" s="9">
        <f t="shared" si="15"/>
        <v>0</v>
      </c>
    </row>
    <row r="390" spans="1:6" customFormat="1" hidden="1" x14ac:dyDescent="0.25">
      <c r="A390" s="3">
        <v>468</v>
      </c>
      <c r="B390" s="4"/>
      <c r="C390" s="2"/>
      <c r="D390" s="2"/>
      <c r="E390" s="9"/>
      <c r="F390" s="9">
        <f t="shared" si="15"/>
        <v>0</v>
      </c>
    </row>
    <row r="391" spans="1:6" customFormat="1" hidden="1" x14ac:dyDescent="0.25">
      <c r="A391" s="3">
        <v>469</v>
      </c>
      <c r="B391" s="4"/>
      <c r="C391" s="2"/>
      <c r="D391" s="2"/>
      <c r="E391" s="9"/>
      <c r="F391" s="9">
        <f t="shared" si="15"/>
        <v>0</v>
      </c>
    </row>
    <row r="392" spans="1:6" customFormat="1" hidden="1" x14ac:dyDescent="0.25">
      <c r="A392" s="3">
        <v>470</v>
      </c>
      <c r="B392" s="4"/>
      <c r="C392" s="2"/>
      <c r="D392" s="2"/>
      <c r="E392" s="9"/>
      <c r="F392" s="9">
        <f t="shared" si="15"/>
        <v>0</v>
      </c>
    </row>
    <row r="393" spans="1:6" customFormat="1" hidden="1" x14ac:dyDescent="0.25">
      <c r="A393" s="1">
        <v>471</v>
      </c>
      <c r="B393" s="4"/>
      <c r="C393" s="2"/>
      <c r="D393" s="2"/>
      <c r="E393" s="9"/>
      <c r="F393" s="9">
        <f t="shared" si="15"/>
        <v>0</v>
      </c>
    </row>
    <row r="394" spans="1:6" customFormat="1" hidden="1" x14ac:dyDescent="0.25">
      <c r="A394" s="3">
        <v>472</v>
      </c>
      <c r="B394" s="4"/>
      <c r="C394" s="2"/>
      <c r="D394" s="2"/>
      <c r="E394" s="9"/>
      <c r="F394" s="9">
        <f t="shared" si="15"/>
        <v>0</v>
      </c>
    </row>
    <row r="395" spans="1:6" customFormat="1" hidden="1" x14ac:dyDescent="0.25">
      <c r="A395" s="3">
        <v>473</v>
      </c>
      <c r="B395" s="4"/>
      <c r="C395" s="2"/>
      <c r="D395" s="2"/>
      <c r="E395" s="9"/>
      <c r="F395" s="9">
        <f t="shared" si="15"/>
        <v>0</v>
      </c>
    </row>
    <row r="396" spans="1:6" customFormat="1" hidden="1" x14ac:dyDescent="0.25">
      <c r="A396" s="3">
        <v>474</v>
      </c>
      <c r="B396" s="4"/>
      <c r="C396" s="2"/>
      <c r="D396" s="2"/>
      <c r="E396" s="9"/>
      <c r="F396" s="9">
        <f t="shared" si="15"/>
        <v>0</v>
      </c>
    </row>
    <row r="397" spans="1:6" x14ac:dyDescent="0.25">
      <c r="E397" s="22"/>
      <c r="F397" s="22"/>
    </row>
    <row r="398" spans="1:6" ht="31.5" x14ac:dyDescent="0.5">
      <c r="B398" s="46" t="s">
        <v>9</v>
      </c>
      <c r="C398" s="47">
        <f>SUM(C5:C328)</f>
        <v>22121.522000000012</v>
      </c>
      <c r="D398" s="47">
        <f>SUM(D5:D328)</f>
        <v>912.7</v>
      </c>
      <c r="E398" s="46"/>
      <c r="F398" s="48">
        <f>SUM(F5:F328)</f>
        <v>1978530.9290399998</v>
      </c>
    </row>
    <row r="399" spans="1:6" x14ac:dyDescent="0.25">
      <c r="E399" s="22"/>
      <c r="F399" s="22"/>
    </row>
    <row r="400" spans="1:6" ht="18.75" x14ac:dyDescent="0.3">
      <c r="B400" s="49" t="s">
        <v>11</v>
      </c>
      <c r="C400" s="50" t="s">
        <v>12</v>
      </c>
      <c r="D400" s="50" t="s">
        <v>8</v>
      </c>
      <c r="E400" s="29" t="s">
        <v>288</v>
      </c>
      <c r="F400" s="22"/>
    </row>
    <row r="401" spans="2:6" x14ac:dyDescent="0.25">
      <c r="B401" s="51"/>
      <c r="C401" s="49"/>
      <c r="D401" s="49"/>
      <c r="E401" s="52">
        <f>C401+D401</f>
        <v>0</v>
      </c>
      <c r="F401" s="22"/>
    </row>
    <row r="402" spans="2:6" x14ac:dyDescent="0.25">
      <c r="B402" s="53"/>
      <c r="C402" s="53"/>
      <c r="D402" s="53"/>
      <c r="E402" s="52"/>
      <c r="F402" s="22"/>
    </row>
    <row r="403" spans="2:6" x14ac:dyDescent="0.25">
      <c r="E403" s="22"/>
      <c r="F403" s="22"/>
    </row>
    <row r="404" spans="2:6" x14ac:dyDescent="0.25">
      <c r="E404" s="22"/>
      <c r="F404" s="22"/>
    </row>
    <row r="405" spans="2:6" x14ac:dyDescent="0.25">
      <c r="E405" s="22"/>
      <c r="F405" s="22"/>
    </row>
    <row r="406" spans="2:6" x14ac:dyDescent="0.25">
      <c r="E406" s="22"/>
      <c r="F406" s="22"/>
    </row>
    <row r="407" spans="2:6" x14ac:dyDescent="0.25">
      <c r="E407" s="22"/>
      <c r="F407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protectedRanges>
    <protectedRange algorithmName="SHA-512" hashValue="U597kkUQHT7TQolN/9CZogveJ5wz1CN2QHYRZizopIWrLXDCfOGDN6VokmodtcCsYIWq9+An5uQDn2r1oP/i4g==" saltValue="SnA6tyDqU/dOuFXJK2H2AQ==" spinCount="100000" sqref="D5:E6" name="Rango1"/>
  </protectedRanges>
  <autoFilter ref="A4:F396">
    <filterColumn colId="5">
      <filters>
        <filter val="$1,068.00"/>
        <filter val="$1,073.50"/>
        <filter val="$1,196.80"/>
        <filter val="$1,232.00"/>
        <filter val="$1,247.00"/>
        <filter val="$1,287.00"/>
        <filter val="$1,320.00"/>
        <filter val="$1,360.80"/>
        <filter val="$1,364.40"/>
        <filter val="$1,386.00"/>
        <filter val="$1,396.80"/>
        <filter val="$1,459.14"/>
        <filter val="$1,465.00"/>
        <filter val="$1,488.00"/>
        <filter val="$1,569.60"/>
        <filter val="$1,634.47"/>
        <filter val="$1,680.00"/>
        <filter val="$1,791.00"/>
        <filter val="$1,820.40"/>
        <filter val="$1,871.50"/>
        <filter val="$1,952.00"/>
        <filter val="$1,952.08"/>
        <filter val="$1,956.00"/>
        <filter val="$1,967.00"/>
        <filter val="$10,137.00"/>
        <filter val="$10,708.50"/>
        <filter val="$10,840.00"/>
        <filter val="$11,055.00"/>
        <filter val="$11,123.20"/>
        <filter val="$11,330.00"/>
        <filter val="$11,679.20"/>
        <filter val="$11,709.60"/>
        <filter val="$114,208.60"/>
        <filter val="$116.00"/>
        <filter val="$117.42"/>
        <filter val="$118.99"/>
        <filter val="$12,120.00"/>
        <filter val="$12,519.00"/>
        <filter val="$12,999.25"/>
        <filter val="$120.00"/>
        <filter val="$126.00"/>
        <filter val="$13,132.00"/>
        <filter val="$13,860.00"/>
        <filter val="$13,937.00"/>
        <filter val="$132,811.20"/>
        <filter val="$14,973.00"/>
        <filter val="$144.00"/>
        <filter val="$149.88"/>
        <filter val="$16,545.60"/>
        <filter val="$16,839.20"/>
        <filter val="$161.50"/>
        <filter val="$162.00"/>
        <filter val="$17,510.40"/>
        <filter val="$17,816.00"/>
        <filter val="$174.00"/>
        <filter val="$174.84"/>
        <filter val="$18,437.50"/>
        <filter val="$19,151.40"/>
        <filter val="$190,228.64"/>
        <filter val="$192.00"/>
        <filter val="$2,044.90"/>
        <filter val="$2,059.20"/>
        <filter val="$2,136.00"/>
        <filter val="$2,137.60"/>
        <filter val="$2,216.80"/>
        <filter val="$2,360.80"/>
        <filter val="$2,398.22"/>
        <filter val="$2,405.00"/>
        <filter val="$2,434.22"/>
        <filter val="$2,470.00"/>
        <filter val="$2,472.00"/>
        <filter val="$2,591.20"/>
        <filter val="$2,626.00"/>
        <filter val="$2,645.00"/>
        <filter val="$2,667.06"/>
        <filter val="$2,671.90"/>
        <filter val="$2,684.00"/>
        <filter val="$2,796.00"/>
        <filter val="$2,854.42"/>
        <filter val="$2,888.00"/>
        <filter val="$2,937.00"/>
        <filter val="$2,943.14"/>
        <filter val="$2,952.00"/>
        <filter val="$21,255.00"/>
        <filter val="$21,927.96"/>
        <filter val="$212.22"/>
        <filter val="$216.00"/>
        <filter val="$22,248.60"/>
        <filter val="$228.00"/>
        <filter val="$23.80"/>
        <filter val="$230.00"/>
        <filter val="$234.00"/>
        <filter val="$237.60"/>
        <filter val="$238.60"/>
        <filter val="$252.00"/>
        <filter val="$265,248.00"/>
        <filter val="$265.00"/>
        <filter val="$27,319.00"/>
        <filter val="$27,513.60"/>
        <filter val="$28.00"/>
        <filter val="$280.00"/>
        <filter val="$282.00"/>
        <filter val="$282.96"/>
        <filter val="$3,044.16"/>
        <filter val="$3,048.96"/>
        <filter val="$3,113.00"/>
        <filter val="$3,124.80"/>
        <filter val="$3,207.50"/>
        <filter val="$3,250.72"/>
        <filter val="$3,420.00"/>
        <filter val="$3,488.43"/>
        <filter val="$3,600.00"/>
        <filter val="$3,609.60"/>
        <filter val="$3,699.36"/>
        <filter val="$3,710.10"/>
        <filter val="$3,870.00"/>
        <filter val="$3,880.50"/>
        <filter val="$3,959.28"/>
        <filter val="$30,120.80"/>
        <filter val="$30.00"/>
        <filter val="$301.00"/>
        <filter val="$308.00"/>
        <filter val="$316.40"/>
        <filter val="$316.80"/>
        <filter val="$320.00"/>
        <filter val="$325.00"/>
        <filter val="$33,724.08"/>
        <filter val="$330.92"/>
        <filter val="$333.00"/>
        <filter val="$352.50"/>
        <filter val="$36.00"/>
        <filter val="$360.00"/>
        <filter val="$370.50"/>
        <filter val="$378.00"/>
        <filter val="$384.00"/>
        <filter val="$385.00"/>
        <filter val="$393.65"/>
        <filter val="$4,092.00"/>
        <filter val="$4,230.00"/>
        <filter val="$4,256.00"/>
        <filter val="$4,270.00"/>
        <filter val="$4,510.00"/>
        <filter val="$4,510.55"/>
        <filter val="$4,828.00"/>
        <filter val="$4,920.30"/>
        <filter val="$40.00"/>
        <filter val="$401.65"/>
        <filter val="$414.00"/>
        <filter val="$42,094.08"/>
        <filter val="$420.00"/>
        <filter val="$424.00"/>
        <filter val="$442.18"/>
        <filter val="$442.88"/>
        <filter val="$455.00"/>
        <filter val="$456.81"/>
        <filter val="$456.84"/>
        <filter val="$459.00"/>
        <filter val="$459.36"/>
        <filter val="$464.00"/>
        <filter val="$464.01"/>
        <filter val="$47,335.20"/>
        <filter val="$48.00"/>
        <filter val="$496.80"/>
        <filter val="$5,010.34"/>
        <filter val="$5,022.00"/>
        <filter val="$5,301.00"/>
        <filter val="$5,346.00"/>
        <filter val="$5,430.20"/>
        <filter val="$5,564.16"/>
        <filter val="$5,791.68"/>
        <filter val="$5,805.50"/>
        <filter val="$5,821.20"/>
        <filter val="$50.00"/>
        <filter val="$51.15"/>
        <filter val="$514.08"/>
        <filter val="$522.00"/>
        <filter val="$534.00"/>
        <filter val="$54.00"/>
        <filter val="$542.34"/>
        <filter val="$56,086.40"/>
        <filter val="$576.00"/>
        <filter val="$577.20"/>
        <filter val="$58.00"/>
        <filter val="$580.00"/>
        <filter val="$581.00"/>
        <filter val="$593.52"/>
        <filter val="$599.40"/>
        <filter val="$6,289.92"/>
        <filter val="$6,520.50"/>
        <filter val="$6,566.40"/>
        <filter val="$6,658.80"/>
        <filter val="$6,714.40"/>
        <filter val="$60.00"/>
        <filter val="$614.04"/>
        <filter val="$629.00"/>
        <filter val="$63.00"/>
        <filter val="$650.00"/>
        <filter val="$653.72"/>
        <filter val="$660.60"/>
        <filter val="$677.70"/>
        <filter val="$690.30"/>
        <filter val="$7,105.20"/>
        <filter val="$7,270.00"/>
        <filter val="$7,392.00"/>
        <filter val="$7,505.90"/>
        <filter val="$7,735.00"/>
        <filter val="$7,915.00"/>
        <filter val="$705.00"/>
        <filter val="$709.30"/>
        <filter val="$716.76"/>
        <filter val="$72,300.00"/>
        <filter val="$75,153.60"/>
        <filter val="$76,506.18"/>
        <filter val="$766.32"/>
        <filter val="$780.00"/>
        <filter val="$794.85"/>
        <filter val="$795.00"/>
        <filter val="$799.20"/>
        <filter val="$8,505.00"/>
        <filter val="$8,507.80"/>
        <filter val="$8,917.65"/>
        <filter val="$824.50"/>
        <filter val="$842.80"/>
        <filter val="$846.00"/>
        <filter val="$851.00"/>
        <filter val="$858.00"/>
        <filter val="$873.40"/>
        <filter val="$885.30"/>
        <filter val="$891.33"/>
        <filter val="$894.24"/>
        <filter val="$9,063.16"/>
        <filter val="$9,193.50"/>
        <filter val="$9,216.00"/>
        <filter val="$9,432.45"/>
        <filter val="$9,691.00"/>
        <filter val="$90.00"/>
        <filter val="$919.34"/>
        <filter val="$926.30"/>
        <filter val="$93.75"/>
        <filter val="$940.80"/>
        <filter val="$949.54"/>
        <filter val="$952.30"/>
        <filter val="$973.75"/>
        <filter val="$976.80"/>
      </filters>
    </filterColumn>
    <sortState ref="A5:F402">
      <sortCondition ref="B4:B165"/>
    </sortState>
  </autoFilter>
  <sortState ref="A5:H480">
    <sortCondition ref="B411"/>
  </sortState>
  <mergeCells count="7">
    <mergeCell ref="A3:F3"/>
    <mergeCell ref="A1:F1"/>
    <mergeCell ref="A2:F2"/>
    <mergeCell ref="B400:B402"/>
    <mergeCell ref="C401:C402"/>
    <mergeCell ref="D401:D402"/>
    <mergeCell ref="E401:E402"/>
  </mergeCells>
  <pageMargins left="0.23622047244094491" right="0.23622047244094491" top="0.74803149606299213" bottom="0.74803149606299213" header="0.31496062992125984" footer="0.31496062992125984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B120" sqref="B120"/>
    </sheetView>
  </sheetViews>
  <sheetFormatPr baseColWidth="10" defaultRowHeight="15" x14ac:dyDescent="0.25"/>
  <cols>
    <col min="2" max="2" width="31.85546875" bestFit="1" customWidth="1"/>
  </cols>
  <sheetData>
    <row r="1" spans="1:8" x14ac:dyDescent="0.25">
      <c r="A1" s="3">
        <v>209</v>
      </c>
      <c r="B1" t="s">
        <v>128</v>
      </c>
      <c r="C1" s="13"/>
      <c r="D1" s="6"/>
      <c r="E1" s="13">
        <f t="shared" ref="E1:E32" si="0">C1-(2.2*D1)</f>
        <v>0</v>
      </c>
      <c r="F1" s="2"/>
      <c r="G1" s="9"/>
      <c r="H1" s="9">
        <f>E1*G1</f>
        <v>0</v>
      </c>
    </row>
    <row r="2" spans="1:8" x14ac:dyDescent="0.25">
      <c r="A2" s="3">
        <v>210</v>
      </c>
      <c r="B2" t="s">
        <v>129</v>
      </c>
      <c r="C2" s="13"/>
      <c r="D2" s="6"/>
      <c r="E2" s="13">
        <f t="shared" si="0"/>
        <v>0</v>
      </c>
      <c r="F2" s="2"/>
      <c r="G2" s="9"/>
      <c r="H2" s="9">
        <f>E2*G2</f>
        <v>0</v>
      </c>
    </row>
    <row r="3" spans="1:8" x14ac:dyDescent="0.25">
      <c r="A3" s="3">
        <v>211</v>
      </c>
      <c r="B3" t="s">
        <v>130</v>
      </c>
      <c r="C3" s="13"/>
      <c r="D3" s="6"/>
      <c r="E3" s="13">
        <f t="shared" si="0"/>
        <v>0</v>
      </c>
      <c r="F3" s="2"/>
      <c r="G3" s="9"/>
      <c r="H3" s="9">
        <f>E3*G3</f>
        <v>0</v>
      </c>
    </row>
    <row r="4" spans="1:8" x14ac:dyDescent="0.25">
      <c r="A4" s="3">
        <v>212</v>
      </c>
      <c r="B4" t="s">
        <v>131</v>
      </c>
      <c r="C4" s="13"/>
      <c r="D4" s="6"/>
      <c r="E4" s="13">
        <f t="shared" si="0"/>
        <v>0</v>
      </c>
      <c r="F4" s="2"/>
      <c r="G4" s="9"/>
      <c r="H4" s="9">
        <f>F4*G4</f>
        <v>0</v>
      </c>
    </row>
    <row r="5" spans="1:8" x14ac:dyDescent="0.25">
      <c r="A5" s="1">
        <v>213</v>
      </c>
      <c r="B5" t="s">
        <v>132</v>
      </c>
      <c r="C5" s="13"/>
      <c r="D5" s="6"/>
      <c r="E5" s="13">
        <f t="shared" si="0"/>
        <v>0</v>
      </c>
      <c r="F5" s="2"/>
      <c r="G5" s="9"/>
      <c r="H5" s="9">
        <f>E5*G5</f>
        <v>0</v>
      </c>
    </row>
    <row r="6" spans="1:8" x14ac:dyDescent="0.25">
      <c r="A6" s="3">
        <v>214</v>
      </c>
      <c r="B6" t="s">
        <v>106</v>
      </c>
      <c r="C6" s="7"/>
      <c r="D6" s="7"/>
      <c r="E6" s="13">
        <f t="shared" si="0"/>
        <v>0</v>
      </c>
      <c r="F6" s="7"/>
      <c r="G6" s="16"/>
      <c r="H6" s="9">
        <f>F6*G6</f>
        <v>0</v>
      </c>
    </row>
    <row r="7" spans="1:8" x14ac:dyDescent="0.25">
      <c r="A7" s="3">
        <v>215</v>
      </c>
      <c r="B7" t="s">
        <v>133</v>
      </c>
      <c r="C7" s="7"/>
      <c r="D7" s="7"/>
      <c r="E7" s="13">
        <f t="shared" si="0"/>
        <v>0</v>
      </c>
      <c r="F7" s="7"/>
      <c r="G7" s="16"/>
      <c r="H7" s="9">
        <f t="shared" ref="H7:H45" si="1">E7*G7</f>
        <v>0</v>
      </c>
    </row>
    <row r="8" spans="1:8" x14ac:dyDescent="0.25">
      <c r="A8" s="3">
        <v>216</v>
      </c>
      <c r="B8" t="s">
        <v>134</v>
      </c>
      <c r="C8" s="8"/>
      <c r="D8" s="2"/>
      <c r="E8" s="13">
        <f t="shared" si="0"/>
        <v>0</v>
      </c>
      <c r="F8" s="2"/>
      <c r="G8" s="9"/>
      <c r="H8" s="9">
        <f t="shared" si="1"/>
        <v>0</v>
      </c>
    </row>
    <row r="9" spans="1:8" x14ac:dyDescent="0.25">
      <c r="A9" s="3">
        <v>217</v>
      </c>
      <c r="B9" t="s">
        <v>135</v>
      </c>
      <c r="C9" s="8"/>
      <c r="D9" s="2"/>
      <c r="E9" s="13">
        <f t="shared" si="0"/>
        <v>0</v>
      </c>
      <c r="F9" s="2"/>
      <c r="G9" s="9"/>
      <c r="H9" s="9">
        <f t="shared" si="1"/>
        <v>0</v>
      </c>
    </row>
    <row r="10" spans="1:8" x14ac:dyDescent="0.25">
      <c r="A10" s="1">
        <v>218</v>
      </c>
      <c r="B10" t="s">
        <v>136</v>
      </c>
      <c r="C10" s="8"/>
      <c r="D10" s="2"/>
      <c r="E10" s="13">
        <f t="shared" si="0"/>
        <v>0</v>
      </c>
      <c r="F10" s="2"/>
      <c r="G10" s="9"/>
      <c r="H10" s="9">
        <f t="shared" si="1"/>
        <v>0</v>
      </c>
    </row>
    <row r="11" spans="1:8" x14ac:dyDescent="0.25">
      <c r="A11" s="3">
        <v>219</v>
      </c>
      <c r="B11" t="s">
        <v>133</v>
      </c>
      <c r="C11" s="8"/>
      <c r="D11" s="2"/>
      <c r="E11" s="13">
        <f t="shared" si="0"/>
        <v>0</v>
      </c>
      <c r="F11" s="2"/>
      <c r="G11" s="9"/>
      <c r="H11" s="9">
        <f t="shared" si="1"/>
        <v>0</v>
      </c>
    </row>
    <row r="12" spans="1:8" x14ac:dyDescent="0.25">
      <c r="A12" s="3">
        <v>220</v>
      </c>
      <c r="B12" t="s">
        <v>137</v>
      </c>
      <c r="C12" s="8"/>
      <c r="D12" s="2"/>
      <c r="E12" s="13">
        <f t="shared" si="0"/>
        <v>0</v>
      </c>
      <c r="F12" s="2"/>
      <c r="G12" s="9"/>
      <c r="H12" s="9">
        <f t="shared" si="1"/>
        <v>0</v>
      </c>
    </row>
    <row r="13" spans="1:8" x14ac:dyDescent="0.25">
      <c r="A13" s="3">
        <v>221</v>
      </c>
      <c r="B13" t="s">
        <v>138</v>
      </c>
      <c r="C13" s="8"/>
      <c r="D13" s="2"/>
      <c r="E13" s="13">
        <f t="shared" si="0"/>
        <v>0</v>
      </c>
      <c r="F13" s="2"/>
      <c r="G13" s="9"/>
      <c r="H13" s="9">
        <f t="shared" si="1"/>
        <v>0</v>
      </c>
    </row>
    <row r="14" spans="1:8" x14ac:dyDescent="0.25">
      <c r="A14" s="3">
        <v>222</v>
      </c>
      <c r="B14" t="s">
        <v>139</v>
      </c>
      <c r="C14" s="8"/>
      <c r="D14" s="2"/>
      <c r="E14" s="13">
        <f t="shared" si="0"/>
        <v>0</v>
      </c>
      <c r="F14" s="2"/>
      <c r="G14" s="9"/>
      <c r="H14" s="9">
        <f t="shared" si="1"/>
        <v>0</v>
      </c>
    </row>
    <row r="15" spans="1:8" x14ac:dyDescent="0.25">
      <c r="A15" s="1">
        <v>223</v>
      </c>
      <c r="B15" t="s">
        <v>134</v>
      </c>
      <c r="C15" s="8"/>
      <c r="D15" s="2"/>
      <c r="E15" s="13">
        <f t="shared" si="0"/>
        <v>0</v>
      </c>
      <c r="F15" s="2"/>
      <c r="G15" s="9"/>
      <c r="H15" s="9">
        <f t="shared" si="1"/>
        <v>0</v>
      </c>
    </row>
    <row r="16" spans="1:8" x14ac:dyDescent="0.25">
      <c r="A16" s="3">
        <v>224</v>
      </c>
      <c r="B16" t="s">
        <v>140</v>
      </c>
      <c r="C16" s="8"/>
      <c r="D16" s="2"/>
      <c r="E16" s="13">
        <f t="shared" si="0"/>
        <v>0</v>
      </c>
      <c r="F16" s="2"/>
      <c r="G16" s="9"/>
      <c r="H16" s="9">
        <f t="shared" si="1"/>
        <v>0</v>
      </c>
    </row>
    <row r="17" spans="1:8" x14ac:dyDescent="0.25">
      <c r="A17" s="3">
        <v>225</v>
      </c>
      <c r="B17" t="s">
        <v>141</v>
      </c>
      <c r="C17" s="8"/>
      <c r="D17" s="2"/>
      <c r="E17" s="13">
        <f t="shared" si="0"/>
        <v>0</v>
      </c>
      <c r="F17" s="2"/>
      <c r="G17" s="9"/>
      <c r="H17" s="9">
        <f t="shared" si="1"/>
        <v>0</v>
      </c>
    </row>
    <row r="18" spans="1:8" x14ac:dyDescent="0.25">
      <c r="A18" s="3">
        <v>226</v>
      </c>
      <c r="B18" t="s">
        <v>142</v>
      </c>
      <c r="C18" s="8"/>
      <c r="D18" s="2"/>
      <c r="E18" s="13">
        <f t="shared" si="0"/>
        <v>0</v>
      </c>
      <c r="F18" s="2"/>
      <c r="G18" s="9"/>
      <c r="H18" s="9">
        <f t="shared" si="1"/>
        <v>0</v>
      </c>
    </row>
    <row r="19" spans="1:8" x14ac:dyDescent="0.25">
      <c r="A19" s="3">
        <v>227</v>
      </c>
      <c r="B19" t="s">
        <v>143</v>
      </c>
      <c r="C19" s="8"/>
      <c r="D19" s="2"/>
      <c r="E19" s="13">
        <f t="shared" si="0"/>
        <v>0</v>
      </c>
      <c r="F19" s="2"/>
      <c r="G19" s="9"/>
      <c r="H19" s="9">
        <f t="shared" si="1"/>
        <v>0</v>
      </c>
    </row>
    <row r="20" spans="1:8" x14ac:dyDescent="0.25">
      <c r="A20" s="1">
        <v>228</v>
      </c>
      <c r="B20" t="s">
        <v>144</v>
      </c>
      <c r="C20" s="8"/>
      <c r="D20" s="2"/>
      <c r="E20" s="13">
        <f t="shared" si="0"/>
        <v>0</v>
      </c>
      <c r="F20" s="2"/>
      <c r="G20" s="9"/>
      <c r="H20" s="9">
        <f t="shared" si="1"/>
        <v>0</v>
      </c>
    </row>
    <row r="21" spans="1:8" x14ac:dyDescent="0.25">
      <c r="A21" s="3">
        <v>229</v>
      </c>
      <c r="B21" t="s">
        <v>133</v>
      </c>
      <c r="C21" s="8"/>
      <c r="D21" s="2"/>
      <c r="E21" s="13">
        <f t="shared" si="0"/>
        <v>0</v>
      </c>
      <c r="F21" s="2"/>
      <c r="G21" s="9"/>
      <c r="H21" s="9">
        <f t="shared" si="1"/>
        <v>0</v>
      </c>
    </row>
    <row r="22" spans="1:8" x14ac:dyDescent="0.25">
      <c r="A22" s="3">
        <v>230</v>
      </c>
      <c r="B22" t="s">
        <v>140</v>
      </c>
      <c r="C22" s="8"/>
      <c r="D22" s="2"/>
      <c r="E22" s="13">
        <f t="shared" si="0"/>
        <v>0</v>
      </c>
      <c r="F22" s="2"/>
      <c r="G22" s="9"/>
      <c r="H22" s="9">
        <f t="shared" si="1"/>
        <v>0</v>
      </c>
    </row>
    <row r="23" spans="1:8" x14ac:dyDescent="0.25">
      <c r="A23" s="3">
        <v>231</v>
      </c>
      <c r="B23" t="s">
        <v>133</v>
      </c>
      <c r="C23" s="8"/>
      <c r="D23" s="2"/>
      <c r="E23" s="13">
        <f t="shared" si="0"/>
        <v>0</v>
      </c>
      <c r="F23" s="2"/>
      <c r="G23" s="9"/>
      <c r="H23" s="9">
        <f t="shared" si="1"/>
        <v>0</v>
      </c>
    </row>
    <row r="24" spans="1:8" x14ac:dyDescent="0.25">
      <c r="A24" s="3">
        <v>232</v>
      </c>
      <c r="B24" t="s">
        <v>145</v>
      </c>
      <c r="C24" s="8"/>
      <c r="D24" s="2"/>
      <c r="E24" s="13">
        <f t="shared" si="0"/>
        <v>0</v>
      </c>
      <c r="F24" s="2"/>
      <c r="G24" s="9"/>
      <c r="H24" s="9">
        <f t="shared" si="1"/>
        <v>0</v>
      </c>
    </row>
    <row r="25" spans="1:8" x14ac:dyDescent="0.25">
      <c r="A25" s="1">
        <v>233</v>
      </c>
      <c r="B25" t="s">
        <v>133</v>
      </c>
      <c r="C25" s="8"/>
      <c r="D25" s="2"/>
      <c r="E25" s="13">
        <f t="shared" si="0"/>
        <v>0</v>
      </c>
      <c r="F25" s="2"/>
      <c r="G25" s="9"/>
      <c r="H25" s="9">
        <f t="shared" si="1"/>
        <v>0</v>
      </c>
    </row>
    <row r="26" spans="1:8" x14ac:dyDescent="0.25">
      <c r="A26" s="3">
        <v>234</v>
      </c>
      <c r="B26" t="s">
        <v>142</v>
      </c>
      <c r="C26" s="13"/>
      <c r="D26" s="6"/>
      <c r="E26" s="13">
        <f t="shared" si="0"/>
        <v>0</v>
      </c>
      <c r="F26" s="2"/>
      <c r="G26" s="9"/>
      <c r="H26" s="9">
        <f t="shared" si="1"/>
        <v>0</v>
      </c>
    </row>
    <row r="27" spans="1:8" x14ac:dyDescent="0.25">
      <c r="A27" s="3">
        <v>235</v>
      </c>
      <c r="B27" t="s">
        <v>146</v>
      </c>
      <c r="C27" s="13"/>
      <c r="D27" s="6"/>
      <c r="E27" s="13">
        <f t="shared" si="0"/>
        <v>0</v>
      </c>
      <c r="F27" s="2"/>
      <c r="G27" s="9"/>
      <c r="H27" s="9">
        <f t="shared" si="1"/>
        <v>0</v>
      </c>
    </row>
    <row r="28" spans="1:8" x14ac:dyDescent="0.25">
      <c r="A28" s="3">
        <v>236</v>
      </c>
      <c r="B28" t="s">
        <v>133</v>
      </c>
      <c r="C28" s="13"/>
      <c r="D28" s="6"/>
      <c r="E28" s="13">
        <f t="shared" si="0"/>
        <v>0</v>
      </c>
      <c r="F28" s="2"/>
      <c r="G28" s="9"/>
      <c r="H28" s="9">
        <f t="shared" si="1"/>
        <v>0</v>
      </c>
    </row>
    <row r="29" spans="1:8" x14ac:dyDescent="0.25">
      <c r="A29" s="3">
        <v>237</v>
      </c>
      <c r="B29" t="s">
        <v>133</v>
      </c>
      <c r="C29" s="13"/>
      <c r="D29" s="6"/>
      <c r="E29" s="13">
        <f t="shared" si="0"/>
        <v>0</v>
      </c>
      <c r="F29" s="2"/>
      <c r="G29" s="9"/>
      <c r="H29" s="9">
        <f t="shared" si="1"/>
        <v>0</v>
      </c>
    </row>
    <row r="30" spans="1:8" x14ac:dyDescent="0.25">
      <c r="A30" s="1">
        <v>238</v>
      </c>
      <c r="B30" t="s">
        <v>147</v>
      </c>
      <c r="C30" s="13"/>
      <c r="D30" s="6"/>
      <c r="E30" s="13">
        <f t="shared" si="0"/>
        <v>0</v>
      </c>
      <c r="F30" s="2"/>
      <c r="G30" s="9"/>
      <c r="H30" s="9">
        <f t="shared" si="1"/>
        <v>0</v>
      </c>
    </row>
    <row r="31" spans="1:8" x14ac:dyDescent="0.25">
      <c r="A31" s="3">
        <v>239</v>
      </c>
      <c r="B31" t="s">
        <v>148</v>
      </c>
      <c r="C31" s="13"/>
      <c r="D31" s="6"/>
      <c r="E31" s="13">
        <f t="shared" si="0"/>
        <v>0</v>
      </c>
      <c r="F31" s="6"/>
      <c r="G31" s="14"/>
      <c r="H31" s="9">
        <f t="shared" si="1"/>
        <v>0</v>
      </c>
    </row>
    <row r="32" spans="1:8" x14ac:dyDescent="0.25">
      <c r="A32" s="3">
        <v>240</v>
      </c>
      <c r="B32" t="s">
        <v>149</v>
      </c>
      <c r="C32" s="13"/>
      <c r="D32" s="6"/>
      <c r="E32" s="13">
        <f t="shared" si="0"/>
        <v>0</v>
      </c>
      <c r="F32" s="2"/>
      <c r="G32" s="9"/>
      <c r="H32" s="9">
        <f t="shared" si="1"/>
        <v>0</v>
      </c>
    </row>
    <row r="33" spans="1:8" x14ac:dyDescent="0.25">
      <c r="A33" s="3">
        <v>241</v>
      </c>
      <c r="B33" t="s">
        <v>150</v>
      </c>
      <c r="C33" s="13"/>
      <c r="D33" s="6"/>
      <c r="E33" s="13">
        <f t="shared" ref="E33:E64" si="2">C33-(2.2*D33)</f>
        <v>0</v>
      </c>
      <c r="F33" s="2"/>
      <c r="G33" s="9"/>
      <c r="H33" s="9">
        <f t="shared" si="1"/>
        <v>0</v>
      </c>
    </row>
    <row r="34" spans="1:8" x14ac:dyDescent="0.25">
      <c r="A34" s="3">
        <v>242</v>
      </c>
      <c r="B34" t="s">
        <v>151</v>
      </c>
      <c r="C34" s="13"/>
      <c r="D34" s="6"/>
      <c r="E34" s="13">
        <f t="shared" si="2"/>
        <v>0</v>
      </c>
      <c r="F34" s="2"/>
      <c r="G34" s="9"/>
      <c r="H34" s="9">
        <f t="shared" si="1"/>
        <v>0</v>
      </c>
    </row>
    <row r="35" spans="1:8" x14ac:dyDescent="0.25">
      <c r="A35" s="1">
        <v>243</v>
      </c>
      <c r="B35" t="s">
        <v>152</v>
      </c>
      <c r="C35" s="13"/>
      <c r="D35" s="6"/>
      <c r="E35" s="13">
        <f t="shared" si="2"/>
        <v>0</v>
      </c>
      <c r="F35" s="2"/>
      <c r="G35" s="9"/>
      <c r="H35" s="9">
        <f t="shared" si="1"/>
        <v>0</v>
      </c>
    </row>
    <row r="36" spans="1:8" x14ac:dyDescent="0.25">
      <c r="A36" s="3">
        <v>244</v>
      </c>
      <c r="B36" t="s">
        <v>153</v>
      </c>
      <c r="C36" s="13"/>
      <c r="D36" s="6"/>
      <c r="E36" s="13">
        <f t="shared" si="2"/>
        <v>0</v>
      </c>
      <c r="F36" s="2"/>
      <c r="G36" s="9"/>
      <c r="H36" s="9">
        <f t="shared" si="1"/>
        <v>0</v>
      </c>
    </row>
    <row r="37" spans="1:8" x14ac:dyDescent="0.25">
      <c r="A37" s="3">
        <v>245</v>
      </c>
      <c r="B37" t="s">
        <v>133</v>
      </c>
      <c r="C37" s="13"/>
      <c r="D37" s="6"/>
      <c r="E37" s="13">
        <f t="shared" si="2"/>
        <v>0</v>
      </c>
      <c r="F37" s="2"/>
      <c r="G37" s="9"/>
      <c r="H37" s="9">
        <f t="shared" si="1"/>
        <v>0</v>
      </c>
    </row>
    <row r="38" spans="1:8" x14ac:dyDescent="0.25">
      <c r="A38" s="3">
        <v>246</v>
      </c>
      <c r="B38" t="s">
        <v>154</v>
      </c>
      <c r="C38" s="13"/>
      <c r="D38" s="6"/>
      <c r="E38" s="13">
        <f t="shared" si="2"/>
        <v>0</v>
      </c>
      <c r="F38" s="2"/>
      <c r="G38" s="9"/>
      <c r="H38" s="9">
        <f t="shared" si="1"/>
        <v>0</v>
      </c>
    </row>
    <row r="39" spans="1:8" x14ac:dyDescent="0.25">
      <c r="A39" s="3">
        <v>247</v>
      </c>
      <c r="B39" t="s">
        <v>155</v>
      </c>
      <c r="C39" s="13"/>
      <c r="D39" s="6"/>
      <c r="E39" s="13">
        <f t="shared" si="2"/>
        <v>0</v>
      </c>
      <c r="F39" s="2"/>
      <c r="G39" s="9"/>
      <c r="H39" s="9">
        <f t="shared" si="1"/>
        <v>0</v>
      </c>
    </row>
    <row r="40" spans="1:8" x14ac:dyDescent="0.25">
      <c r="A40" s="1">
        <v>248</v>
      </c>
      <c r="B40" t="s">
        <v>156</v>
      </c>
      <c r="C40" s="13"/>
      <c r="D40" s="6"/>
      <c r="E40" s="13">
        <f t="shared" si="2"/>
        <v>0</v>
      </c>
      <c r="F40" s="2"/>
      <c r="G40" s="9"/>
      <c r="H40" s="9">
        <f t="shared" si="1"/>
        <v>0</v>
      </c>
    </row>
    <row r="41" spans="1:8" x14ac:dyDescent="0.25">
      <c r="A41" s="3">
        <v>249</v>
      </c>
      <c r="B41" t="s">
        <v>82</v>
      </c>
      <c r="C41" s="13"/>
      <c r="D41" s="6"/>
      <c r="E41" s="13">
        <f t="shared" si="2"/>
        <v>0</v>
      </c>
      <c r="F41" s="2"/>
      <c r="G41" s="9"/>
      <c r="H41" s="9">
        <f t="shared" si="1"/>
        <v>0</v>
      </c>
    </row>
    <row r="42" spans="1:8" x14ac:dyDescent="0.25">
      <c r="A42" s="3">
        <v>250</v>
      </c>
      <c r="B42" t="s">
        <v>157</v>
      </c>
      <c r="C42" s="8"/>
      <c r="D42" s="2"/>
      <c r="E42" s="13">
        <f t="shared" si="2"/>
        <v>0</v>
      </c>
      <c r="F42" s="2"/>
      <c r="G42" s="9"/>
      <c r="H42" s="9">
        <f t="shared" si="1"/>
        <v>0</v>
      </c>
    </row>
    <row r="43" spans="1:8" x14ac:dyDescent="0.25">
      <c r="A43" s="3">
        <v>251</v>
      </c>
      <c r="B43" t="s">
        <v>158</v>
      </c>
      <c r="C43" s="8"/>
      <c r="D43" s="2"/>
      <c r="E43" s="13">
        <f t="shared" si="2"/>
        <v>0</v>
      </c>
      <c r="F43" s="2"/>
      <c r="G43" s="9"/>
      <c r="H43" s="9">
        <f t="shared" si="1"/>
        <v>0</v>
      </c>
    </row>
    <row r="44" spans="1:8" x14ac:dyDescent="0.25">
      <c r="A44" s="3">
        <v>252</v>
      </c>
      <c r="B44" t="s">
        <v>159</v>
      </c>
      <c r="C44" s="8"/>
      <c r="D44" s="2"/>
      <c r="E44" s="13">
        <f t="shared" si="2"/>
        <v>0</v>
      </c>
      <c r="F44" s="2"/>
      <c r="G44" s="9"/>
      <c r="H44" s="9">
        <f t="shared" si="1"/>
        <v>0</v>
      </c>
    </row>
    <row r="45" spans="1:8" x14ac:dyDescent="0.25">
      <c r="A45" s="1">
        <v>253</v>
      </c>
      <c r="B45" t="s">
        <v>160</v>
      </c>
      <c r="C45" s="8"/>
      <c r="D45" s="2"/>
      <c r="E45" s="13">
        <f t="shared" si="2"/>
        <v>0</v>
      </c>
      <c r="F45" s="2"/>
      <c r="G45" s="9"/>
      <c r="H45" s="9">
        <f t="shared" si="1"/>
        <v>0</v>
      </c>
    </row>
    <row r="46" spans="1:8" x14ac:dyDescent="0.25">
      <c r="A46" s="3">
        <v>254</v>
      </c>
      <c r="B46" t="s">
        <v>161</v>
      </c>
      <c r="C46" s="8"/>
      <c r="D46" s="2"/>
      <c r="E46" s="13">
        <f t="shared" si="2"/>
        <v>0</v>
      </c>
      <c r="F46" s="2"/>
      <c r="G46" s="9"/>
      <c r="H46" s="9">
        <f>F46*G46</f>
        <v>0</v>
      </c>
    </row>
    <row r="47" spans="1:8" x14ac:dyDescent="0.25">
      <c r="A47" s="3">
        <v>255</v>
      </c>
      <c r="B47" t="s">
        <v>133</v>
      </c>
      <c r="C47" s="8"/>
      <c r="D47" s="2"/>
      <c r="E47" s="13">
        <f t="shared" si="2"/>
        <v>0</v>
      </c>
      <c r="F47" s="2"/>
      <c r="G47" s="9"/>
      <c r="H47" s="9">
        <f>F47*G47</f>
        <v>0</v>
      </c>
    </row>
    <row r="48" spans="1:8" x14ac:dyDescent="0.25">
      <c r="A48" s="3">
        <v>256</v>
      </c>
      <c r="B48" t="s">
        <v>162</v>
      </c>
      <c r="C48" s="8"/>
      <c r="D48" s="2"/>
      <c r="E48" s="13">
        <f t="shared" si="2"/>
        <v>0</v>
      </c>
      <c r="F48" s="2"/>
      <c r="G48" s="9"/>
      <c r="H48" s="9">
        <f>E48*G48</f>
        <v>0</v>
      </c>
    </row>
    <row r="49" spans="1:8" x14ac:dyDescent="0.25">
      <c r="A49" s="3">
        <v>257</v>
      </c>
      <c r="B49" t="s">
        <v>67</v>
      </c>
      <c r="C49" s="8"/>
      <c r="D49" s="2"/>
      <c r="E49" s="13">
        <f t="shared" si="2"/>
        <v>0</v>
      </c>
      <c r="F49" s="2"/>
      <c r="G49" s="9"/>
      <c r="H49" s="9">
        <f>E49*G49</f>
        <v>0</v>
      </c>
    </row>
    <row r="50" spans="1:8" x14ac:dyDescent="0.25">
      <c r="A50" s="1">
        <v>258</v>
      </c>
      <c r="B50" t="s">
        <v>140</v>
      </c>
      <c r="C50" s="8"/>
      <c r="D50" s="2"/>
      <c r="E50" s="13">
        <f t="shared" si="2"/>
        <v>0</v>
      </c>
      <c r="F50" s="2"/>
      <c r="G50" s="9"/>
      <c r="H50" s="9">
        <f>F50*G50</f>
        <v>0</v>
      </c>
    </row>
    <row r="51" spans="1:8" x14ac:dyDescent="0.25">
      <c r="A51" s="3">
        <v>259</v>
      </c>
      <c r="B51" t="s">
        <v>163</v>
      </c>
      <c r="C51" s="8"/>
      <c r="D51" s="2"/>
      <c r="E51" s="13">
        <f t="shared" si="2"/>
        <v>0</v>
      </c>
      <c r="F51" s="2"/>
      <c r="G51" s="9"/>
      <c r="H51" s="9">
        <f>E51*G51</f>
        <v>0</v>
      </c>
    </row>
    <row r="52" spans="1:8" x14ac:dyDescent="0.25">
      <c r="A52" s="3">
        <v>260</v>
      </c>
      <c r="B52" t="s">
        <v>164</v>
      </c>
      <c r="C52" s="8"/>
      <c r="D52" s="2"/>
      <c r="E52" s="13">
        <f t="shared" si="2"/>
        <v>0</v>
      </c>
      <c r="F52" s="2"/>
      <c r="G52" s="9"/>
      <c r="H52" s="9">
        <f>E52*G52</f>
        <v>0</v>
      </c>
    </row>
    <row r="53" spans="1:8" x14ac:dyDescent="0.25">
      <c r="A53" s="3">
        <v>261</v>
      </c>
      <c r="B53" t="s">
        <v>165</v>
      </c>
      <c r="C53" s="8"/>
      <c r="D53" s="2"/>
      <c r="E53" s="13">
        <f t="shared" si="2"/>
        <v>0</v>
      </c>
      <c r="F53" s="2"/>
      <c r="G53" s="9"/>
      <c r="H53" s="9">
        <f>F53*G53</f>
        <v>0</v>
      </c>
    </row>
    <row r="54" spans="1:8" x14ac:dyDescent="0.25">
      <c r="A54" s="3">
        <v>262</v>
      </c>
      <c r="B54" t="s">
        <v>166</v>
      </c>
      <c r="C54" s="8"/>
      <c r="D54" s="2"/>
      <c r="E54" s="13">
        <f t="shared" si="2"/>
        <v>0</v>
      </c>
      <c r="F54" s="2"/>
      <c r="G54" s="9"/>
      <c r="H54" s="9">
        <f>F54*G54</f>
        <v>0</v>
      </c>
    </row>
    <row r="55" spans="1:8" x14ac:dyDescent="0.25">
      <c r="A55" s="1">
        <v>263</v>
      </c>
      <c r="B55" t="s">
        <v>167</v>
      </c>
      <c r="C55" s="8"/>
      <c r="D55" s="2"/>
      <c r="E55" s="13">
        <f t="shared" si="2"/>
        <v>0</v>
      </c>
      <c r="F55" s="2"/>
      <c r="G55" s="9"/>
      <c r="H55" s="9">
        <f t="shared" ref="H55:H60" si="3">E55*G55</f>
        <v>0</v>
      </c>
    </row>
    <row r="56" spans="1:8" x14ac:dyDescent="0.25">
      <c r="A56" s="3">
        <v>264</v>
      </c>
      <c r="B56" t="s">
        <v>168</v>
      </c>
      <c r="C56" s="8"/>
      <c r="D56" s="2"/>
      <c r="E56" s="13">
        <f t="shared" si="2"/>
        <v>0</v>
      </c>
      <c r="F56" s="2"/>
      <c r="G56" s="9"/>
      <c r="H56" s="9">
        <f t="shared" si="3"/>
        <v>0</v>
      </c>
    </row>
    <row r="57" spans="1:8" x14ac:dyDescent="0.25">
      <c r="A57" s="3">
        <v>265</v>
      </c>
      <c r="B57" t="s">
        <v>169</v>
      </c>
      <c r="C57" s="8"/>
      <c r="D57" s="2"/>
      <c r="E57" s="13">
        <f t="shared" si="2"/>
        <v>0</v>
      </c>
      <c r="F57" s="2"/>
      <c r="G57" s="9"/>
      <c r="H57" s="9">
        <f t="shared" si="3"/>
        <v>0</v>
      </c>
    </row>
    <row r="58" spans="1:8" x14ac:dyDescent="0.25">
      <c r="A58" s="3">
        <v>266</v>
      </c>
      <c r="B58" t="s">
        <v>170</v>
      </c>
      <c r="C58" s="8"/>
      <c r="D58" s="2"/>
      <c r="E58" s="13">
        <f t="shared" si="2"/>
        <v>0</v>
      </c>
      <c r="F58" s="2"/>
      <c r="G58" s="9"/>
      <c r="H58" s="9">
        <f t="shared" si="3"/>
        <v>0</v>
      </c>
    </row>
    <row r="59" spans="1:8" x14ac:dyDescent="0.25">
      <c r="A59" s="3">
        <v>267</v>
      </c>
      <c r="B59" t="s">
        <v>171</v>
      </c>
      <c r="C59" s="7"/>
      <c r="D59" s="7"/>
      <c r="E59" s="13">
        <f t="shared" si="2"/>
        <v>0</v>
      </c>
      <c r="F59" s="7"/>
      <c r="G59" s="16"/>
      <c r="H59" s="9">
        <f t="shared" si="3"/>
        <v>0</v>
      </c>
    </row>
    <row r="60" spans="1:8" x14ac:dyDescent="0.25">
      <c r="A60" s="1">
        <v>268</v>
      </c>
      <c r="B60" t="s">
        <v>172</v>
      </c>
      <c r="C60" s="8"/>
      <c r="D60" s="2"/>
      <c r="E60" s="13">
        <f t="shared" si="2"/>
        <v>0</v>
      </c>
      <c r="F60" s="2"/>
      <c r="G60" s="9"/>
      <c r="H60" s="9">
        <f t="shared" si="3"/>
        <v>0</v>
      </c>
    </row>
    <row r="61" spans="1:8" x14ac:dyDescent="0.25">
      <c r="A61" s="3">
        <v>269</v>
      </c>
      <c r="B61" t="s">
        <v>173</v>
      </c>
      <c r="C61" s="8"/>
      <c r="D61" s="2"/>
      <c r="E61" s="13">
        <f t="shared" si="2"/>
        <v>0</v>
      </c>
      <c r="F61" s="2"/>
      <c r="G61" s="9"/>
      <c r="H61" s="9">
        <f>F61*G61</f>
        <v>0</v>
      </c>
    </row>
    <row r="62" spans="1:8" x14ac:dyDescent="0.25">
      <c r="A62" s="3">
        <v>270</v>
      </c>
      <c r="B62" t="s">
        <v>174</v>
      </c>
      <c r="C62" s="8"/>
      <c r="D62" s="2"/>
      <c r="E62" s="13">
        <f t="shared" si="2"/>
        <v>0</v>
      </c>
      <c r="F62" s="2"/>
      <c r="G62" s="9"/>
      <c r="H62" s="9">
        <f>F62*G62</f>
        <v>0</v>
      </c>
    </row>
    <row r="63" spans="1:8" x14ac:dyDescent="0.25">
      <c r="A63" s="3">
        <v>271</v>
      </c>
      <c r="B63" t="s">
        <v>175</v>
      </c>
      <c r="C63" s="8"/>
      <c r="D63" s="2"/>
      <c r="E63" s="13">
        <f t="shared" si="2"/>
        <v>0</v>
      </c>
      <c r="F63" s="2"/>
      <c r="G63" s="9"/>
      <c r="H63" s="9">
        <f t="shared" ref="H63:H77" si="4">E63*G63</f>
        <v>0</v>
      </c>
    </row>
    <row r="64" spans="1:8" x14ac:dyDescent="0.25">
      <c r="A64" s="3">
        <v>272</v>
      </c>
      <c r="B64" t="s">
        <v>176</v>
      </c>
      <c r="C64" s="8"/>
      <c r="D64" s="2"/>
      <c r="E64" s="13">
        <f t="shared" si="2"/>
        <v>0</v>
      </c>
      <c r="F64" s="2"/>
      <c r="G64" s="9"/>
      <c r="H64" s="9">
        <f t="shared" si="4"/>
        <v>0</v>
      </c>
    </row>
    <row r="65" spans="1:8" x14ac:dyDescent="0.25">
      <c r="A65" s="1">
        <v>273</v>
      </c>
      <c r="B65" t="s">
        <v>177</v>
      </c>
      <c r="C65" s="8"/>
      <c r="D65" s="2"/>
      <c r="E65" s="13">
        <f t="shared" ref="E65:E96" si="5">C65-(2.2*D65)</f>
        <v>0</v>
      </c>
      <c r="F65" s="2"/>
      <c r="G65" s="9"/>
      <c r="H65" s="9">
        <f t="shared" si="4"/>
        <v>0</v>
      </c>
    </row>
    <row r="66" spans="1:8" x14ac:dyDescent="0.25">
      <c r="A66" s="3">
        <v>274</v>
      </c>
      <c r="B66" t="s">
        <v>178</v>
      </c>
      <c r="C66" s="8"/>
      <c r="D66" s="2"/>
      <c r="E66" s="13">
        <f t="shared" si="5"/>
        <v>0</v>
      </c>
      <c r="F66" s="2"/>
      <c r="G66" s="9"/>
      <c r="H66" s="9">
        <f t="shared" si="4"/>
        <v>0</v>
      </c>
    </row>
    <row r="67" spans="1:8" x14ac:dyDescent="0.25">
      <c r="A67" s="3">
        <v>275</v>
      </c>
      <c r="B67" t="s">
        <v>165</v>
      </c>
      <c r="C67" s="7"/>
      <c r="D67" s="7"/>
      <c r="E67" s="13">
        <f t="shared" si="5"/>
        <v>0</v>
      </c>
      <c r="F67" s="7"/>
      <c r="G67" s="16"/>
      <c r="H67" s="9">
        <f t="shared" si="4"/>
        <v>0</v>
      </c>
    </row>
    <row r="68" spans="1:8" x14ac:dyDescent="0.25">
      <c r="A68" s="3">
        <v>276</v>
      </c>
      <c r="B68" t="s">
        <v>179</v>
      </c>
      <c r="C68" s="8"/>
      <c r="D68" s="2"/>
      <c r="E68" s="13">
        <f t="shared" si="5"/>
        <v>0</v>
      </c>
      <c r="F68" s="2"/>
      <c r="G68" s="9"/>
      <c r="H68" s="9">
        <f t="shared" si="4"/>
        <v>0</v>
      </c>
    </row>
    <row r="69" spans="1:8" x14ac:dyDescent="0.25">
      <c r="A69" s="3">
        <v>277</v>
      </c>
      <c r="B69" t="s">
        <v>168</v>
      </c>
      <c r="C69" s="8"/>
      <c r="D69" s="2"/>
      <c r="E69" s="13">
        <f t="shared" si="5"/>
        <v>0</v>
      </c>
      <c r="F69" s="2"/>
      <c r="G69" s="9"/>
      <c r="H69" s="9">
        <f t="shared" si="4"/>
        <v>0</v>
      </c>
    </row>
    <row r="70" spans="1:8" x14ac:dyDescent="0.25">
      <c r="A70" s="1">
        <v>278</v>
      </c>
      <c r="B70" t="s">
        <v>180</v>
      </c>
      <c r="C70" s="8"/>
      <c r="D70" s="2"/>
      <c r="E70" s="13">
        <f t="shared" si="5"/>
        <v>0</v>
      </c>
      <c r="F70" s="2"/>
      <c r="G70" s="9"/>
      <c r="H70" s="9">
        <f t="shared" si="4"/>
        <v>0</v>
      </c>
    </row>
    <row r="71" spans="1:8" x14ac:dyDescent="0.25">
      <c r="A71" s="3">
        <v>279</v>
      </c>
      <c r="B71" t="s">
        <v>181</v>
      </c>
      <c r="C71" s="8"/>
      <c r="D71" s="2"/>
      <c r="E71" s="13">
        <f t="shared" si="5"/>
        <v>0</v>
      </c>
      <c r="F71" s="2"/>
      <c r="G71" s="9"/>
      <c r="H71" s="9">
        <f t="shared" si="4"/>
        <v>0</v>
      </c>
    </row>
    <row r="72" spans="1:8" x14ac:dyDescent="0.25">
      <c r="A72" s="3">
        <v>280</v>
      </c>
      <c r="B72" t="s">
        <v>182</v>
      </c>
      <c r="C72" s="8"/>
      <c r="D72" s="2"/>
      <c r="E72" s="13">
        <f t="shared" si="5"/>
        <v>0</v>
      </c>
      <c r="F72" s="2"/>
      <c r="G72" s="9"/>
      <c r="H72" s="9">
        <f t="shared" si="4"/>
        <v>0</v>
      </c>
    </row>
    <row r="73" spans="1:8" x14ac:dyDescent="0.25">
      <c r="A73" s="3">
        <v>281</v>
      </c>
      <c r="B73" t="s">
        <v>183</v>
      </c>
      <c r="C73" s="8"/>
      <c r="D73" s="2"/>
      <c r="E73" s="13">
        <f t="shared" si="5"/>
        <v>0</v>
      </c>
      <c r="F73" s="2"/>
      <c r="G73" s="9"/>
      <c r="H73" s="9">
        <f t="shared" si="4"/>
        <v>0</v>
      </c>
    </row>
    <row r="74" spans="1:8" x14ac:dyDescent="0.25">
      <c r="A74" s="3">
        <v>282</v>
      </c>
      <c r="B74" t="s">
        <v>184</v>
      </c>
      <c r="C74" s="10"/>
      <c r="D74" s="11"/>
      <c r="E74" s="13">
        <f t="shared" si="5"/>
        <v>0</v>
      </c>
      <c r="F74" s="11"/>
      <c r="G74" s="12"/>
      <c r="H74" s="9">
        <f t="shared" si="4"/>
        <v>0</v>
      </c>
    </row>
    <row r="75" spans="1:8" x14ac:dyDescent="0.25">
      <c r="A75" s="1">
        <v>283</v>
      </c>
      <c r="B75" t="s">
        <v>185</v>
      </c>
      <c r="C75" s="8"/>
      <c r="D75" s="2"/>
      <c r="E75" s="13">
        <f t="shared" si="5"/>
        <v>0</v>
      </c>
      <c r="F75" s="2"/>
      <c r="G75" s="9"/>
      <c r="H75" s="9">
        <f t="shared" si="4"/>
        <v>0</v>
      </c>
    </row>
    <row r="76" spans="1:8" x14ac:dyDescent="0.25">
      <c r="A76" s="3">
        <v>284</v>
      </c>
      <c r="B76" t="s">
        <v>186</v>
      </c>
      <c r="C76" s="8"/>
      <c r="D76" s="2"/>
      <c r="E76" s="13">
        <f t="shared" si="5"/>
        <v>0</v>
      </c>
      <c r="F76" s="2"/>
      <c r="G76" s="9"/>
      <c r="H76" s="9">
        <f t="shared" si="4"/>
        <v>0</v>
      </c>
    </row>
    <row r="77" spans="1:8" x14ac:dyDescent="0.25">
      <c r="A77" s="3">
        <v>285</v>
      </c>
      <c r="B77" t="s">
        <v>133</v>
      </c>
      <c r="C77" s="8"/>
      <c r="D77" s="2"/>
      <c r="E77" s="13">
        <f t="shared" si="5"/>
        <v>0</v>
      </c>
      <c r="F77" s="2"/>
      <c r="G77" s="9"/>
      <c r="H77" s="9">
        <f t="shared" si="4"/>
        <v>0</v>
      </c>
    </row>
    <row r="78" spans="1:8" x14ac:dyDescent="0.25">
      <c r="A78" s="3">
        <v>286</v>
      </c>
      <c r="B78" t="s">
        <v>187</v>
      </c>
      <c r="C78" s="8"/>
      <c r="D78" s="2"/>
      <c r="E78" s="13">
        <f t="shared" si="5"/>
        <v>0</v>
      </c>
      <c r="F78" s="2"/>
      <c r="G78" s="9"/>
      <c r="H78" s="9">
        <f>F78*G78</f>
        <v>0</v>
      </c>
    </row>
    <row r="79" spans="1:8" x14ac:dyDescent="0.25">
      <c r="A79" s="3">
        <v>287</v>
      </c>
      <c r="B79" t="s">
        <v>188</v>
      </c>
      <c r="C79" s="8"/>
      <c r="D79" s="2"/>
      <c r="E79" s="13">
        <f t="shared" si="5"/>
        <v>0</v>
      </c>
      <c r="F79" s="2"/>
      <c r="G79" s="9"/>
      <c r="H79" s="9">
        <f>E79*G79</f>
        <v>0</v>
      </c>
    </row>
    <row r="80" spans="1:8" x14ac:dyDescent="0.25">
      <c r="A80" s="1">
        <v>288</v>
      </c>
      <c r="B80" t="s">
        <v>133</v>
      </c>
      <c r="C80" s="8"/>
      <c r="D80" s="2"/>
      <c r="E80" s="13">
        <f t="shared" si="5"/>
        <v>0</v>
      </c>
      <c r="F80" s="2"/>
      <c r="G80" s="9"/>
      <c r="H80" s="9">
        <f>E80*G80</f>
        <v>0</v>
      </c>
    </row>
    <row r="81" spans="1:8" x14ac:dyDescent="0.25">
      <c r="A81" s="3">
        <v>289</v>
      </c>
      <c r="B81" t="s">
        <v>133</v>
      </c>
      <c r="C81" s="8"/>
      <c r="D81" s="2"/>
      <c r="E81" s="13">
        <f t="shared" si="5"/>
        <v>0</v>
      </c>
      <c r="F81" s="2"/>
      <c r="G81" s="9"/>
      <c r="H81" s="9">
        <f>E81*G81</f>
        <v>0</v>
      </c>
    </row>
    <row r="82" spans="1:8" x14ac:dyDescent="0.25">
      <c r="A82" s="3">
        <v>290</v>
      </c>
      <c r="B82" t="s">
        <v>189</v>
      </c>
      <c r="C82" s="8"/>
      <c r="D82" s="2"/>
      <c r="E82" s="13">
        <f t="shared" si="5"/>
        <v>0</v>
      </c>
      <c r="F82" s="2"/>
      <c r="G82" s="9"/>
      <c r="H82" s="9">
        <f>F82*G82</f>
        <v>0</v>
      </c>
    </row>
    <row r="83" spans="1:8" x14ac:dyDescent="0.25">
      <c r="A83" s="3">
        <v>291</v>
      </c>
      <c r="B83" t="s">
        <v>190</v>
      </c>
      <c r="C83" s="8"/>
      <c r="D83" s="2"/>
      <c r="E83" s="13">
        <f t="shared" si="5"/>
        <v>0</v>
      </c>
      <c r="F83" s="2"/>
      <c r="G83" s="9"/>
      <c r="H83" s="9">
        <f>E83*G83</f>
        <v>0</v>
      </c>
    </row>
    <row r="84" spans="1:8" x14ac:dyDescent="0.25">
      <c r="A84" s="3">
        <v>292</v>
      </c>
      <c r="B84" t="s">
        <v>191</v>
      </c>
      <c r="C84" s="10"/>
      <c r="D84" s="11"/>
      <c r="E84" s="13">
        <f t="shared" si="5"/>
        <v>0</v>
      </c>
      <c r="F84" s="11"/>
      <c r="G84" s="12"/>
      <c r="H84" s="9">
        <f>E84*G84</f>
        <v>0</v>
      </c>
    </row>
    <row r="85" spans="1:8" x14ac:dyDescent="0.25">
      <c r="A85" s="1">
        <v>293</v>
      </c>
      <c r="B85" t="s">
        <v>177</v>
      </c>
      <c r="C85" s="8"/>
      <c r="D85" s="2"/>
      <c r="E85" s="13">
        <f t="shared" si="5"/>
        <v>0</v>
      </c>
      <c r="F85" s="2"/>
      <c r="G85" s="9"/>
      <c r="H85" s="9">
        <f>E85*G85</f>
        <v>0</v>
      </c>
    </row>
    <row r="86" spans="1:8" x14ac:dyDescent="0.25">
      <c r="A86" s="3">
        <v>294</v>
      </c>
      <c r="B86" t="s">
        <v>192</v>
      </c>
      <c r="C86" s="8"/>
      <c r="D86" s="2"/>
      <c r="E86" s="13">
        <f t="shared" si="5"/>
        <v>0</v>
      </c>
      <c r="F86" s="2"/>
      <c r="G86" s="9"/>
      <c r="H86" s="9">
        <f>E86*G86</f>
        <v>0</v>
      </c>
    </row>
    <row r="87" spans="1:8" x14ac:dyDescent="0.25">
      <c r="A87" s="3">
        <v>295</v>
      </c>
      <c r="B87" t="s">
        <v>193</v>
      </c>
      <c r="C87" s="8"/>
      <c r="D87" s="2"/>
      <c r="E87" s="13">
        <f t="shared" si="5"/>
        <v>0</v>
      </c>
      <c r="F87" s="2"/>
      <c r="G87" s="9"/>
      <c r="H87" s="9">
        <f>E87*G87</f>
        <v>0</v>
      </c>
    </row>
    <row r="88" spans="1:8" x14ac:dyDescent="0.25">
      <c r="A88" s="3">
        <v>296</v>
      </c>
      <c r="B88" t="s">
        <v>194</v>
      </c>
      <c r="C88" s="8"/>
      <c r="D88" s="2"/>
      <c r="E88" s="13">
        <f t="shared" si="5"/>
        <v>0</v>
      </c>
      <c r="F88" s="2"/>
      <c r="G88" s="9"/>
      <c r="H88" s="9">
        <f>F88*G88</f>
        <v>0</v>
      </c>
    </row>
    <row r="89" spans="1:8" x14ac:dyDescent="0.25">
      <c r="A89" s="3">
        <v>297</v>
      </c>
      <c r="B89" t="s">
        <v>170</v>
      </c>
      <c r="C89" s="8"/>
      <c r="D89" s="2"/>
      <c r="E89" s="13">
        <f t="shared" si="5"/>
        <v>0</v>
      </c>
      <c r="F89" s="2"/>
      <c r="G89" s="9"/>
      <c r="H89" s="9">
        <f>F89*G89</f>
        <v>0</v>
      </c>
    </row>
    <row r="90" spans="1:8" x14ac:dyDescent="0.25">
      <c r="A90" s="1">
        <v>298</v>
      </c>
      <c r="B90" t="s">
        <v>133</v>
      </c>
      <c r="C90" s="8"/>
      <c r="D90" s="2"/>
      <c r="E90" s="13">
        <f t="shared" si="5"/>
        <v>0</v>
      </c>
      <c r="F90" s="2"/>
      <c r="G90" s="9"/>
      <c r="H90" s="9">
        <f>F90*G90</f>
        <v>0</v>
      </c>
    </row>
    <row r="91" spans="1:8" x14ac:dyDescent="0.25">
      <c r="A91" s="3">
        <v>299</v>
      </c>
      <c r="B91" t="s">
        <v>133</v>
      </c>
      <c r="C91" s="8"/>
      <c r="D91" s="2"/>
      <c r="E91" s="13">
        <f t="shared" si="5"/>
        <v>0</v>
      </c>
      <c r="F91" s="2"/>
      <c r="G91" s="9"/>
      <c r="H91" s="9">
        <f>E91*G91</f>
        <v>0</v>
      </c>
    </row>
    <row r="92" spans="1:8" x14ac:dyDescent="0.25">
      <c r="A92" s="3">
        <v>300</v>
      </c>
      <c r="B92" t="s">
        <v>133</v>
      </c>
      <c r="C92" s="8"/>
      <c r="D92" s="2"/>
      <c r="E92" s="13">
        <f t="shared" si="5"/>
        <v>0</v>
      </c>
      <c r="F92" s="2"/>
      <c r="G92" s="9"/>
      <c r="H92" s="9">
        <f>E92*G92</f>
        <v>0</v>
      </c>
    </row>
    <row r="93" spans="1:8" x14ac:dyDescent="0.25">
      <c r="A93" s="3">
        <v>301</v>
      </c>
      <c r="B93" t="s">
        <v>195</v>
      </c>
      <c r="C93" s="8"/>
      <c r="D93" s="2"/>
      <c r="E93" s="13">
        <f t="shared" si="5"/>
        <v>0</v>
      </c>
      <c r="F93" s="2"/>
      <c r="G93" s="9"/>
      <c r="H93" s="9">
        <f>F93*G93</f>
        <v>0</v>
      </c>
    </row>
    <row r="94" spans="1:8" x14ac:dyDescent="0.25">
      <c r="A94" s="3">
        <v>302</v>
      </c>
      <c r="B94" t="s">
        <v>196</v>
      </c>
      <c r="C94" s="8"/>
      <c r="D94" s="2"/>
      <c r="E94" s="13">
        <f t="shared" si="5"/>
        <v>0</v>
      </c>
      <c r="F94" s="2"/>
      <c r="G94" s="9"/>
      <c r="H94" s="9">
        <f t="shared" ref="H94:H107" si="6">E94*G94</f>
        <v>0</v>
      </c>
    </row>
    <row r="95" spans="1:8" x14ac:dyDescent="0.25">
      <c r="A95" s="1">
        <v>303</v>
      </c>
      <c r="B95" t="s">
        <v>197</v>
      </c>
      <c r="C95" s="8"/>
      <c r="D95" s="2"/>
      <c r="E95" s="13">
        <f t="shared" si="5"/>
        <v>0</v>
      </c>
      <c r="F95" s="2"/>
      <c r="G95" s="9"/>
      <c r="H95" s="9">
        <f t="shared" si="6"/>
        <v>0</v>
      </c>
    </row>
    <row r="96" spans="1:8" x14ac:dyDescent="0.25">
      <c r="A96" s="3">
        <v>304</v>
      </c>
      <c r="B96" t="s">
        <v>198</v>
      </c>
      <c r="C96" s="8"/>
      <c r="D96" s="2"/>
      <c r="E96" s="13">
        <f t="shared" si="5"/>
        <v>0</v>
      </c>
      <c r="F96" s="2"/>
      <c r="G96" s="9"/>
      <c r="H96" s="9">
        <f t="shared" si="6"/>
        <v>0</v>
      </c>
    </row>
    <row r="97" spans="1:8" x14ac:dyDescent="0.25">
      <c r="A97" s="3">
        <v>305</v>
      </c>
      <c r="B97" t="s">
        <v>66</v>
      </c>
      <c r="C97" s="8"/>
      <c r="D97" s="2"/>
      <c r="E97" s="13">
        <f t="shared" ref="E97:E111" si="7">C97-(2.2*D97)</f>
        <v>0</v>
      </c>
      <c r="F97" s="2"/>
      <c r="G97" s="9"/>
      <c r="H97" s="9">
        <f t="shared" si="6"/>
        <v>0</v>
      </c>
    </row>
    <row r="98" spans="1:8" x14ac:dyDescent="0.25">
      <c r="A98" s="3">
        <v>306</v>
      </c>
      <c r="B98" t="s">
        <v>199</v>
      </c>
      <c r="C98" s="10"/>
      <c r="D98" s="11"/>
      <c r="E98" s="13">
        <f t="shared" si="7"/>
        <v>0</v>
      </c>
      <c r="F98" s="11"/>
      <c r="G98" s="12"/>
      <c r="H98" s="9">
        <f t="shared" si="6"/>
        <v>0</v>
      </c>
    </row>
    <row r="99" spans="1:8" x14ac:dyDescent="0.25">
      <c r="A99" s="3">
        <v>307</v>
      </c>
      <c r="B99" t="s">
        <v>200</v>
      </c>
      <c r="C99" s="8"/>
      <c r="D99" s="2"/>
      <c r="E99" s="13">
        <f t="shared" si="7"/>
        <v>0</v>
      </c>
      <c r="F99" s="2"/>
      <c r="G99" s="9"/>
      <c r="H99" s="9">
        <f t="shared" si="6"/>
        <v>0</v>
      </c>
    </row>
    <row r="100" spans="1:8" x14ac:dyDescent="0.25">
      <c r="A100" s="1">
        <v>308</v>
      </c>
      <c r="B100" t="s">
        <v>190</v>
      </c>
      <c r="C100" s="8"/>
      <c r="D100" s="2"/>
      <c r="E100" s="13">
        <f t="shared" si="7"/>
        <v>0</v>
      </c>
      <c r="F100" s="2"/>
      <c r="G100" s="9"/>
      <c r="H100" s="9">
        <f t="shared" si="6"/>
        <v>0</v>
      </c>
    </row>
    <row r="101" spans="1:8" x14ac:dyDescent="0.25">
      <c r="A101" s="3">
        <v>310</v>
      </c>
      <c r="B101" t="s">
        <v>201</v>
      </c>
      <c r="C101" s="8"/>
      <c r="D101" s="2"/>
      <c r="E101" s="13">
        <f t="shared" si="7"/>
        <v>0</v>
      </c>
      <c r="F101" s="2"/>
      <c r="G101" s="9"/>
      <c r="H101" s="9">
        <f t="shared" si="6"/>
        <v>0</v>
      </c>
    </row>
    <row r="102" spans="1:8" x14ac:dyDescent="0.25">
      <c r="A102" s="3">
        <v>311</v>
      </c>
      <c r="B102" t="s">
        <v>202</v>
      </c>
      <c r="C102" s="8"/>
      <c r="D102" s="2"/>
      <c r="E102" s="13">
        <f t="shared" si="7"/>
        <v>0</v>
      </c>
      <c r="F102" s="2"/>
      <c r="G102" s="9"/>
      <c r="H102" s="9">
        <f t="shared" si="6"/>
        <v>0</v>
      </c>
    </row>
    <row r="103" spans="1:8" x14ac:dyDescent="0.25">
      <c r="A103" s="3">
        <v>312</v>
      </c>
      <c r="B103" t="s">
        <v>203</v>
      </c>
      <c r="C103" s="8"/>
      <c r="D103" s="2"/>
      <c r="E103" s="13">
        <f t="shared" si="7"/>
        <v>0</v>
      </c>
      <c r="F103" s="2"/>
      <c r="G103" s="9"/>
      <c r="H103" s="9">
        <f t="shared" si="6"/>
        <v>0</v>
      </c>
    </row>
    <row r="104" spans="1:8" x14ac:dyDescent="0.25">
      <c r="A104" s="1">
        <v>313</v>
      </c>
      <c r="B104" t="s">
        <v>204</v>
      </c>
      <c r="C104" s="8"/>
      <c r="D104" s="2"/>
      <c r="E104" s="13">
        <f t="shared" si="7"/>
        <v>0</v>
      </c>
      <c r="F104" s="2"/>
      <c r="G104" s="9"/>
      <c r="H104" s="9">
        <f t="shared" si="6"/>
        <v>0</v>
      </c>
    </row>
    <row r="105" spans="1:8" x14ac:dyDescent="0.25">
      <c r="A105" s="3">
        <v>314</v>
      </c>
      <c r="B105" t="s">
        <v>157</v>
      </c>
      <c r="C105" s="8"/>
      <c r="D105" s="2"/>
      <c r="E105" s="13">
        <f t="shared" si="7"/>
        <v>0</v>
      </c>
      <c r="F105" s="2"/>
      <c r="G105" s="9"/>
      <c r="H105" s="9">
        <f t="shared" si="6"/>
        <v>0</v>
      </c>
    </row>
    <row r="106" spans="1:8" x14ac:dyDescent="0.25">
      <c r="A106" s="3">
        <v>315</v>
      </c>
      <c r="B106" t="s">
        <v>205</v>
      </c>
      <c r="C106" s="8"/>
      <c r="D106" s="2"/>
      <c r="E106" s="13">
        <f t="shared" si="7"/>
        <v>0</v>
      </c>
      <c r="F106" s="2"/>
      <c r="G106" s="9"/>
      <c r="H106" s="9">
        <f t="shared" si="6"/>
        <v>0</v>
      </c>
    </row>
    <row r="107" spans="1:8" x14ac:dyDescent="0.25">
      <c r="A107" s="3">
        <v>316</v>
      </c>
      <c r="B107" t="s">
        <v>206</v>
      </c>
      <c r="C107" s="8"/>
      <c r="D107" s="2"/>
      <c r="E107" s="13">
        <f t="shared" si="7"/>
        <v>0</v>
      </c>
      <c r="F107" s="2"/>
      <c r="G107" s="9"/>
      <c r="H107" s="9">
        <f t="shared" si="6"/>
        <v>0</v>
      </c>
    </row>
    <row r="108" spans="1:8" x14ac:dyDescent="0.25">
      <c r="A108" s="3">
        <v>317</v>
      </c>
      <c r="B108" t="s">
        <v>207</v>
      </c>
      <c r="C108" s="8"/>
      <c r="D108" s="2"/>
      <c r="E108" s="13">
        <f t="shared" si="7"/>
        <v>0</v>
      </c>
      <c r="F108" s="2"/>
      <c r="G108" s="9"/>
      <c r="H108" s="9">
        <f>F108*G108</f>
        <v>0</v>
      </c>
    </row>
    <row r="109" spans="1:8" x14ac:dyDescent="0.25">
      <c r="A109" s="1">
        <v>318</v>
      </c>
      <c r="B109" t="s">
        <v>82</v>
      </c>
      <c r="C109" s="8"/>
      <c r="D109" s="2"/>
      <c r="E109" s="13">
        <f t="shared" si="7"/>
        <v>0</v>
      </c>
      <c r="F109" s="2"/>
      <c r="G109" s="9"/>
      <c r="H109" s="9">
        <f>F109*G109</f>
        <v>0</v>
      </c>
    </row>
    <row r="110" spans="1:8" x14ac:dyDescent="0.25">
      <c r="A110" s="3">
        <v>319</v>
      </c>
      <c r="B110" t="s">
        <v>208</v>
      </c>
      <c r="C110" s="8"/>
      <c r="D110" s="2"/>
      <c r="E110" s="13">
        <f t="shared" si="7"/>
        <v>0</v>
      </c>
      <c r="F110" s="2"/>
      <c r="G110" s="9"/>
      <c r="H110" s="9">
        <f>F110*G110</f>
        <v>0</v>
      </c>
    </row>
    <row r="111" spans="1:8" x14ac:dyDescent="0.25">
      <c r="A111" s="3">
        <v>320</v>
      </c>
      <c r="B111" t="s">
        <v>209</v>
      </c>
      <c r="C111" s="8"/>
      <c r="D111" s="2"/>
      <c r="E111" s="13">
        <f t="shared" si="7"/>
        <v>0</v>
      </c>
      <c r="F111" s="2"/>
      <c r="G111" s="9"/>
      <c r="H111" s="9">
        <f>F111*G111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cp:lastPrinted>2022-03-11T13:12:42Z</cp:lastPrinted>
  <dcterms:created xsi:type="dcterms:W3CDTF">2021-11-15T12:13:57Z</dcterms:created>
  <dcterms:modified xsi:type="dcterms:W3CDTF">2023-02-16T20:51:46Z</dcterms:modified>
</cp:coreProperties>
</file>