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21135" windowHeight="11715" firstSheet="8" activeTab="9"/>
  </bookViews>
  <sheets>
    <sheet name="Hoja1" sheetId="1" r:id="rId1"/>
    <sheet name="  E N E R O    2 0 2 3     " sheetId="2" r:id="rId2"/>
    <sheet name="COMPRAS  ENERO  2023  " sheetId="3" r:id="rId3"/>
    <sheet name="  F E B R E R O      2 0 2 3   " sheetId="4" r:id="rId4"/>
    <sheet name="COMPRAS   FEBRERERO  2023    " sheetId="5" r:id="rId5"/>
    <sheet name="   M A R Z O     2 0 2 3    " sheetId="6" r:id="rId6"/>
    <sheet name=" COMPRAS  MARZO   2023     " sheetId="7" r:id="rId7"/>
    <sheet name="   A B R I L    2 0 2 3      " sheetId="8" r:id="rId8"/>
    <sheet name=" COMPRAS   ABRIL   2023     " sheetId="9" r:id="rId9"/>
    <sheet name="  M A Y O    2 0 2 3      " sheetId="10" r:id="rId10"/>
    <sheet name=" COMPRAS   MAYO   2023        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0" l="1"/>
  <c r="K77" i="11" l="1"/>
  <c r="N67" i="1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N4" i="1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4" i="11"/>
  <c r="N3" i="11"/>
  <c r="G3" i="11"/>
  <c r="K81" i="10"/>
  <c r="I75" i="10"/>
  <c r="F75" i="10"/>
  <c r="C75" i="10"/>
  <c r="R50" i="10"/>
  <c r="N49" i="10"/>
  <c r="Q47" i="10"/>
  <c r="Q46" i="10"/>
  <c r="Q45" i="10"/>
  <c r="Q44" i="10"/>
  <c r="P43" i="10"/>
  <c r="Q43" i="10" s="1"/>
  <c r="P42" i="10"/>
  <c r="Q42" i="10" s="1"/>
  <c r="P41" i="10"/>
  <c r="Q41" i="10" s="1"/>
  <c r="P40" i="10"/>
  <c r="P39" i="10"/>
  <c r="Q39" i="10" s="1"/>
  <c r="P38" i="10"/>
  <c r="Q38" i="10" s="1"/>
  <c r="P37" i="10"/>
  <c r="Q37" i="10" s="1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Q25" i="10" s="1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Q9" i="10" s="1"/>
  <c r="P8" i="10"/>
  <c r="P7" i="10"/>
  <c r="Q7" i="10" s="1"/>
  <c r="M49" i="10"/>
  <c r="P6" i="10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0" i="8" l="1"/>
  <c r="C51" i="8"/>
  <c r="C52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D82" i="7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1" i="8"/>
  <c r="I75" i="8"/>
  <c r="F75" i="8"/>
  <c r="C75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5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7" i="8"/>
  <c r="F78" i="8" s="1"/>
  <c r="F81" i="8" s="1"/>
  <c r="K79" i="8" s="1"/>
  <c r="K83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charset val="1"/>
          </rPr>
          <t>ROUSS: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charset val="1"/>
          </rPr>
          <t>ROUSS: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<sst xmlns="http://schemas.openxmlformats.org/spreadsheetml/2006/main" count="802" uniqueCount="505">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</sst>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u/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8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7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7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165" fontId="2" fillId="4" borderId="76" xfId="1" applyNumberFormat="1" applyFont="1" applyFill="1" applyBorder="1" applyAlignment="1">
      <alignment horizontal="center"/>
    </xf>
    <xf numFmtId="0" fontId="23" fillId="4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44" fontId="3" fillId="21" borderId="26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CCFF99"/>
      <color rgb="FFFF99CC"/>
      <color rgb="FF0000FF"/>
      <color rgb="FFCC99FF"/>
      <color rgb="FFFF00FF"/>
      <color rgb="FF66FF66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123034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abSelected="1" topLeftCell="E1" workbookViewId="0">
      <selection activeCell="K5" sqref="K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97"/>
      <c r="C1" s="499" t="s">
        <v>502</v>
      </c>
      <c r="D1" s="500"/>
      <c r="E1" s="500"/>
      <c r="F1" s="500"/>
      <c r="G1" s="500"/>
      <c r="H1" s="500"/>
      <c r="I1" s="500"/>
      <c r="J1" s="500"/>
      <c r="K1" s="500"/>
      <c r="L1" s="500"/>
      <c r="M1" s="500"/>
    </row>
    <row r="2" spans="1:18" ht="16.5" thickBot="1" x14ac:dyDescent="0.3">
      <c r="B2" s="49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01" t="s">
        <v>0</v>
      </c>
      <c r="C3" s="502"/>
      <c r="D3" s="14"/>
      <c r="E3" s="15"/>
      <c r="F3" s="16"/>
      <c r="H3" s="503" t="s">
        <v>1</v>
      </c>
      <c r="I3" s="503"/>
      <c r="K3" s="18"/>
      <c r="L3" s="19"/>
      <c r="M3" s="20"/>
      <c r="P3" s="495" t="s">
        <v>2</v>
      </c>
      <c r="R3" s="524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470" t="s">
        <v>5</v>
      </c>
      <c r="F4" s="471"/>
      <c r="H4" s="472" t="s">
        <v>6</v>
      </c>
      <c r="I4" s="473"/>
      <c r="J4" s="25"/>
      <c r="K4" s="26"/>
      <c r="L4" s="27"/>
      <c r="M4" s="28" t="s">
        <v>7</v>
      </c>
      <c r="N4" s="29" t="s">
        <v>8</v>
      </c>
      <c r="P4" s="496"/>
      <c r="Q4" s="30" t="s">
        <v>9</v>
      </c>
      <c r="R4" s="525"/>
    </row>
    <row r="5" spans="1:18" ht="18" thickBot="1" x14ac:dyDescent="0.35">
      <c r="A5" s="31" t="s">
        <v>10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504</v>
      </c>
      <c r="L5" s="13">
        <v>22632</v>
      </c>
      <c r="M5" s="42">
        <v>51405</v>
      </c>
      <c r="N5" s="43">
        <v>61017.27</v>
      </c>
      <c r="P5" s="44">
        <f t="shared" ref="P5:P43" si="0">N5+M5+L5+I5+C5</f>
        <v>170790.27</v>
      </c>
      <c r="Q5" s="526">
        <f t="shared" ref="Q5:Q47" si="1">P5-F5</f>
        <v>1326.2699999999895</v>
      </c>
      <c r="R5" s="390">
        <v>0</v>
      </c>
    </row>
    <row r="6" spans="1:18" ht="18" thickBot="1" x14ac:dyDescent="0.35">
      <c r="A6" s="31"/>
      <c r="B6" s="32">
        <v>45053</v>
      </c>
      <c r="C6" s="33"/>
      <c r="D6" s="47"/>
      <c r="E6" s="35">
        <v>45053</v>
      </c>
      <c r="F6" s="36"/>
      <c r="G6" s="37"/>
      <c r="H6" s="38">
        <v>45053</v>
      </c>
      <c r="I6" s="39"/>
      <c r="J6" s="40"/>
      <c r="K6" s="65"/>
      <c r="L6" s="49"/>
      <c r="M6" s="42">
        <v>0</v>
      </c>
      <c r="N6" s="43">
        <v>0</v>
      </c>
      <c r="P6" s="49">
        <f t="shared" si="0"/>
        <v>0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45054</v>
      </c>
      <c r="C7" s="33"/>
      <c r="D7" s="50"/>
      <c r="E7" s="35">
        <v>45054</v>
      </c>
      <c r="F7" s="36"/>
      <c r="G7" s="37"/>
      <c r="H7" s="38">
        <v>45054</v>
      </c>
      <c r="I7" s="39"/>
      <c r="J7" s="40"/>
      <c r="K7" s="65"/>
      <c r="L7" s="49"/>
      <c r="M7" s="42">
        <v>0</v>
      </c>
      <c r="N7" s="43">
        <v>0</v>
      </c>
      <c r="P7" s="49">
        <f t="shared" si="0"/>
        <v>0</v>
      </c>
      <c r="Q7" s="45">
        <f t="shared" si="1"/>
        <v>0</v>
      </c>
      <c r="R7" s="46" t="s">
        <v>10</v>
      </c>
    </row>
    <row r="8" spans="1:18" ht="18" thickBot="1" x14ac:dyDescent="0.35">
      <c r="A8" s="31"/>
      <c r="B8" s="32">
        <v>45055</v>
      </c>
      <c r="C8" s="33"/>
      <c r="D8" s="51"/>
      <c r="E8" s="35">
        <v>45055</v>
      </c>
      <c r="F8" s="36"/>
      <c r="G8" s="37"/>
      <c r="H8" s="38">
        <v>45055</v>
      </c>
      <c r="I8" s="39"/>
      <c r="J8" s="52"/>
      <c r="K8" s="65"/>
      <c r="L8" s="49"/>
      <c r="M8" s="42">
        <v>0</v>
      </c>
      <c r="N8" s="43">
        <v>0</v>
      </c>
      <c r="P8" s="49">
        <f t="shared" si="0"/>
        <v>0</v>
      </c>
      <c r="Q8" s="45">
        <v>0</v>
      </c>
      <c r="R8" s="46">
        <v>0</v>
      </c>
    </row>
    <row r="9" spans="1:18" ht="18" thickBot="1" x14ac:dyDescent="0.35">
      <c r="A9" s="31"/>
      <c r="B9" s="32">
        <v>45056</v>
      </c>
      <c r="C9" s="33"/>
      <c r="D9" s="51"/>
      <c r="E9" s="35">
        <v>45056</v>
      </c>
      <c r="F9" s="36"/>
      <c r="G9" s="37"/>
      <c r="H9" s="38">
        <v>45056</v>
      </c>
      <c r="I9" s="39"/>
      <c r="J9" s="40"/>
      <c r="K9" s="348"/>
      <c r="L9" s="49"/>
      <c r="M9" s="42">
        <v>0</v>
      </c>
      <c r="N9" s="43">
        <v>0</v>
      </c>
      <c r="P9" s="49">
        <f t="shared" si="0"/>
        <v>0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45057</v>
      </c>
      <c r="C10" s="33"/>
      <c r="D10" s="50"/>
      <c r="E10" s="35">
        <v>45057</v>
      </c>
      <c r="F10" s="36"/>
      <c r="G10" s="37"/>
      <c r="H10" s="38">
        <v>45057</v>
      </c>
      <c r="I10" s="39"/>
      <c r="J10" s="40"/>
      <c r="K10" s="54"/>
      <c r="L10" s="55"/>
      <c r="M10" s="42">
        <v>0</v>
      </c>
      <c r="N10" s="43">
        <v>0</v>
      </c>
      <c r="P10" s="49">
        <f t="shared" si="0"/>
        <v>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45058</v>
      </c>
      <c r="C11" s="33"/>
      <c r="D11" s="47"/>
      <c r="E11" s="35">
        <v>45058</v>
      </c>
      <c r="F11" s="36"/>
      <c r="G11" s="37"/>
      <c r="H11" s="38">
        <v>45058</v>
      </c>
      <c r="I11" s="39"/>
      <c r="J11" s="52"/>
      <c r="K11" s="58"/>
      <c r="L11" s="49"/>
      <c r="M11" s="42">
        <v>0</v>
      </c>
      <c r="N11" s="43">
        <v>0</v>
      </c>
      <c r="P11" s="49">
        <f t="shared" si="0"/>
        <v>0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45059</v>
      </c>
      <c r="C12" s="33"/>
      <c r="D12" s="47"/>
      <c r="E12" s="35">
        <v>45059</v>
      </c>
      <c r="F12" s="36"/>
      <c r="G12" s="37"/>
      <c r="H12" s="38">
        <v>45059</v>
      </c>
      <c r="I12" s="39"/>
      <c r="J12" s="40"/>
      <c r="K12" s="342"/>
      <c r="L12" s="49"/>
      <c r="M12" s="42">
        <v>0</v>
      </c>
      <c r="N12" s="43">
        <v>0</v>
      </c>
      <c r="O12" s="192"/>
      <c r="P12" s="49">
        <f t="shared" si="0"/>
        <v>0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45060</v>
      </c>
      <c r="C13" s="33"/>
      <c r="D13" s="51"/>
      <c r="E13" s="35">
        <v>45060</v>
      </c>
      <c r="F13" s="36"/>
      <c r="G13" s="37"/>
      <c r="H13" s="38">
        <v>45060</v>
      </c>
      <c r="I13" s="39"/>
      <c r="J13" s="40"/>
      <c r="K13" s="343"/>
      <c r="L13" s="49"/>
      <c r="M13" s="42">
        <v>0</v>
      </c>
      <c r="N13" s="43">
        <v>0</v>
      </c>
      <c r="O13" s="192"/>
      <c r="P13" s="49">
        <f>N13+M13+L13+I13+C13</f>
        <v>0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45061</v>
      </c>
      <c r="C14" s="33"/>
      <c r="D14" s="50"/>
      <c r="E14" s="35">
        <v>45061</v>
      </c>
      <c r="F14" s="36"/>
      <c r="G14" s="37"/>
      <c r="H14" s="38">
        <v>45061</v>
      </c>
      <c r="I14" s="39"/>
      <c r="J14" s="40"/>
      <c r="K14" s="65"/>
      <c r="L14" s="49"/>
      <c r="M14" s="42">
        <v>0</v>
      </c>
      <c r="N14" s="43">
        <v>0</v>
      </c>
      <c r="O14" s="193"/>
      <c r="P14" s="49">
        <f t="shared" si="0"/>
        <v>0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45062</v>
      </c>
      <c r="C15" s="33"/>
      <c r="D15" s="50"/>
      <c r="E15" s="35">
        <v>45062</v>
      </c>
      <c r="F15" s="36"/>
      <c r="G15" s="37"/>
      <c r="H15" s="38">
        <v>45062</v>
      </c>
      <c r="I15" s="39"/>
      <c r="J15" s="40"/>
      <c r="K15" s="65"/>
      <c r="L15" s="49"/>
      <c r="M15" s="42">
        <v>0</v>
      </c>
      <c r="N15" s="43">
        <v>0</v>
      </c>
      <c r="P15" s="49">
        <f t="shared" si="0"/>
        <v>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45063</v>
      </c>
      <c r="C16" s="33"/>
      <c r="D16" s="50"/>
      <c r="E16" s="35">
        <v>45063</v>
      </c>
      <c r="F16" s="36"/>
      <c r="G16" s="37"/>
      <c r="H16" s="38">
        <v>45063</v>
      </c>
      <c r="I16" s="39"/>
      <c r="J16" s="40"/>
      <c r="K16" s="342"/>
      <c r="L16" s="13"/>
      <c r="M16" s="42">
        <v>0</v>
      </c>
      <c r="N16" s="43">
        <v>0</v>
      </c>
      <c r="P16" s="49">
        <f t="shared" si="0"/>
        <v>0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45064</v>
      </c>
      <c r="C17" s="33"/>
      <c r="D17" s="47"/>
      <c r="E17" s="35">
        <v>45064</v>
      </c>
      <c r="F17" s="36"/>
      <c r="G17" s="37"/>
      <c r="H17" s="38">
        <v>45064</v>
      </c>
      <c r="I17" s="39"/>
      <c r="J17" s="40"/>
      <c r="K17" s="65"/>
      <c r="L17" s="55"/>
      <c r="M17" s="42">
        <v>0</v>
      </c>
      <c r="N17" s="43">
        <v>0</v>
      </c>
      <c r="P17" s="49">
        <f t="shared" si="0"/>
        <v>0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45065</v>
      </c>
      <c r="C18" s="33"/>
      <c r="D18" s="51"/>
      <c r="E18" s="35">
        <v>45065</v>
      </c>
      <c r="F18" s="36"/>
      <c r="G18" s="37"/>
      <c r="H18" s="38">
        <v>45065</v>
      </c>
      <c r="I18" s="39"/>
      <c r="J18" s="40"/>
      <c r="K18" s="58"/>
      <c r="L18" s="49"/>
      <c r="M18" s="42">
        <v>0</v>
      </c>
      <c r="N18" s="43">
        <v>0</v>
      </c>
      <c r="P18" s="49">
        <f t="shared" si="0"/>
        <v>0</v>
      </c>
      <c r="Q18" s="45">
        <f t="shared" si="1"/>
        <v>0</v>
      </c>
      <c r="R18" s="46">
        <v>0</v>
      </c>
    </row>
    <row r="19" spans="1:19" ht="18" thickBot="1" x14ac:dyDescent="0.35">
      <c r="A19" s="31"/>
      <c r="B19" s="32">
        <v>45066</v>
      </c>
      <c r="C19" s="33"/>
      <c r="D19" s="47"/>
      <c r="E19" s="35">
        <v>45066</v>
      </c>
      <c r="F19" s="36"/>
      <c r="G19" s="37"/>
      <c r="H19" s="38">
        <v>45066</v>
      </c>
      <c r="I19" s="39"/>
      <c r="J19" s="40"/>
      <c r="K19" s="344"/>
      <c r="L19" s="59"/>
      <c r="M19" s="42">
        <v>0</v>
      </c>
      <c r="N19" s="43">
        <v>0</v>
      </c>
      <c r="P19" s="49">
        <f t="shared" si="0"/>
        <v>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45067</v>
      </c>
      <c r="C20" s="33"/>
      <c r="D20" s="47"/>
      <c r="E20" s="35">
        <v>45067</v>
      </c>
      <c r="F20" s="36"/>
      <c r="G20" s="37"/>
      <c r="H20" s="38">
        <v>45067</v>
      </c>
      <c r="I20" s="39"/>
      <c r="J20" s="40"/>
      <c r="K20" s="60"/>
      <c r="L20" s="55"/>
      <c r="M20" s="42">
        <v>0</v>
      </c>
      <c r="N20" s="43">
        <v>0</v>
      </c>
      <c r="P20" s="49">
        <f t="shared" si="0"/>
        <v>0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45068</v>
      </c>
      <c r="C21" s="33"/>
      <c r="D21" s="47"/>
      <c r="E21" s="35">
        <v>45068</v>
      </c>
      <c r="F21" s="36"/>
      <c r="G21" s="37"/>
      <c r="H21" s="38">
        <v>45068</v>
      </c>
      <c r="I21" s="39"/>
      <c r="J21" s="40"/>
      <c r="K21" s="402"/>
      <c r="L21" s="55"/>
      <c r="M21" s="42">
        <v>0</v>
      </c>
      <c r="N21" s="43">
        <v>0</v>
      </c>
      <c r="P21" s="49">
        <f t="shared" si="0"/>
        <v>0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45069</v>
      </c>
      <c r="C22" s="33"/>
      <c r="D22" s="47"/>
      <c r="E22" s="35">
        <v>45069</v>
      </c>
      <c r="F22" s="36"/>
      <c r="G22" s="37"/>
      <c r="H22" s="38">
        <v>45069</v>
      </c>
      <c r="I22" s="359"/>
      <c r="J22" s="40"/>
      <c r="K22" s="358"/>
      <c r="L22" s="62"/>
      <c r="M22" s="42">
        <v>0</v>
      </c>
      <c r="N22" s="43">
        <v>0</v>
      </c>
      <c r="P22" s="49">
        <f t="shared" si="0"/>
        <v>0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45070</v>
      </c>
      <c r="C23" s="33"/>
      <c r="D23" s="47"/>
      <c r="E23" s="35">
        <v>45070</v>
      </c>
      <c r="F23" s="36"/>
      <c r="G23" s="37"/>
      <c r="H23" s="38">
        <v>45070</v>
      </c>
      <c r="I23" s="39"/>
      <c r="J23" s="64"/>
      <c r="K23" s="65"/>
      <c r="L23" s="55"/>
      <c r="M23" s="42">
        <v>0</v>
      </c>
      <c r="N23" s="43">
        <v>0</v>
      </c>
      <c r="P23" s="49">
        <f t="shared" si="0"/>
        <v>0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45071</v>
      </c>
      <c r="C24" s="33"/>
      <c r="D24" s="51"/>
      <c r="E24" s="35">
        <v>45071</v>
      </c>
      <c r="F24" s="36"/>
      <c r="G24" s="37"/>
      <c r="H24" s="38">
        <v>45071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45072</v>
      </c>
      <c r="C25" s="33"/>
      <c r="D25" s="47"/>
      <c r="E25" s="35">
        <v>45072</v>
      </c>
      <c r="F25" s="36"/>
      <c r="G25" s="37"/>
      <c r="H25" s="38">
        <v>45072</v>
      </c>
      <c r="I25" s="39"/>
      <c r="J25" s="64"/>
      <c r="K25" s="65"/>
      <c r="L25" s="68"/>
      <c r="M25" s="42">
        <v>0</v>
      </c>
      <c r="N25" s="43">
        <v>0</v>
      </c>
      <c r="P25" s="69">
        <f t="shared" si="0"/>
        <v>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45073</v>
      </c>
      <c r="C26" s="33"/>
      <c r="D26" s="47"/>
      <c r="E26" s="35">
        <v>45073</v>
      </c>
      <c r="F26" s="36"/>
      <c r="G26" s="37"/>
      <c r="H26" s="38">
        <v>45073</v>
      </c>
      <c r="I26" s="39"/>
      <c r="J26" s="40"/>
      <c r="K26" s="70"/>
      <c r="L26" s="71"/>
      <c r="M26" s="42">
        <v>0</v>
      </c>
      <c r="N26" s="43">
        <v>0</v>
      </c>
      <c r="P26" s="69">
        <f t="shared" si="0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45074</v>
      </c>
      <c r="C27" s="33"/>
      <c r="D27" s="51"/>
      <c r="E27" s="35">
        <v>45074</v>
      </c>
      <c r="F27" s="36"/>
      <c r="G27" s="37"/>
      <c r="H27" s="38">
        <v>45074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45075</v>
      </c>
      <c r="C28" s="33"/>
      <c r="D28" s="51"/>
      <c r="E28" s="35">
        <v>45075</v>
      </c>
      <c r="F28" s="36"/>
      <c r="G28" s="37"/>
      <c r="H28" s="38">
        <v>45075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45076</v>
      </c>
      <c r="C29" s="33"/>
      <c r="D29" s="76"/>
      <c r="E29" s="35">
        <v>45076</v>
      </c>
      <c r="F29" s="36"/>
      <c r="G29" s="37"/>
      <c r="H29" s="38">
        <v>45076</v>
      </c>
      <c r="I29" s="39"/>
      <c r="J29" s="339"/>
      <c r="K29" s="346"/>
      <c r="L29" s="68"/>
      <c r="M29" s="42">
        <v>0</v>
      </c>
      <c r="N29" s="43">
        <v>0</v>
      </c>
      <c r="P29" s="69">
        <f t="shared" si="0"/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45077</v>
      </c>
      <c r="C30" s="33"/>
      <c r="D30" s="76"/>
      <c r="E30" s="35">
        <v>45077</v>
      </c>
      <c r="F30" s="36"/>
      <c r="G30" s="37"/>
      <c r="H30" s="38">
        <v>45077</v>
      </c>
      <c r="I30" s="39"/>
      <c r="J30" s="338"/>
      <c r="K30" s="65"/>
      <c r="L30" s="49"/>
      <c r="M30" s="42">
        <v>0</v>
      </c>
      <c r="N30" s="43">
        <v>0</v>
      </c>
      <c r="P30" s="69">
        <f t="shared" si="0"/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45078</v>
      </c>
      <c r="C31" s="33"/>
      <c r="D31" s="79"/>
      <c r="E31" s="35">
        <v>45078</v>
      </c>
      <c r="F31" s="36"/>
      <c r="G31" s="37"/>
      <c r="H31" s="38">
        <v>45078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45079</v>
      </c>
      <c r="C32" s="33"/>
      <c r="D32" s="305"/>
      <c r="E32" s="35">
        <v>45079</v>
      </c>
      <c r="F32" s="36"/>
      <c r="G32" s="37"/>
      <c r="H32" s="38">
        <v>45079</v>
      </c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45080</v>
      </c>
      <c r="C33" s="33"/>
      <c r="D33" s="83"/>
      <c r="E33" s="35">
        <v>45080</v>
      </c>
      <c r="F33" s="36"/>
      <c r="G33" s="37"/>
      <c r="H33" s="38">
        <v>45080</v>
      </c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45081</v>
      </c>
      <c r="C34" s="33"/>
      <c r="D34" s="83"/>
      <c r="E34" s="35">
        <v>45081</v>
      </c>
      <c r="F34" s="36"/>
      <c r="G34" s="37"/>
      <c r="H34" s="38">
        <v>45081</v>
      </c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45082</v>
      </c>
      <c r="C35" s="86"/>
      <c r="D35" s="79"/>
      <c r="E35" s="35">
        <v>45082</v>
      </c>
      <c r="F35" s="36"/>
      <c r="G35" s="37"/>
      <c r="H35" s="38">
        <v>45082</v>
      </c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45083</v>
      </c>
      <c r="C36" s="90"/>
      <c r="D36" s="364"/>
      <c r="E36" s="35">
        <v>45083</v>
      </c>
      <c r="F36" s="36"/>
      <c r="G36" s="92"/>
      <c r="H36" s="38">
        <v>45083</v>
      </c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f t="shared" si="0"/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1"/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f t="shared" si="0"/>
        <v>29704</v>
      </c>
      <c r="Q38" s="45">
        <f t="shared" si="1"/>
        <v>29704</v>
      </c>
      <c r="R38" s="46" t="s">
        <v>11</v>
      </c>
    </row>
    <row r="39" spans="1:19" ht="18" thickBot="1" x14ac:dyDescent="0.35">
      <c r="A39" s="31"/>
      <c r="B39" s="32"/>
      <c r="C39" s="93"/>
      <c r="D39" s="94"/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f t="shared" si="0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338"/>
      <c r="K40" s="343"/>
      <c r="L40" s="49"/>
      <c r="M40" s="42">
        <v>0</v>
      </c>
      <c r="N40" s="43">
        <v>0</v>
      </c>
      <c r="P40" s="69">
        <f t="shared" si="0"/>
        <v>0</v>
      </c>
      <c r="Q40" s="45">
        <v>0</v>
      </c>
      <c r="R40" s="46">
        <v>0</v>
      </c>
    </row>
    <row r="41" spans="1:19" ht="18" thickBot="1" x14ac:dyDescent="0.35">
      <c r="A41" s="31"/>
      <c r="B41" s="32"/>
      <c r="C41" s="93"/>
      <c r="D41" s="453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P41" s="69">
        <f t="shared" si="0"/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338"/>
      <c r="K46" s="343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3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338"/>
      <c r="K48" s="343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479">
        <f>SUM(M5:M40)</f>
        <v>51405</v>
      </c>
      <c r="N49" s="479">
        <f>SUM(N5:N40)</f>
        <v>61017.27</v>
      </c>
      <c r="P49" s="111">
        <f>SUM(P5:P40)</f>
        <v>200494.27</v>
      </c>
      <c r="Q49" s="491">
        <f>SUM(Q5:Q40)</f>
        <v>31030.26999999999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480"/>
      <c r="N50" s="480"/>
      <c r="P50" s="44"/>
      <c r="Q50" s="492"/>
      <c r="R50" s="112">
        <f>SUM(R5:R49)</f>
        <v>0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493">
        <f>M49+N49</f>
        <v>112422.26999999999</v>
      </c>
      <c r="N53" s="494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9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3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3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43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456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31547</v>
      </c>
      <c r="D75" s="142"/>
      <c r="E75" s="143" t="s">
        <v>12</v>
      </c>
      <c r="F75" s="144">
        <f>SUM(F5:F68)</f>
        <v>169464</v>
      </c>
      <c r="G75" s="145"/>
      <c r="H75" s="143" t="s">
        <v>13</v>
      </c>
      <c r="I75" s="146">
        <f>SUM(I5:I68)</f>
        <v>4189</v>
      </c>
      <c r="J75" s="147"/>
      <c r="K75" s="148" t="s">
        <v>14</v>
      </c>
      <c r="L75" s="149">
        <f>SUM(L5:L73)-L26</f>
        <v>52336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87" t="s">
        <v>15</v>
      </c>
      <c r="I77" s="488"/>
      <c r="J77" s="154"/>
      <c r="K77" s="489">
        <f>I75+L75</f>
        <v>56525</v>
      </c>
      <c r="L77" s="490"/>
      <c r="M77" s="155"/>
      <c r="N77" s="155"/>
      <c r="P77" s="44"/>
      <c r="Q77" s="19"/>
    </row>
    <row r="78" spans="1:17" x14ac:dyDescent="0.25">
      <c r="D78" s="481" t="s">
        <v>16</v>
      </c>
      <c r="E78" s="481"/>
      <c r="F78" s="156">
        <f>F75-K77-C75</f>
        <v>81392</v>
      </c>
      <c r="I78" s="157"/>
      <c r="J78" s="158"/>
    </row>
    <row r="79" spans="1:17" ht="18.75" x14ac:dyDescent="0.3">
      <c r="D79" s="482" t="s">
        <v>17</v>
      </c>
      <c r="E79" s="482"/>
      <c r="F79" s="101">
        <v>0</v>
      </c>
      <c r="I79" s="483" t="s">
        <v>18</v>
      </c>
      <c r="J79" s="484"/>
      <c r="K79" s="485">
        <f>F81+F82+F83</f>
        <v>81392</v>
      </c>
      <c r="L79" s="48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81392</v>
      </c>
      <c r="H81" s="168"/>
      <c r="I81" s="169" t="s">
        <v>21</v>
      </c>
      <c r="J81" s="170"/>
      <c r="K81" s="486">
        <f>-C4</f>
        <v>-3065283.79</v>
      </c>
      <c r="L81" s="485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/>
      <c r="D83" s="474" t="s">
        <v>24</v>
      </c>
      <c r="E83" s="475"/>
      <c r="F83" s="173">
        <v>0</v>
      </c>
      <c r="I83" s="519" t="s">
        <v>25</v>
      </c>
      <c r="J83" s="520"/>
      <c r="K83" s="521">
        <f>K79+K81</f>
        <v>-2983891.79</v>
      </c>
      <c r="L83" s="521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R3:R4"/>
    <mergeCell ref="E4:F4"/>
    <mergeCell ref="H4:I4"/>
    <mergeCell ref="Q49:Q50"/>
    <mergeCell ref="M53:N53"/>
    <mergeCell ref="H77:I77"/>
    <mergeCell ref="K77:L77"/>
    <mergeCell ref="B1:B2"/>
    <mergeCell ref="C1:M1"/>
    <mergeCell ref="B3:C3"/>
    <mergeCell ref="H3:I3"/>
    <mergeCell ref="P3:P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workbookViewId="0">
      <selection activeCell="B3" sqref="B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/>
      <c r="E3" s="218"/>
      <c r="F3" s="217"/>
      <c r="G3" s="219">
        <f>D3-F3</f>
        <v>0</v>
      </c>
      <c r="I3" s="435"/>
      <c r="J3" s="290"/>
      <c r="K3" s="237"/>
      <c r="L3" s="218"/>
      <c r="M3" s="237"/>
      <c r="N3" s="221">
        <f>K3-M3</f>
        <v>0</v>
      </c>
    </row>
    <row r="4" spans="2:14" ht="18.75" x14ac:dyDescent="0.3">
      <c r="B4" s="222"/>
      <c r="C4" s="223"/>
      <c r="D4" s="101"/>
      <c r="E4" s="224"/>
      <c r="F4" s="101"/>
      <c r="G4" s="225">
        <f t="shared" ref="G4:G65" si="0">D4-F4</f>
        <v>0</v>
      </c>
      <c r="H4" s="226"/>
      <c r="I4" s="435"/>
      <c r="J4" s="290"/>
      <c r="K4" s="237"/>
      <c r="L4" s="218"/>
      <c r="M4" s="237"/>
      <c r="N4" s="227">
        <f>N3+K4-M4</f>
        <v>0</v>
      </c>
    </row>
    <row r="5" spans="2:14" ht="15.75" x14ac:dyDescent="0.25">
      <c r="B5" s="222"/>
      <c r="C5" s="223"/>
      <c r="D5" s="101"/>
      <c r="E5" s="224"/>
      <c r="F5" s="101"/>
      <c r="G5" s="225">
        <f t="shared" si="0"/>
        <v>0</v>
      </c>
      <c r="I5" s="435"/>
      <c r="J5" s="290"/>
      <c r="K5" s="237"/>
      <c r="L5" s="218"/>
      <c r="M5" s="237"/>
      <c r="N5" s="227">
        <f t="shared" ref="N5:N65" si="1">N4+K5-M5</f>
        <v>0</v>
      </c>
    </row>
    <row r="6" spans="2:14" ht="15.75" x14ac:dyDescent="0.25">
      <c r="B6" s="222"/>
      <c r="C6" s="223"/>
      <c r="D6" s="101"/>
      <c r="E6" s="224"/>
      <c r="F6" s="101"/>
      <c r="G6" s="225">
        <f t="shared" si="0"/>
        <v>0</v>
      </c>
      <c r="I6" s="435"/>
      <c r="J6" s="290"/>
      <c r="K6" s="237"/>
      <c r="L6" s="218"/>
      <c r="M6" s="237"/>
      <c r="N6" s="227">
        <f t="shared" si="1"/>
        <v>0</v>
      </c>
    </row>
    <row r="7" spans="2:14" ht="15.75" x14ac:dyDescent="0.25">
      <c r="B7" s="222"/>
      <c r="C7" s="223"/>
      <c r="D7" s="101"/>
      <c r="E7" s="224"/>
      <c r="F7" s="101"/>
      <c r="G7" s="225">
        <f t="shared" si="0"/>
        <v>0</v>
      </c>
      <c r="I7" s="435"/>
      <c r="J7" s="290"/>
      <c r="K7" s="237"/>
      <c r="L7" s="218"/>
      <c r="M7" s="237"/>
      <c r="N7" s="227">
        <f t="shared" si="1"/>
        <v>0</v>
      </c>
    </row>
    <row r="8" spans="2:14" ht="15.75" x14ac:dyDescent="0.25">
      <c r="B8" s="222"/>
      <c r="C8" s="223"/>
      <c r="D8" s="101"/>
      <c r="E8" s="224"/>
      <c r="F8" s="101"/>
      <c r="G8" s="225">
        <f t="shared" si="0"/>
        <v>0</v>
      </c>
      <c r="I8" s="435"/>
      <c r="J8" s="290"/>
      <c r="K8" s="237"/>
      <c r="L8" s="218"/>
      <c r="M8" s="237"/>
      <c r="N8" s="227">
        <f t="shared" si="1"/>
        <v>0</v>
      </c>
    </row>
    <row r="9" spans="2:14" ht="15.75" x14ac:dyDescent="0.25">
      <c r="B9" s="222"/>
      <c r="C9" s="223"/>
      <c r="D9" s="101"/>
      <c r="E9" s="224"/>
      <c r="F9" s="101"/>
      <c r="G9" s="225">
        <f t="shared" si="0"/>
        <v>0</v>
      </c>
      <c r="I9" s="435"/>
      <c r="J9" s="290"/>
      <c r="K9" s="237"/>
      <c r="L9" s="218"/>
      <c r="M9" s="237"/>
      <c r="N9" s="227">
        <f t="shared" si="1"/>
        <v>0</v>
      </c>
    </row>
    <row r="10" spans="2:14" ht="18.75" x14ac:dyDescent="0.3">
      <c r="B10" s="222"/>
      <c r="C10" s="223"/>
      <c r="D10" s="101"/>
      <c r="E10" s="224"/>
      <c r="F10" s="101"/>
      <c r="G10" s="225">
        <f t="shared" si="0"/>
        <v>0</v>
      </c>
      <c r="H10" s="226"/>
      <c r="I10" s="435"/>
      <c r="J10" s="290"/>
      <c r="K10" s="237"/>
      <c r="L10" s="218"/>
      <c r="M10" s="237"/>
      <c r="N10" s="227">
        <f t="shared" si="1"/>
        <v>0</v>
      </c>
    </row>
    <row r="11" spans="2:14" ht="15.75" x14ac:dyDescent="0.25">
      <c r="B11" s="222"/>
      <c r="C11" s="223"/>
      <c r="D11" s="101"/>
      <c r="E11" s="224"/>
      <c r="F11" s="101"/>
      <c r="G11" s="225">
        <f t="shared" si="0"/>
        <v>0</v>
      </c>
      <c r="I11" s="435"/>
      <c r="J11" s="290"/>
      <c r="K11" s="237"/>
      <c r="L11" s="218"/>
      <c r="M11" s="237"/>
      <c r="N11" s="227">
        <f t="shared" si="1"/>
        <v>0</v>
      </c>
    </row>
    <row r="12" spans="2:14" ht="15.75" x14ac:dyDescent="0.25">
      <c r="B12" s="222"/>
      <c r="C12" s="223"/>
      <c r="D12" s="101"/>
      <c r="E12" s="224"/>
      <c r="F12" s="101"/>
      <c r="G12" s="225">
        <f t="shared" si="0"/>
        <v>0</v>
      </c>
      <c r="I12" s="435"/>
      <c r="J12" s="290"/>
      <c r="K12" s="237"/>
      <c r="L12" s="218"/>
      <c r="M12" s="237"/>
      <c r="N12" s="227">
        <f t="shared" si="1"/>
        <v>0</v>
      </c>
    </row>
    <row r="13" spans="2:14" ht="15.75" x14ac:dyDescent="0.25">
      <c r="B13" s="222"/>
      <c r="C13" s="223"/>
      <c r="D13" s="101"/>
      <c r="E13" s="224"/>
      <c r="F13" s="101"/>
      <c r="G13" s="225">
        <f t="shared" si="0"/>
        <v>0</v>
      </c>
      <c r="I13" s="435"/>
      <c r="J13" s="290"/>
      <c r="K13" s="237"/>
      <c r="L13" s="218"/>
      <c r="M13" s="237"/>
      <c r="N13" s="227">
        <f t="shared" si="1"/>
        <v>0</v>
      </c>
    </row>
    <row r="14" spans="2:14" ht="15.75" x14ac:dyDescent="0.25">
      <c r="B14" s="222"/>
      <c r="C14" s="223"/>
      <c r="D14" s="101"/>
      <c r="E14" s="224"/>
      <c r="F14" s="101"/>
      <c r="G14" s="225">
        <f t="shared" si="0"/>
        <v>0</v>
      </c>
      <c r="I14" s="435"/>
      <c r="J14" s="290"/>
      <c r="K14" s="237"/>
      <c r="L14" s="218"/>
      <c r="M14" s="237"/>
      <c r="N14" s="227">
        <f t="shared" si="1"/>
        <v>0</v>
      </c>
    </row>
    <row r="15" spans="2:14" ht="15.75" x14ac:dyDescent="0.25">
      <c r="B15" s="222"/>
      <c r="C15" s="223"/>
      <c r="D15" s="101"/>
      <c r="E15" s="224"/>
      <c r="F15" s="101"/>
      <c r="G15" s="225">
        <f t="shared" si="0"/>
        <v>0</v>
      </c>
      <c r="I15" s="435"/>
      <c r="J15" s="290"/>
      <c r="K15" s="237"/>
      <c r="L15" s="218"/>
      <c r="M15" s="237"/>
      <c r="N15" s="227">
        <f t="shared" si="1"/>
        <v>0</v>
      </c>
    </row>
    <row r="16" spans="2:14" ht="15.75" x14ac:dyDescent="0.25">
      <c r="B16" s="222"/>
      <c r="C16" s="223"/>
      <c r="D16" s="101"/>
      <c r="E16" s="224"/>
      <c r="F16" s="101"/>
      <c r="G16" s="225">
        <f t="shared" si="0"/>
        <v>0</v>
      </c>
      <c r="I16" s="435"/>
      <c r="J16" s="290"/>
      <c r="K16" s="237"/>
      <c r="L16" s="218"/>
      <c r="M16" s="237"/>
      <c r="N16" s="227">
        <f t="shared" si="1"/>
        <v>0</v>
      </c>
    </row>
    <row r="17" spans="1:14" ht="15.75" x14ac:dyDescent="0.25">
      <c r="B17" s="222"/>
      <c r="C17" s="223"/>
      <c r="D17" s="101"/>
      <c r="E17" s="224"/>
      <c r="F17" s="101"/>
      <c r="G17" s="225">
        <f t="shared" si="0"/>
        <v>0</v>
      </c>
      <c r="I17" s="435"/>
      <c r="J17" s="290"/>
      <c r="K17" s="237"/>
      <c r="L17" s="218"/>
      <c r="M17" s="237"/>
      <c r="N17" s="227">
        <f t="shared" si="1"/>
        <v>0</v>
      </c>
    </row>
    <row r="18" spans="1:14" ht="15.75" x14ac:dyDescent="0.25">
      <c r="B18" s="222"/>
      <c r="C18" s="223"/>
      <c r="D18" s="101"/>
      <c r="E18" s="224"/>
      <c r="F18" s="101"/>
      <c r="G18" s="225">
        <f t="shared" si="0"/>
        <v>0</v>
      </c>
      <c r="I18" s="435"/>
      <c r="J18" s="290"/>
      <c r="K18" s="237"/>
      <c r="L18" s="218"/>
      <c r="M18" s="237"/>
      <c r="N18" s="227">
        <f t="shared" si="1"/>
        <v>0</v>
      </c>
    </row>
    <row r="19" spans="1:14" ht="15.75" x14ac:dyDescent="0.25">
      <c r="B19" s="222"/>
      <c r="C19" s="223"/>
      <c r="D19" s="101"/>
      <c r="E19" s="224"/>
      <c r="F19" s="101"/>
      <c r="G19" s="225">
        <f t="shared" si="0"/>
        <v>0</v>
      </c>
      <c r="I19" s="435"/>
      <c r="J19" s="290"/>
      <c r="K19" s="237"/>
      <c r="L19" s="218"/>
      <c r="M19" s="237"/>
      <c r="N19" s="227">
        <f t="shared" si="1"/>
        <v>0</v>
      </c>
    </row>
    <row r="20" spans="1:14" ht="15.75" x14ac:dyDescent="0.25">
      <c r="B20" s="222"/>
      <c r="C20" s="223"/>
      <c r="D20" s="101"/>
      <c r="E20" s="224"/>
      <c r="F20" s="101"/>
      <c r="G20" s="225">
        <f t="shared" si="0"/>
        <v>0</v>
      </c>
      <c r="I20" s="435"/>
      <c r="J20" s="290"/>
      <c r="K20" s="237"/>
      <c r="L20" s="218"/>
      <c r="M20" s="237"/>
      <c r="N20" s="227">
        <f t="shared" si="1"/>
        <v>0</v>
      </c>
    </row>
    <row r="21" spans="1:14" ht="15.75" x14ac:dyDescent="0.25">
      <c r="B21" s="222"/>
      <c r="C21" s="223"/>
      <c r="D21" s="101"/>
      <c r="E21" s="224"/>
      <c r="F21" s="101"/>
      <c r="G21" s="225">
        <f t="shared" si="0"/>
        <v>0</v>
      </c>
      <c r="I21" s="435"/>
      <c r="J21" s="290"/>
      <c r="K21" s="237"/>
      <c r="L21" s="218"/>
      <c r="M21" s="237"/>
      <c r="N21" s="227">
        <f t="shared" si="1"/>
        <v>0</v>
      </c>
    </row>
    <row r="22" spans="1:14" ht="18.75" x14ac:dyDescent="0.3">
      <c r="B22" s="222"/>
      <c r="C22" s="223"/>
      <c r="D22" s="101"/>
      <c r="E22" s="224"/>
      <c r="F22" s="101"/>
      <c r="G22" s="225">
        <f t="shared" si="0"/>
        <v>0</v>
      </c>
      <c r="H22" s="232"/>
      <c r="I22" s="435"/>
      <c r="J22" s="290"/>
      <c r="K22" s="237"/>
      <c r="L22" s="218"/>
      <c r="M22" s="237"/>
      <c r="N22" s="227">
        <f t="shared" si="1"/>
        <v>0</v>
      </c>
    </row>
    <row r="23" spans="1:14" ht="15.75" x14ac:dyDescent="0.25">
      <c r="B23" s="222"/>
      <c r="C23" s="223"/>
      <c r="D23" s="101"/>
      <c r="E23" s="224"/>
      <c r="F23" s="101"/>
      <c r="G23" s="225">
        <f t="shared" si="0"/>
        <v>0</v>
      </c>
      <c r="H23" s="233"/>
      <c r="I23" s="435"/>
      <c r="J23" s="290"/>
      <c r="K23" s="237"/>
      <c r="L23" s="218"/>
      <c r="M23" s="237"/>
      <c r="N23" s="227">
        <f t="shared" si="1"/>
        <v>0</v>
      </c>
    </row>
    <row r="24" spans="1:14" ht="21" customHeight="1" x14ac:dyDescent="0.25">
      <c r="B24" s="222"/>
      <c r="C24" s="223"/>
      <c r="D24" s="101"/>
      <c r="E24" s="224"/>
      <c r="F24" s="101"/>
      <c r="G24" s="225">
        <f t="shared" si="0"/>
        <v>0</v>
      </c>
      <c r="H24" s="233"/>
      <c r="I24" s="435"/>
      <c r="J24" s="290"/>
      <c r="K24" s="237"/>
      <c r="L24" s="218"/>
      <c r="M24" s="237"/>
      <c r="N24" s="227">
        <f t="shared" si="1"/>
        <v>0</v>
      </c>
    </row>
    <row r="25" spans="1:14" ht="15.75" x14ac:dyDescent="0.25">
      <c r="B25" s="222"/>
      <c r="C25" s="223"/>
      <c r="D25" s="101"/>
      <c r="E25" s="224"/>
      <c r="F25" s="101"/>
      <c r="G25" s="225">
        <f t="shared" si="0"/>
        <v>0</v>
      </c>
      <c r="H25" s="234"/>
      <c r="I25" s="435"/>
      <c r="J25" s="290"/>
      <c r="K25" s="237"/>
      <c r="L25" s="218"/>
      <c r="M25" s="237"/>
      <c r="N25" s="227">
        <f t="shared" si="1"/>
        <v>0</v>
      </c>
    </row>
    <row r="26" spans="1:14" ht="15.75" x14ac:dyDescent="0.25">
      <c r="B26" s="222"/>
      <c r="C26" s="223"/>
      <c r="D26" s="101"/>
      <c r="E26" s="224"/>
      <c r="F26" s="101"/>
      <c r="G26" s="225">
        <f t="shared" si="0"/>
        <v>0</v>
      </c>
      <c r="H26" s="234"/>
      <c r="I26" s="435"/>
      <c r="J26" s="290"/>
      <c r="K26" s="237"/>
      <c r="L26" s="218"/>
      <c r="M26" s="237"/>
      <c r="N26" s="227">
        <f t="shared" si="1"/>
        <v>0</v>
      </c>
    </row>
    <row r="27" spans="1:14" ht="15.75" x14ac:dyDescent="0.25">
      <c r="B27" s="222"/>
      <c r="C27" s="223"/>
      <c r="D27" s="101"/>
      <c r="E27" s="224"/>
      <c r="F27" s="101"/>
      <c r="G27" s="225">
        <f t="shared" si="0"/>
        <v>0</v>
      </c>
      <c r="H27" s="234"/>
      <c r="I27" s="435"/>
      <c r="J27" s="290"/>
      <c r="K27" s="237"/>
      <c r="L27" s="218"/>
      <c r="M27" s="237"/>
      <c r="N27" s="227">
        <f t="shared" si="1"/>
        <v>0</v>
      </c>
    </row>
    <row r="28" spans="1:14" ht="15.75" x14ac:dyDescent="0.25">
      <c r="B28" s="222"/>
      <c r="C28" s="223"/>
      <c r="D28" s="101"/>
      <c r="E28" s="224"/>
      <c r="F28" s="101"/>
      <c r="G28" s="225">
        <f t="shared" si="0"/>
        <v>0</v>
      </c>
      <c r="H28" s="234"/>
      <c r="I28" s="435"/>
      <c r="J28" s="437"/>
      <c r="K28" s="237"/>
      <c r="L28" s="218"/>
      <c r="M28" s="237"/>
      <c r="N28" s="227">
        <f t="shared" si="1"/>
        <v>0</v>
      </c>
    </row>
    <row r="29" spans="1:14" ht="15.75" x14ac:dyDescent="0.25">
      <c r="B29" s="222"/>
      <c r="C29" s="223"/>
      <c r="D29" s="101"/>
      <c r="E29" s="224"/>
      <c r="F29" s="101"/>
      <c r="G29" s="225">
        <f t="shared" si="0"/>
        <v>0</v>
      </c>
      <c r="H29" s="234"/>
      <c r="I29" s="435"/>
      <c r="J29" s="437"/>
      <c r="K29" s="237"/>
      <c r="L29" s="218"/>
      <c r="M29" s="237"/>
      <c r="N29" s="227">
        <f t="shared" si="1"/>
        <v>0</v>
      </c>
    </row>
    <row r="30" spans="1:14" ht="15.75" x14ac:dyDescent="0.25">
      <c r="A30" s="31"/>
      <c r="B30" s="222"/>
      <c r="C30" s="223"/>
      <c r="D30" s="101"/>
      <c r="E30" s="224"/>
      <c r="F30" s="101"/>
      <c r="G30" s="225">
        <f t="shared" si="0"/>
        <v>0</v>
      </c>
      <c r="H30" s="234"/>
      <c r="I30" s="435"/>
      <c r="J30" s="437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 s="436"/>
      <c r="J31" s="438"/>
      <c r="K31" s="150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 s="436"/>
      <c r="J32" s="438"/>
      <c r="K32" s="150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0</v>
      </c>
    </row>
    <row r="34" spans="2:14" ht="15.75" x14ac:dyDescent="0.25">
      <c r="B34" s="222"/>
      <c r="C34" s="223"/>
      <c r="D34" s="101"/>
      <c r="E34" s="224"/>
      <c r="F34" s="101"/>
      <c r="G34" s="225">
        <f t="shared" si="0"/>
        <v>0</v>
      </c>
      <c r="I34" s="436"/>
      <c r="J34" s="438"/>
      <c r="K34" s="150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4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04"/>
      <c r="J36" s="505"/>
      <c r="K36" s="505"/>
      <c r="L36" s="506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04"/>
      <c r="J37" s="505"/>
      <c r="K37" s="505"/>
      <c r="L37" s="506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07" t="s">
        <v>35</v>
      </c>
      <c r="J40" s="508"/>
      <c r="K40" s="84"/>
      <c r="L40" s="238"/>
      <c r="M40" s="84"/>
      <c r="N40" s="227">
        <f t="shared" si="1"/>
        <v>0</v>
      </c>
    </row>
    <row r="41" spans="2:14" ht="15.75" x14ac:dyDescent="0.25">
      <c r="B41" s="244"/>
      <c r="C41" s="223"/>
      <c r="D41" s="405"/>
      <c r="E41" s="238"/>
      <c r="F41" s="84"/>
      <c r="G41" s="101">
        <f t="shared" si="0"/>
        <v>0</v>
      </c>
      <c r="I41" s="509"/>
      <c r="J41" s="510"/>
      <c r="K41" s="84"/>
      <c r="L41" s="238"/>
      <c r="M41" s="84"/>
      <c r="N41" s="227">
        <f t="shared" si="1"/>
        <v>0</v>
      </c>
    </row>
    <row r="42" spans="2:14" ht="15.75" x14ac:dyDescent="0.25">
      <c r="B42" s="244"/>
      <c r="C42" s="223"/>
      <c r="D42" s="405"/>
      <c r="E42" s="238"/>
      <c r="F42" s="84"/>
      <c r="G42" s="101">
        <f t="shared" si="0"/>
        <v>0</v>
      </c>
      <c r="I42" s="511"/>
      <c r="J42" s="51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0</v>
      </c>
      <c r="E67" s="261"/>
      <c r="F67" s="262">
        <f>SUM(F3:F66)</f>
        <v>0</v>
      </c>
      <c r="G67" s="263">
        <f>SUM(G3:G66)</f>
        <v>0</v>
      </c>
      <c r="I67" s="513" t="s">
        <v>35</v>
      </c>
      <c r="J67" s="514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17" t="s">
        <v>36</v>
      </c>
      <c r="I68" s="522"/>
      <c r="J68" s="523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1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97"/>
      <c r="C1" s="499" t="s">
        <v>26</v>
      </c>
      <c r="D1" s="500"/>
      <c r="E1" s="500"/>
      <c r="F1" s="500"/>
      <c r="G1" s="500"/>
      <c r="H1" s="500"/>
      <c r="I1" s="500"/>
      <c r="J1" s="500"/>
      <c r="K1" s="500"/>
      <c r="L1" s="500"/>
      <c r="M1" s="500"/>
    </row>
    <row r="2" spans="1:18" ht="16.5" thickBot="1" x14ac:dyDescent="0.3">
      <c r="B2" s="49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01" t="s">
        <v>0</v>
      </c>
      <c r="C3" s="502"/>
      <c r="D3" s="14"/>
      <c r="E3" s="15"/>
      <c r="F3" s="16"/>
      <c r="H3" s="503" t="s">
        <v>1</v>
      </c>
      <c r="I3" s="503"/>
      <c r="K3" s="18"/>
      <c r="L3" s="19"/>
      <c r="M3" s="20"/>
      <c r="P3" s="495" t="s">
        <v>2</v>
      </c>
      <c r="R3" s="468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470" t="s">
        <v>5</v>
      </c>
      <c r="F4" s="471"/>
      <c r="H4" s="472" t="s">
        <v>6</v>
      </c>
      <c r="I4" s="473"/>
      <c r="J4" s="25"/>
      <c r="K4" s="26"/>
      <c r="L4" s="27"/>
      <c r="M4" s="28" t="s">
        <v>7</v>
      </c>
      <c r="N4" s="29" t="s">
        <v>8</v>
      </c>
      <c r="P4" s="496"/>
      <c r="Q4" s="30" t="s">
        <v>9</v>
      </c>
      <c r="R4" s="469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479">
        <f>SUM(M5:M40)</f>
        <v>1399609.5</v>
      </c>
      <c r="N49" s="479">
        <f>SUM(N5:N40)</f>
        <v>910600</v>
      </c>
      <c r="P49" s="111">
        <f>SUM(P5:P40)</f>
        <v>3236981.46</v>
      </c>
      <c r="Q49" s="491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480"/>
      <c r="N50" s="480"/>
      <c r="P50" s="44"/>
      <c r="Q50" s="492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493">
        <f>M49+N49</f>
        <v>2310209.5</v>
      </c>
      <c r="N53" s="494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87" t="s">
        <v>15</v>
      </c>
      <c r="I77" s="488"/>
      <c r="J77" s="154"/>
      <c r="K77" s="489">
        <f>I75+L75</f>
        <v>1552957.04</v>
      </c>
      <c r="L77" s="490"/>
      <c r="M77" s="155"/>
      <c r="N77" s="155"/>
      <c r="P77" s="44"/>
      <c r="Q77" s="19"/>
    </row>
    <row r="78" spans="1:17" x14ac:dyDescent="0.25">
      <c r="D78" s="481" t="s">
        <v>16</v>
      </c>
      <c r="E78" s="481"/>
      <c r="F78" s="156">
        <f>F75-K77-C75</f>
        <v>-123007.98000000021</v>
      </c>
      <c r="I78" s="157"/>
      <c r="J78" s="158"/>
    </row>
    <row r="79" spans="1:17" ht="18.75" x14ac:dyDescent="0.3">
      <c r="D79" s="482" t="s">
        <v>17</v>
      </c>
      <c r="E79" s="482"/>
      <c r="F79" s="101">
        <v>-1513561.68</v>
      </c>
      <c r="I79" s="483" t="s">
        <v>18</v>
      </c>
      <c r="J79" s="484"/>
      <c r="K79" s="485">
        <f>F81+F82+F83</f>
        <v>1950142.8099999996</v>
      </c>
      <c r="L79" s="48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486">
        <f>-C4</f>
        <v>-3445405.07</v>
      </c>
      <c r="L81" s="485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474" t="s">
        <v>24</v>
      </c>
      <c r="E83" s="475"/>
      <c r="F83" s="173">
        <v>3504178.07</v>
      </c>
      <c r="I83" s="476" t="s">
        <v>220</v>
      </c>
      <c r="J83" s="477"/>
      <c r="K83" s="478">
        <f>K79+K81</f>
        <v>-1495262.2600000002</v>
      </c>
      <c r="L83" s="47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04"/>
      <c r="J36" s="505"/>
      <c r="K36" s="505"/>
      <c r="L36" s="506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04"/>
      <c r="J37" s="505"/>
      <c r="K37" s="505"/>
      <c r="L37" s="506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07" t="s">
        <v>35</v>
      </c>
      <c r="J40" s="50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09"/>
      <c r="J41" s="51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11"/>
      <c r="J42" s="51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13" t="s">
        <v>35</v>
      </c>
      <c r="J67" s="514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17" t="s">
        <v>36</v>
      </c>
      <c r="I68" s="515"/>
      <c r="J68" s="516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18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97"/>
      <c r="C1" s="499" t="s">
        <v>120</v>
      </c>
      <c r="D1" s="500"/>
      <c r="E1" s="500"/>
      <c r="F1" s="500"/>
      <c r="G1" s="500"/>
      <c r="H1" s="500"/>
      <c r="I1" s="500"/>
      <c r="J1" s="500"/>
      <c r="K1" s="500"/>
      <c r="L1" s="500"/>
      <c r="M1" s="500"/>
    </row>
    <row r="2" spans="1:18" ht="16.5" thickBot="1" x14ac:dyDescent="0.3">
      <c r="B2" s="49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01" t="s">
        <v>0</v>
      </c>
      <c r="C3" s="502"/>
      <c r="D3" s="14"/>
      <c r="E3" s="15"/>
      <c r="F3" s="16"/>
      <c r="H3" s="503" t="s">
        <v>1</v>
      </c>
      <c r="I3" s="503"/>
      <c r="K3" s="18"/>
      <c r="L3" s="19"/>
      <c r="M3" s="20"/>
      <c r="P3" s="495" t="s">
        <v>2</v>
      </c>
      <c r="R3" s="468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470" t="s">
        <v>5</v>
      </c>
      <c r="F4" s="471"/>
      <c r="H4" s="472" t="s">
        <v>6</v>
      </c>
      <c r="I4" s="473"/>
      <c r="J4" s="25"/>
      <c r="K4" s="26"/>
      <c r="L4" s="27"/>
      <c r="M4" s="28" t="s">
        <v>7</v>
      </c>
      <c r="N4" s="29" t="s">
        <v>8</v>
      </c>
      <c r="P4" s="496"/>
      <c r="Q4" s="30" t="s">
        <v>9</v>
      </c>
      <c r="R4" s="469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479">
        <f>SUM(M5:M40)</f>
        <v>1964337.8699999999</v>
      </c>
      <c r="N49" s="479">
        <f>SUM(N5:N40)</f>
        <v>1314937</v>
      </c>
      <c r="P49" s="111">
        <f>SUM(P5:P40)</f>
        <v>3956557.8699999996</v>
      </c>
      <c r="Q49" s="491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480"/>
      <c r="N50" s="480"/>
      <c r="P50" s="44"/>
      <c r="Q50" s="492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493">
        <f>M49+N49</f>
        <v>3279274.87</v>
      </c>
      <c r="N53" s="494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87" t="s">
        <v>15</v>
      </c>
      <c r="I77" s="488"/>
      <c r="J77" s="154"/>
      <c r="K77" s="489">
        <f>I75+L75</f>
        <v>526980.64000000013</v>
      </c>
      <c r="L77" s="490"/>
      <c r="M77" s="155"/>
      <c r="N77" s="155"/>
      <c r="P77" s="44"/>
      <c r="Q77" s="19"/>
    </row>
    <row r="78" spans="1:17" x14ac:dyDescent="0.25">
      <c r="D78" s="481" t="s">
        <v>16</v>
      </c>
      <c r="E78" s="481"/>
      <c r="F78" s="156">
        <f>F75-K77-C75</f>
        <v>1939381.5999999999</v>
      </c>
      <c r="I78" s="157"/>
      <c r="J78" s="158"/>
    </row>
    <row r="79" spans="1:17" ht="18.75" x14ac:dyDescent="0.3">
      <c r="D79" s="482" t="s">
        <v>17</v>
      </c>
      <c r="E79" s="482"/>
      <c r="F79" s="101">
        <v>-1830849.67</v>
      </c>
      <c r="I79" s="483" t="s">
        <v>18</v>
      </c>
      <c r="J79" s="484"/>
      <c r="K79" s="485">
        <f>F81+F82+F83</f>
        <v>3946521.55</v>
      </c>
      <c r="L79" s="48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486">
        <f>-C4</f>
        <v>-3504178.07</v>
      </c>
      <c r="L81" s="485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474" t="s">
        <v>24</v>
      </c>
      <c r="E83" s="475"/>
      <c r="F83" s="173">
        <v>3720574.62</v>
      </c>
      <c r="I83" s="519" t="s">
        <v>25</v>
      </c>
      <c r="J83" s="520"/>
      <c r="K83" s="521">
        <f>K79+K81</f>
        <v>442343.48</v>
      </c>
      <c r="L83" s="521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F39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04"/>
      <c r="J36" s="505"/>
      <c r="K36" s="505"/>
      <c r="L36" s="506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04"/>
      <c r="J37" s="505"/>
      <c r="K37" s="505"/>
      <c r="L37" s="506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07" t="s">
        <v>35</v>
      </c>
      <c r="J40" s="50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09"/>
      <c r="J41" s="51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11"/>
      <c r="J42" s="51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13" t="s">
        <v>35</v>
      </c>
      <c r="J67" s="514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17" t="s">
        <v>36</v>
      </c>
      <c r="I68" s="522"/>
      <c r="J68" s="52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1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60" zoomScale="115" zoomScaleNormal="115" workbookViewId="0">
      <selection activeCell="G65" sqref="G6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97"/>
      <c r="C1" s="499" t="s">
        <v>238</v>
      </c>
      <c r="D1" s="500"/>
      <c r="E1" s="500"/>
      <c r="F1" s="500"/>
      <c r="G1" s="500"/>
      <c r="H1" s="500"/>
      <c r="I1" s="500"/>
      <c r="J1" s="500"/>
      <c r="K1" s="500"/>
      <c r="L1" s="500"/>
      <c r="M1" s="500"/>
    </row>
    <row r="2" spans="1:18" ht="16.5" thickBot="1" x14ac:dyDescent="0.3">
      <c r="B2" s="49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01" t="s">
        <v>0</v>
      </c>
      <c r="C3" s="502"/>
      <c r="D3" s="14"/>
      <c r="E3" s="15"/>
      <c r="F3" s="16"/>
      <c r="H3" s="503" t="s">
        <v>1</v>
      </c>
      <c r="I3" s="503"/>
      <c r="K3" s="18"/>
      <c r="L3" s="19"/>
      <c r="M3" s="20"/>
      <c r="P3" s="495" t="s">
        <v>2</v>
      </c>
      <c r="R3" s="524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470" t="s">
        <v>5</v>
      </c>
      <c r="F4" s="471"/>
      <c r="H4" s="472" t="s">
        <v>6</v>
      </c>
      <c r="I4" s="473"/>
      <c r="J4" s="25"/>
      <c r="K4" s="26"/>
      <c r="L4" s="27"/>
      <c r="M4" s="28" t="s">
        <v>7</v>
      </c>
      <c r="N4" s="29" t="s">
        <v>8</v>
      </c>
      <c r="P4" s="496"/>
      <c r="Q4" s="30" t="s">
        <v>9</v>
      </c>
      <c r="R4" s="525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479">
        <f>SUM(M5:M40)</f>
        <v>1803019.98</v>
      </c>
      <c r="N49" s="479">
        <f>SUM(N5:N40)</f>
        <v>1138524</v>
      </c>
      <c r="P49" s="111">
        <f>SUM(P5:P40)</f>
        <v>3684795.48</v>
      </c>
      <c r="Q49" s="491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480"/>
      <c r="N50" s="480"/>
      <c r="P50" s="44"/>
      <c r="Q50" s="492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493">
        <f>M49+N49</f>
        <v>2941543.98</v>
      </c>
      <c r="N53" s="494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87" t="s">
        <v>15</v>
      </c>
      <c r="I77" s="488"/>
      <c r="J77" s="154"/>
      <c r="K77" s="489">
        <f>I75+L75</f>
        <v>646140.08000000031</v>
      </c>
      <c r="L77" s="490"/>
      <c r="M77" s="155"/>
      <c r="N77" s="155"/>
      <c r="P77" s="44"/>
      <c r="Q77" s="19"/>
    </row>
    <row r="78" spans="1:17" x14ac:dyDescent="0.25">
      <c r="D78" s="481" t="s">
        <v>16</v>
      </c>
      <c r="E78" s="481"/>
      <c r="F78" s="156">
        <f>F75-K77-C75</f>
        <v>1113109.92</v>
      </c>
      <c r="I78" s="157"/>
      <c r="J78" s="158"/>
    </row>
    <row r="79" spans="1:17" ht="18.75" x14ac:dyDescent="0.3">
      <c r="D79" s="482" t="s">
        <v>17</v>
      </c>
      <c r="E79" s="482"/>
      <c r="F79" s="101">
        <v>-1405309.97</v>
      </c>
      <c r="I79" s="483" t="s">
        <v>18</v>
      </c>
      <c r="J79" s="484"/>
      <c r="K79" s="485">
        <f>F81+F82+F83</f>
        <v>3400888.74</v>
      </c>
      <c r="L79" s="48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486">
        <f>-C4</f>
        <v>-3504178.07</v>
      </c>
      <c r="L81" s="485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474" t="s">
        <v>24</v>
      </c>
      <c r="E83" s="475"/>
      <c r="F83" s="173">
        <v>3567993.62</v>
      </c>
      <c r="I83" s="476" t="s">
        <v>220</v>
      </c>
      <c r="J83" s="477"/>
      <c r="K83" s="478">
        <f>K79+K81</f>
        <v>-103289.32999999961</v>
      </c>
      <c r="L83" s="47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19" workbookViewId="0">
      <selection activeCell="F31" sqref="F31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224"/>
      <c r="F24" s="101"/>
      <c r="G24" s="225">
        <f t="shared" si="0"/>
        <v>60713.06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224"/>
      <c r="F25" s="101"/>
      <c r="G25" s="225">
        <f t="shared" si="0"/>
        <v>89935.7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224"/>
      <c r="F26" s="101"/>
      <c r="G26" s="225">
        <f t="shared" si="0"/>
        <v>6879.4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224"/>
      <c r="F27" s="101"/>
      <c r="G27" s="225">
        <f t="shared" si="0"/>
        <v>5900.8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224"/>
      <c r="F28" s="101"/>
      <c r="G28" s="225">
        <f t="shared" si="0"/>
        <v>15687.72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224"/>
      <c r="F29" s="101"/>
      <c r="G29" s="225">
        <f t="shared" si="0"/>
        <v>3153.6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15.75" x14ac:dyDescent="0.25">
      <c r="A30" s="31"/>
      <c r="B30" s="222">
        <v>45014</v>
      </c>
      <c r="C30" s="223" t="s">
        <v>367</v>
      </c>
      <c r="D30" s="101">
        <v>130884.16</v>
      </c>
      <c r="E30" s="224"/>
      <c r="F30" s="101"/>
      <c r="G30" s="225">
        <f t="shared" si="0"/>
        <v>130884.16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04"/>
      <c r="J36" s="505"/>
      <c r="K36" s="505"/>
      <c r="L36" s="506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04"/>
      <c r="J37" s="505"/>
      <c r="K37" s="505"/>
      <c r="L37" s="506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07" t="s">
        <v>35</v>
      </c>
      <c r="J40" s="50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09"/>
      <c r="J41" s="51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11"/>
      <c r="J42" s="51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1092155.53</v>
      </c>
      <c r="G67" s="263">
        <f>SUM(G3:G66)</f>
        <v>313154.44</v>
      </c>
      <c r="I67" s="513" t="s">
        <v>35</v>
      </c>
      <c r="J67" s="514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17" t="s">
        <v>36</v>
      </c>
      <c r="I68" s="522"/>
      <c r="J68" s="52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1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275"/>
      <c r="D75" s="108">
        <v>71981.7</v>
      </c>
      <c r="E75" s="276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275"/>
      <c r="D76" s="101">
        <v>16327.98</v>
      </c>
      <c r="E76" s="276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275"/>
      <c r="D77" s="101">
        <v>4721.6000000000004</v>
      </c>
      <c r="E77" s="276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275"/>
      <c r="D78" s="101">
        <v>2870.4</v>
      </c>
      <c r="E78" s="276"/>
      <c r="I78" s="423"/>
      <c r="J78" s="424"/>
      <c r="K78" s="425"/>
      <c r="L78" s="298"/>
      <c r="M78" s="299"/>
      <c r="N78"/>
    </row>
    <row r="79" spans="2:14" ht="15.75" x14ac:dyDescent="0.25">
      <c r="C79" s="275"/>
      <c r="D79" s="101">
        <v>62616.82</v>
      </c>
      <c r="E79" s="276"/>
      <c r="I79" s="299"/>
      <c r="J79" s="299"/>
      <c r="K79" s="299"/>
      <c r="L79" s="298"/>
      <c r="M79" s="299"/>
      <c r="N79"/>
    </row>
    <row r="80" spans="2:14" ht="15.75" x14ac:dyDescent="0.25">
      <c r="C80" s="275"/>
      <c r="D80" s="392">
        <v>13706.8</v>
      </c>
      <c r="E80" s="276"/>
      <c r="I80"/>
      <c r="J80"/>
      <c r="K80"/>
      <c r="M80"/>
      <c r="N80"/>
    </row>
    <row r="81" spans="3:14" ht="15.75" x14ac:dyDescent="0.25">
      <c r="C81" s="271"/>
      <c r="D81" s="108">
        <v>0</v>
      </c>
      <c r="E81" s="276"/>
      <c r="I81"/>
      <c r="J81"/>
      <c r="K81"/>
      <c r="M81"/>
      <c r="N81"/>
    </row>
    <row r="82" spans="3:14" ht="15.75" x14ac:dyDescent="0.25">
      <c r="C82" s="271"/>
      <c r="D82" s="108">
        <f>SUM(D75:D81)</f>
        <v>172225.3</v>
      </c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5"/>
  <sheetViews>
    <sheetView workbookViewId="0">
      <pane xSplit="5" ySplit="4" topLeftCell="L26" activePane="bottomRight" state="frozen"/>
      <selection pane="topRight" activeCell="F1" sqref="F1"/>
      <selection pane="bottomLeft" activeCell="A5" sqref="A5"/>
      <selection pane="bottomRight" activeCell="M7" sqref="M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97"/>
      <c r="C1" s="499" t="s">
        <v>368</v>
      </c>
      <c r="D1" s="500"/>
      <c r="E1" s="500"/>
      <c r="F1" s="500"/>
      <c r="G1" s="500"/>
      <c r="H1" s="500"/>
      <c r="I1" s="500"/>
      <c r="J1" s="500"/>
      <c r="K1" s="500"/>
      <c r="L1" s="500"/>
      <c r="M1" s="500"/>
    </row>
    <row r="2" spans="1:18" ht="16.5" thickBot="1" x14ac:dyDescent="0.3">
      <c r="B2" s="49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01" t="s">
        <v>0</v>
      </c>
      <c r="C3" s="502"/>
      <c r="D3" s="14"/>
      <c r="E3" s="15"/>
      <c r="F3" s="16"/>
      <c r="H3" s="503" t="s">
        <v>1</v>
      </c>
      <c r="I3" s="503"/>
      <c r="K3" s="18"/>
      <c r="L3" s="19"/>
      <c r="M3" s="20"/>
      <c r="P3" s="495" t="s">
        <v>2</v>
      </c>
      <c r="R3" s="524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470" t="s">
        <v>5</v>
      </c>
      <c r="F4" s="471"/>
      <c r="H4" s="472" t="s">
        <v>6</v>
      </c>
      <c r="I4" s="473"/>
      <c r="J4" s="25"/>
      <c r="K4" s="26"/>
      <c r="L4" s="27"/>
      <c r="M4" s="28" t="s">
        <v>7</v>
      </c>
      <c r="N4" s="29" t="s">
        <v>8</v>
      </c>
      <c r="P4" s="496"/>
      <c r="Q4" s="30" t="s">
        <v>9</v>
      </c>
      <c r="R4" s="525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45030</v>
      </c>
      <c r="C45" s="93">
        <v>200000</v>
      </c>
      <c r="D45" s="102" t="s">
        <v>232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45034</v>
      </c>
      <c r="C46" s="93">
        <v>193160.35</v>
      </c>
      <c r="D46" s="102" t="s">
        <v>232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45035</v>
      </c>
      <c r="C47" s="455">
        <v>8093</v>
      </c>
      <c r="D47" s="102" t="s">
        <v>460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45035</v>
      </c>
      <c r="C48" s="455">
        <v>13752</v>
      </c>
      <c r="D48" s="102" t="s">
        <v>460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45035</v>
      </c>
      <c r="C49" s="455">
        <v>1889</v>
      </c>
      <c r="D49" s="403" t="s">
        <v>461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479">
        <f>SUM(M5:M40)</f>
        <v>2051765.3</v>
      </c>
      <c r="N49" s="479">
        <f>SUM(N5:N40)</f>
        <v>1741324</v>
      </c>
      <c r="P49" s="111">
        <f>SUM(P5:P40)</f>
        <v>4831473.13</v>
      </c>
      <c r="Q49" s="491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f>8428+70</f>
        <v>8498</v>
      </c>
      <c r="D50" s="403" t="s">
        <v>462</v>
      </c>
      <c r="E50" s="104"/>
      <c r="F50" s="110"/>
      <c r="G50" s="37"/>
      <c r="H50" s="106"/>
      <c r="I50" s="103"/>
      <c r="J50" s="87"/>
      <c r="K50" s="343"/>
      <c r="L50" s="89"/>
      <c r="M50" s="480"/>
      <c r="N50" s="480"/>
      <c r="P50" s="44"/>
      <c r="Q50" s="492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f>8424+830</f>
        <v>9254</v>
      </c>
      <c r="D51" s="114" t="s">
        <v>463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f>2679+1477</f>
        <v>4156</v>
      </c>
      <c r="D52" s="114" t="s">
        <v>464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45044</v>
      </c>
      <c r="C53" s="93">
        <v>200000</v>
      </c>
      <c r="D53" s="114" t="s">
        <v>232</v>
      </c>
      <c r="E53" s="104"/>
      <c r="F53" s="110"/>
      <c r="G53" s="37"/>
      <c r="H53" s="106"/>
      <c r="I53" s="103"/>
      <c r="J53" s="338"/>
      <c r="K53" s="343"/>
      <c r="L53" s="49"/>
      <c r="M53" s="493">
        <f>M49+N49</f>
        <v>3793089.3</v>
      </c>
      <c r="N53" s="494"/>
      <c r="P53" s="44"/>
      <c r="Q53" s="19"/>
    </row>
    <row r="54" spans="1:18" ht="18" thickBot="1" x14ac:dyDescent="0.35">
      <c r="A54" s="31"/>
      <c r="B54" s="32">
        <v>45048</v>
      </c>
      <c r="C54" s="93">
        <v>406180</v>
      </c>
      <c r="D54" s="114" t="s">
        <v>232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45028</v>
      </c>
      <c r="K55" s="349" t="s">
        <v>331</v>
      </c>
      <c r="L55" s="49">
        <v>1856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45030</v>
      </c>
      <c r="K56" s="343" t="s">
        <v>496</v>
      </c>
      <c r="L56" s="84">
        <v>696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45034</v>
      </c>
      <c r="K57" s="343" t="s">
        <v>497</v>
      </c>
      <c r="L57" s="84">
        <v>3480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45037</v>
      </c>
      <c r="K58" s="343" t="s">
        <v>498</v>
      </c>
      <c r="L58" s="84">
        <v>28000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45042</v>
      </c>
      <c r="K59" s="343" t="s">
        <v>497</v>
      </c>
      <c r="L59" s="84">
        <v>3480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45042</v>
      </c>
      <c r="K60" s="343" t="s">
        <v>228</v>
      </c>
      <c r="L60" s="84">
        <v>1298.04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45049</v>
      </c>
      <c r="K61" s="456" t="s">
        <v>225</v>
      </c>
      <c r="L61" s="84">
        <v>1098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45051</v>
      </c>
      <c r="K62" s="350" t="s">
        <v>498</v>
      </c>
      <c r="L62" s="84">
        <v>28000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>
        <v>45051</v>
      </c>
      <c r="K63" s="343" t="s">
        <v>499</v>
      </c>
      <c r="L63" s="84">
        <v>850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457">
        <v>45051</v>
      </c>
      <c r="K64" s="458" t="s">
        <v>500</v>
      </c>
      <c r="L64" s="459">
        <v>47106.080000000002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1673930.35</v>
      </c>
      <c r="D75" s="142"/>
      <c r="E75" s="143" t="s">
        <v>12</v>
      </c>
      <c r="F75" s="144">
        <f>SUM(F5:F68)</f>
        <v>4898727</v>
      </c>
      <c r="G75" s="145"/>
      <c r="H75" s="143" t="s">
        <v>13</v>
      </c>
      <c r="I75" s="146">
        <f>SUM(I5:I68)</f>
        <v>94650</v>
      </c>
      <c r="J75" s="147"/>
      <c r="K75" s="148" t="s">
        <v>14</v>
      </c>
      <c r="L75" s="149">
        <f>SUM(L5:L73)-L26</f>
        <v>573822.46999999986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487" t="s">
        <v>15</v>
      </c>
      <c r="I77" s="488"/>
      <c r="J77" s="154"/>
      <c r="K77" s="489">
        <f>I75+L75</f>
        <v>668472.46999999986</v>
      </c>
      <c r="L77" s="490"/>
      <c r="M77" s="155"/>
      <c r="N77" s="155"/>
      <c r="P77" s="44"/>
      <c r="Q77" s="19"/>
    </row>
    <row r="78" spans="1:17" x14ac:dyDescent="0.25">
      <c r="D78" s="481" t="s">
        <v>16</v>
      </c>
      <c r="E78" s="481"/>
      <c r="F78" s="156">
        <f>F75-K77-C75</f>
        <v>2556324.1800000002</v>
      </c>
      <c r="I78" s="157"/>
      <c r="J78" s="158"/>
    </row>
    <row r="79" spans="1:17" ht="18.75" x14ac:dyDescent="0.3">
      <c r="D79" s="482" t="s">
        <v>17</v>
      </c>
      <c r="E79" s="482"/>
      <c r="F79" s="101">
        <v>-2021696.34</v>
      </c>
      <c r="I79" s="483" t="s">
        <v>18</v>
      </c>
      <c r="J79" s="484"/>
      <c r="K79" s="485">
        <f>F81+F82+F83</f>
        <v>3611736.63</v>
      </c>
      <c r="L79" s="48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534627.84000000008</v>
      </c>
      <c r="H81" s="168"/>
      <c r="I81" s="169" t="s">
        <v>21</v>
      </c>
      <c r="J81" s="170"/>
      <c r="K81" s="486">
        <f>-C4</f>
        <v>-3567993.62</v>
      </c>
      <c r="L81" s="485"/>
    </row>
    <row r="82" spans="2:14" ht="16.5" thickBot="1" x14ac:dyDescent="0.3">
      <c r="D82" s="171" t="s">
        <v>22</v>
      </c>
      <c r="E82" s="152" t="s">
        <v>23</v>
      </c>
      <c r="F82" s="101">
        <v>11825</v>
      </c>
    </row>
    <row r="83" spans="2:14" ht="20.25" thickTop="1" thickBot="1" x14ac:dyDescent="0.35">
      <c r="C83" s="172">
        <v>45051</v>
      </c>
      <c r="D83" s="474" t="s">
        <v>24</v>
      </c>
      <c r="E83" s="475"/>
      <c r="F83" s="173">
        <v>3065283.79</v>
      </c>
      <c r="I83" s="519" t="s">
        <v>25</v>
      </c>
      <c r="J83" s="520"/>
      <c r="K83" s="521">
        <f>K79+K81</f>
        <v>43743.009999999776</v>
      </c>
      <c r="L83" s="521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C70" sqref="C70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/>
      <c r="F3" s="217"/>
      <c r="G3" s="219">
        <f>D3-F3</f>
        <v>34903.599999999999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24"/>
      <c r="F4" s="101"/>
      <c r="G4" s="225">
        <f t="shared" ref="G4:G65" si="0">D4-F4</f>
        <v>16449.68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24"/>
      <c r="F5" s="101"/>
      <c r="G5" s="225">
        <f t="shared" si="0"/>
        <v>14657.2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24"/>
      <c r="F6" s="101"/>
      <c r="G6" s="225">
        <f t="shared" si="0"/>
        <v>45544.1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24"/>
      <c r="F7" s="101"/>
      <c r="G7" s="225">
        <f t="shared" si="0"/>
        <v>94764.46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24"/>
      <c r="F8" s="101"/>
      <c r="G8" s="225">
        <f t="shared" si="0"/>
        <v>23097.02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24"/>
      <c r="F9" s="101"/>
      <c r="G9" s="225">
        <f t="shared" si="0"/>
        <v>3175.2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24"/>
      <c r="F10" s="101"/>
      <c r="G10" s="225">
        <f t="shared" si="0"/>
        <v>73049.7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24"/>
      <c r="F11" s="101"/>
      <c r="G11" s="225">
        <f t="shared" si="0"/>
        <v>5922.8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24"/>
      <c r="F12" s="101"/>
      <c r="G12" s="225">
        <f t="shared" si="0"/>
        <v>136684.1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435"/>
      <c r="J30" s="437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436"/>
      <c r="J31" s="438"/>
      <c r="K31" s="150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436"/>
      <c r="J32" s="438"/>
      <c r="K32" s="150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0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0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04"/>
      <c r="J36" s="505"/>
      <c r="K36" s="505"/>
      <c r="L36" s="506"/>
      <c r="M36" s="101"/>
      <c r="N36" s="227">
        <f t="shared" si="1"/>
        <v>0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04"/>
      <c r="J37" s="505"/>
      <c r="K37" s="505"/>
      <c r="L37" s="506"/>
      <c r="M37" s="101"/>
      <c r="N37" s="227">
        <f t="shared" si="1"/>
        <v>0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464">
        <v>45048</v>
      </c>
      <c r="C40" s="465" t="s">
        <v>501</v>
      </c>
      <c r="D40" s="466">
        <v>10162.64</v>
      </c>
      <c r="E40" s="467"/>
      <c r="F40" s="84"/>
      <c r="G40" s="101">
        <f t="shared" si="0"/>
        <v>10162.64</v>
      </c>
      <c r="I40" s="507" t="s">
        <v>35</v>
      </c>
      <c r="J40" s="508"/>
      <c r="K40" s="84"/>
      <c r="L40" s="238"/>
      <c r="M40" s="84"/>
      <c r="N40" s="227">
        <f t="shared" si="1"/>
        <v>0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09"/>
      <c r="J41" s="510"/>
      <c r="K41" s="84"/>
      <c r="L41" s="238"/>
      <c r="M41" s="84"/>
      <c r="N41" s="227">
        <f t="shared" si="1"/>
        <v>0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11"/>
      <c r="J42" s="512"/>
      <c r="K42" s="84"/>
      <c r="L42" s="238"/>
      <c r="M42" s="84"/>
      <c r="N42" s="227">
        <f t="shared" si="1"/>
        <v>0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0</v>
      </c>
      <c r="G67" s="263">
        <f>SUM(G3:G66)</f>
        <v>2021696.34</v>
      </c>
      <c r="I67" s="513" t="s">
        <v>35</v>
      </c>
      <c r="J67" s="514"/>
      <c r="K67" s="264">
        <f>SUM(K3:K66)</f>
        <v>106196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17" t="s">
        <v>36</v>
      </c>
      <c r="I68" s="522"/>
      <c r="J68" s="523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1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60"/>
      <c r="C81" s="461"/>
      <c r="D81" s="108"/>
      <c r="E81" s="462"/>
      <c r="I81"/>
      <c r="J81"/>
      <c r="K81"/>
      <c r="M81"/>
      <c r="N81"/>
    </row>
    <row r="82" spans="2:14" ht="15.75" x14ac:dyDescent="0.25">
      <c r="B82" s="235"/>
      <c r="C82" s="463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2023-05-25T22:02:44Z</dcterms:modified>
</cp:coreProperties>
</file>