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43" activeTab="4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J41" i="156" l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J54" i="156" s="1"/>
  <c r="J55" i="156" s="1"/>
  <c r="J56" i="156" s="1"/>
  <c r="J57" i="156" s="1"/>
  <c r="J40" i="156"/>
  <c r="J39" i="156"/>
  <c r="I145" i="215" l="1"/>
  <c r="I146" i="215"/>
  <c r="I147" i="215" s="1"/>
  <c r="I148" i="215" s="1"/>
  <c r="I149" i="215" s="1"/>
  <c r="I150" i="215" s="1"/>
  <c r="I151" i="215" s="1"/>
  <c r="I152" i="215" s="1"/>
  <c r="I153" i="215" s="1"/>
  <c r="I144" i="215"/>
  <c r="F25" i="117" l="1"/>
  <c r="T10" i="117"/>
  <c r="U10" i="117"/>
  <c r="AC9" i="54"/>
  <c r="V9" i="54"/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9" i="215"/>
  <c r="F139" i="215" s="1"/>
  <c r="D114" i="215"/>
  <c r="F114" i="215" s="1"/>
  <c r="D140" i="215"/>
  <c r="F140" i="215" s="1"/>
  <c r="D115" i="215"/>
  <c r="F115" i="215" s="1"/>
  <c r="D116" i="215"/>
  <c r="F116" i="215" s="1"/>
  <c r="D117" i="215"/>
  <c r="F117" i="215" s="1"/>
  <c r="D127" i="215"/>
  <c r="F127" i="215" s="1"/>
  <c r="F144" i="215"/>
  <c r="D141" i="215"/>
  <c r="F141" i="215" s="1"/>
  <c r="J140" i="215" s="1"/>
  <c r="D128" i="215"/>
  <c r="F128" i="215" s="1"/>
  <c r="D118" i="215"/>
  <c r="F118" i="215" s="1"/>
  <c r="J142" i="215" s="1"/>
  <c r="D142" i="215"/>
  <c r="F142" i="215" s="1"/>
  <c r="D143" i="215"/>
  <c r="F143" i="215" s="1"/>
  <c r="J144" i="215" s="1"/>
  <c r="D145" i="215"/>
  <c r="F145" i="215" s="1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29" i="215"/>
  <c r="F129" i="215" s="1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J145" i="215" l="1"/>
  <c r="J143" i="215"/>
  <c r="J139" i="215"/>
  <c r="J14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Q55" i="38"/>
  <c r="Q54" i="38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D94" i="215" l="1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30" i="215"/>
  <c r="F130" i="215" s="1"/>
  <c r="J103" i="215" s="1"/>
  <c r="D131" i="215"/>
  <c r="F131" i="215" s="1"/>
  <c r="D132" i="215"/>
  <c r="F132" i="215" s="1"/>
  <c r="D103" i="215"/>
  <c r="F103" i="215" s="1"/>
  <c r="D104" i="215"/>
  <c r="F104" i="215" s="1"/>
  <c r="J107" i="215" s="1"/>
  <c r="D119" i="215"/>
  <c r="F119" i="215" s="1"/>
  <c r="D133" i="215"/>
  <c r="F133" i="215" s="1"/>
  <c r="D105" i="215"/>
  <c r="F105" i="215" s="1"/>
  <c r="D134" i="215"/>
  <c r="F134" i="215" s="1"/>
  <c r="D120" i="215"/>
  <c r="F120" i="215" s="1"/>
  <c r="D135" i="215"/>
  <c r="F135" i="215" s="1"/>
  <c r="D121" i="215"/>
  <c r="F121" i="215" s="1"/>
  <c r="J114" i="215" s="1"/>
  <c r="D106" i="215"/>
  <c r="F106" i="215" s="1"/>
  <c r="J115" i="215" s="1"/>
  <c r="D136" i="215"/>
  <c r="F136" i="215" s="1"/>
  <c r="D107" i="215"/>
  <c r="F107" i="215" s="1"/>
  <c r="J117" i="215" s="1"/>
  <c r="D122" i="215"/>
  <c r="F122" i="215" s="1"/>
  <c r="J118" i="215" s="1"/>
  <c r="D108" i="215"/>
  <c r="F108" i="215" s="1"/>
  <c r="J119" i="215" s="1"/>
  <c r="D137" i="215"/>
  <c r="F137" i="215" s="1"/>
  <c r="D109" i="215"/>
  <c r="F109" i="215" s="1"/>
  <c r="D110" i="215"/>
  <c r="F110" i="215" s="1"/>
  <c r="J122" i="215" s="1"/>
  <c r="D138" i="215"/>
  <c r="F138" i="215" s="1"/>
  <c r="D123" i="215"/>
  <c r="F123" i="215" s="1"/>
  <c r="D111" i="215"/>
  <c r="F111" i="215" s="1"/>
  <c r="D124" i="215"/>
  <c r="F124" i="215" s="1"/>
  <c r="J126" i="215" s="1"/>
  <c r="D125" i="215"/>
  <c r="F125" i="215" s="1"/>
  <c r="J127" i="215" s="1"/>
  <c r="D112" i="215"/>
  <c r="F112" i="215" s="1"/>
  <c r="J128" i="215" s="1"/>
  <c r="D126" i="215"/>
  <c r="F126" i="215" s="1"/>
  <c r="J129" i="215" s="1"/>
  <c r="D113" i="215"/>
  <c r="F113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J130" i="215" l="1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D27" i="129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/>
  <c r="I105" i="215"/>
  <c r="I106" i="215"/>
  <c r="I107" i="215"/>
  <c r="I108" i="215"/>
  <c r="I109" i="215"/>
  <c r="I110" i="215"/>
  <c r="I111" i="215"/>
  <c r="I112" i="215"/>
  <c r="I113" i="215"/>
  <c r="I114" i="215"/>
  <c r="I115" i="215"/>
  <c r="I116" i="215"/>
  <c r="I117" i="215"/>
  <c r="I118" i="215"/>
  <c r="I119" i="215"/>
  <c r="I120" i="215"/>
  <c r="I121" i="215"/>
  <c r="I122" i="215"/>
  <c r="I123" i="215"/>
  <c r="I124" i="215"/>
  <c r="I125" i="215"/>
  <c r="I126" i="215"/>
  <c r="I127" i="215"/>
  <c r="I128" i="215"/>
  <c r="I129" i="215"/>
  <c r="I130" i="215"/>
  <c r="I131" i="215"/>
  <c r="I132" i="215"/>
  <c r="I133" i="215"/>
  <c r="I134" i="215"/>
  <c r="I135" i="215"/>
  <c r="I136" i="215"/>
  <c r="I137" i="215"/>
  <c r="I138" i="215"/>
  <c r="I139" i="215"/>
  <c r="I140" i="215"/>
  <c r="I141" i="215"/>
  <c r="I142" i="215"/>
  <c r="I143" i="215"/>
  <c r="I154" i="215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<sst xmlns="http://schemas.openxmlformats.org/spreadsheetml/2006/main" count="5472" uniqueCount="1004">
  <si>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</si>
  <si>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</si>
  <si>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</si>
  <si>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</si>
  <si>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</si>
  <si>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</si>
  <si>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</si>
  <si>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</si>
  <si>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</si>
  <si>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</si>
  <si>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</si>
  <si>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</si>
  <si>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</si>
  <si>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</si>
  <si>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</si>
  <si>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</si>
  <si>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</si>
  <si>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</si>
  <si>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</si>
  <si>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</si>
  <si>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</si>
  <si>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</si>
  <si>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</si>
  <si>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</si>
  <si>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</si>
  <si>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</si>
  <si>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</si>
  <si>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</si>
  <si>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</si>
  <si>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</si>
  <si>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</si>
  <si>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</si>
  <si>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</si>
  <si>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</si>
  <si>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</si>
  <si>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</si>
  <si>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</si>
  <si>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</si>
  <si>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</si>
  <si>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</si>
  <si>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</si>
  <si>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</si>
  <si>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</si>
  <si>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</si>
  <si>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</si>
  <si>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</si>
  <si>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</si>
  <si>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</si>
  <si>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</si>
  <si>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</si>
  <si>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</si>
  <si>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</si>
  <si>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</si>
  <si>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</si>
  <si>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</si>
  <si>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</si>
  <si>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</si>
  <si>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</si>
  <si>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</si>
  <si>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</si>
  <si>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</si>
  <si>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</si>
  <si>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</si>
  <si>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</si>
  <si>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</si>
  <si>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</si>
  <si>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</si>
  <si>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</si>
  <si>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</si>
  <si>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</si>
  <si>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</si>
  <si>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</si>
  <si>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</si>
  <si>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</si>
  <si>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</si>
  <si>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</si>
  <si>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</si>
  <si>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</si>
  <si>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</si>
  <si>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</si>
  <si>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</si>
  <si>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</si>
  <si>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</si>
  <si>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</si>
  <si>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</si>
  <si>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</si>
  <si>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</si>
  <si>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</si>
  <si>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</si>
  <si>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</si>
  <si>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</si>
  <si>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</si>
  <si>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</si>
  <si>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</si>
  <si>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</si>
  <si>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</si>
  <si>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</si>
  <si>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</si>
  <si>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</si>
  <si>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</si>
  <si>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</si>
  <si>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</si>
  <si>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</si>
  <si>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</si>
  <si>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</si>
  <si>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</si>
  <si>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</si>
  <si>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</si>
  <si>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</si>
  <si>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</si>
  <si>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</si>
  <si>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</si>
  <si>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</si>
  <si>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</si>
  <si>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</si>
  <si>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</si>
  <si>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</si>
  <si>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</si>
  <si>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</si>
  <si>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</si>
  <si>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</si>
  <si>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</si>
  <si>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</si>
  <si>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</si>
  <si>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</si>
  <si>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</si>
  <si>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</si>
  <si>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</si>
  <si>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</si>
  <si>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</si>
  <si>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</si>
  <si>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</si>
  <si>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</si>
  <si>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</si>
  <si>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</si>
  <si>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</si>
  <si>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</si>
  <si>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</si>
  <si>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</si>
  <si>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</si>
  <si>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</si>
  <si>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</si>
  <si>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</si>
  <si>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</si>
  <si>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</si>
  <si>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</si>
  <si>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</si>
  <si>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</si>
  <si>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</si>
  <si>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</si>
  <si>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</si>
  <si>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</si>
  <si>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</si>
  <si>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</si>
  <si>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</si>
  <si>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</si>
  <si>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</si>
  <si>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</si>
  <si>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</si>
  <si>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</si>
  <si>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</si>
  <si>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</si>
  <si>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</si>
  <si>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</si>
  <si>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</si>
  <si>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</si>
  <si>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</si>
  <si>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</si>
  <si>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</si>
  <si>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</si>
  <si>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</si>
  <si>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</si>
  <si>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</si>
  <si>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</si>
  <si>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</si>
  <si>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</si>
  <si>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</si>
  <si>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</si>
  <si>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</si>
  <si>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</si>
  <si>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</si>
  <si>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</si>
  <si>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</si>
  <si>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</si>
  <si>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</si>
  <si>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</si>
  <si>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</si>
  <si>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</si>
  <si>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</si>
  <si>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</si>
  <si>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</si>
  <si>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</si>
  <si>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</si>
  <si>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</si>
  <si>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</si>
  <si>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</si>
  <si>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</si>
  <si>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</si>
  <si>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</si>
  <si>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</si>
  <si>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</si>
  <si>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</si>
  <si>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</si>
  <si>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</si>
  <si>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</si>
  <si>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</si>
  <si>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</si>
  <si>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</si>
  <si>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</si>
  <si>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</si>
  <si>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</si>
  <si>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</si>
  <si>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</si>
  <si>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</si>
  <si>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</si>
  <si>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</si>
  <si>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</si>
  <si>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</si>
  <si>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</si>
  <si>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</si>
  <si>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</si>
  <si>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</si>
  <si>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</si>
  <si>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</si>
  <si>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</si>
  <si>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</si>
  <si>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</si>
  <si>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</si>
  <si>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</si>
  <si>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</si>
  <si>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</si>
  <si>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</si>
  <si>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</si>
  <si>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</si>
  <si>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</si>
  <si>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</si>
  <si>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</si>
  <si>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</si>
  <si>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</si>
  <si>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</si>
  <si>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</si>
  <si>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</si>
  <si>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</si>
  <si>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</si>
  <si>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</si>
  <si>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</si>
  <si>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</si>
  <si>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</si>
  <si>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</si>
  <si>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</si>
  <si>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</si>
  <si>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</si>
  <si>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</si>
  <si>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</si>
  <si>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</si>
  <si>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</si>
  <si>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</si>
  <si>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</si>
  <si>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</si>
  <si>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</si>
  <si>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</si>
  <si>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</si>
  <si>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</si>
  <si>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</si>
  <si>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</si>
  <si>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</si>
  <si>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</si>
  <si>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</si>
  <si>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</si>
  <si>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</si>
  <si>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</si>
  <si>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</si>
  <si>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</si>
  <si>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</si>
  <si>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</si>
  <si>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</si>
  <si>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</si>
  <si>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</si>
  <si>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</si>
  <si>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</si>
  <si>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</si>
  <si>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</si>
  <si>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</si>
  <si>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</si>
  <si>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</si>
  <si>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</si>
  <si>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</si>
  <si>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</si>
  <si>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</si>
  <si>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</si>
  <si>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</si>
  <si>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</si>
  <si>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</si>
  <si>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</si>
  <si>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</si>
  <si>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</si>
  <si>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</si>
  <si>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</si>
  <si>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</si>
  <si>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</si>
  <si>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</si>
  <si>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</si>
  <si>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</si>
  <si>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</si>
  <si>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</si>
  <si>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</si>
  <si>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</si>
  <si>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</si>
  <si>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</si>
  <si>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</si>
  <si>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</si>
  <si>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</si>
  <si>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</si>
  <si>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</si>
  <si>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</si>
  <si>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</si>
  <si>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</si>
  <si>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</si>
  <si>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</si>
  <si>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</si>
  <si>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</si>
  <si>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</si>
  <si>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</si>
  <si>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</si>
  <si>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</si>
  <si>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</si>
  <si>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</si>
  <si>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</si>
  <si>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</si>
  <si>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</si>
  <si>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</si>
  <si>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</si>
  <si>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</si>
  <si>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</si>
  <si>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</si>
  <si>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</si>
  <si>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</si>
  <si>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</si>
  <si>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</si>
  <si>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</si>
  <si>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</si>
  <si>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</si>
  <si>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</si>
  <si>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</si>
  <si>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</si>
  <si>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</si>
  <si>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</si>
  <si>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</si>
  <si>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</si>
  <si>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</si>
  <si>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</si>
  <si>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</si>
  <si>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</si>
  <si>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</si>
  <si>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</si>
  <si>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</si>
  <si>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</si>
  <si>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</si>
  <si>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</si>
  <si>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</si>
  <si>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</si>
  <si>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</si>
  <si>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</si>
  <si>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</si>
  <si>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</si>
  <si>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</si>
  <si>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</si>
  <si>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</si>
  <si>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</si>
  <si>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</si>
  <si>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</si>
  <si>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</si>
  <si>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</si>
  <si>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</si>
  <si>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</si>
  <si>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</si>
  <si>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</si>
  <si>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</si>
  <si>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</si>
  <si>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</si>
  <si>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</si>
  <si>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</si>
  <si>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</si>
  <si>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</si>
  <si>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</si>
  <si>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</si>
  <si>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</si>
  <si>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</si>
  <si>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</si>
  <si>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</si>
  <si>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</si>
  <si>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</si>
  <si>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</si>
  <si>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</si>
  <si>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</si>
  <si>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</si>
  <si>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</si>
  <si>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</si>
  <si>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</si>
  <si>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</si>
  <si>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</si>
  <si>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</si>
  <si>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</si>
  <si>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</si>
  <si>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</si>
  <si>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</si>
  <si>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</si>
  <si>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</si>
  <si>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</si>
  <si>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</si>
  <si>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</si>
  <si>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</si>
  <si>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</si>
  <si>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</si>
  <si>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</si>
  <si>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</si>
  <si>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</si>
  <si>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</si>
  <si>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</si>
  <si>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</si>
  <si>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</si>
  <si>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</si>
  <si>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</si>
  <si>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</si>
  <si>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</si>
  <si>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</si>
  <si>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</si>
  <si>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</si>
  <si>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</si>
  <si>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</si>
  <si>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</si>
  <si>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</si>
  <si>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</si>
  <si>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</si>
  <si>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</si>
  <si>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</si>
  <si>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</si>
  <si>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</si>
  <si>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</si>
  <si>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</si>
  <si>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</si>
  <si>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</si>
  <si>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</si>
  <si>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</si>
  <si>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</si>
  <si>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</si>
  <si>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</si>
  <si>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</si>
  <si>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</si>
  <si>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</si>
  <si>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</si>
  <si>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</si>
  <si>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</si>
  <si>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</si>
  <si>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</si>
  <si>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</si>
  <si>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</si>
  <si>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</si>
  <si>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</si>
  <si>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</si>
  <si>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</si>
  <si>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</si>
  <si>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</si>
  <si>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</si>
  <si>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</si>
  <si>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</si>
  <si>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</si>
  <si>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</si>
  <si>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</si>
  <si>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</si>
  <si>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</si>
  <si>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</si>
  <si>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</si>
  <si>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</si>
  <si>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</si>
  <si>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</si>
  <si>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</si>
  <si>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</si>
  <si>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</si>
  <si>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</si>
  <si>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</si>
  <si>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</si>
  <si>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</si>
  <si>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</si>
  <si>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</si>
  <si>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</si>
  <si>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</si>
  <si>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</si>
  <si>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</si>
  <si>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</si>
  <si>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</si>
  <si>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</si>
  <si>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</si>
  <si>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</si>
  <si>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</si>
  <si>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</si>
  <si>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</si>
  <si>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</si>
  <si>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</si>
  <si>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</si>
  <si>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</si>
  <si>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</si>
  <si>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</si>
  <si>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</si>
  <si>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</si>
  <si>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</si>
  <si>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</si>
  <si>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</si>
  <si>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</si>
  <si>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</si>
  <si>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</si>
  <si>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</si>
  <si>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</si>
  <si>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</si>
  <si>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</si>
  <si>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</si>
  <si>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</si>
  <si>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</si>
  <si>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</si>
  <si>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</si>
  <si>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</si>
  <si>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</si>
  <si>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</si>
  <si>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</si>
  <si>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</si>
  <si>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</si>
  <si>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</si>
  <si>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</si>
  <si>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</si>
  <si>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</si>
  <si>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</si>
  <si>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</si>
  <si>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</si>
  <si>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</si>
  <si>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</si>
  <si>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</si>
  <si>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</si>
  <si>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</si>
  <si>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</si>
  <si>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</si>
  <si>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</si>
  <si>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</si>
  <si>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</si>
  <si>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</si>
  <si>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</si>
  <si>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</si>
  <si>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</si>
  <si>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</si>
  <si>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</si>
  <si>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</si>
  <si>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</si>
  <si>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</si>
  <si>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</si>
  <si>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</si>
  <si>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</si>
  <si>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</si>
  <si>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</si>
  <si>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</si>
  <si>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</si>
  <si>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</si>
  <si>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</si>
  <si>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</si>
  <si>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</si>
  <si>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</si>
  <si>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</si>
  <si>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</si>
  <si>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</si>
  <si>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</si>
  <si>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</si>
  <si>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</si>
  <si>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</si>
  <si>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</si>
  <si>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</si>
  <si>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</si>
  <si>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</si>
  <si>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</si>
  <si>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</si>
  <si>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</si>
  <si>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</si>
  <si>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</si>
  <si>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</si>
  <si>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</si>
  <si>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</si>
  <si>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</si>
  <si>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</si>
  <si>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</si>
  <si>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</si>
  <si>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</si>
  <si>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</si>
  <si>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</si>
  <si>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</si>
  <si>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</si>
  <si>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</si>
  <si>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</si>
  <si>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</si>
  <si>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</si>
  <si>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</si>
  <si>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</si>
  <si>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</si>
  <si>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</si>
  <si>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</si>
  <si>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</si>
  <si>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</si>
  <si>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</si>
  <si>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</si>
  <si>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</si>
  <si>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</si>
  <si>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</si>
  <si>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</si>
  <si>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</si>
  <si>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</si>
  <si>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</si>
  <si>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</si>
  <si>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</si>
  <si>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</si>
  <si>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</si>
  <si>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</si>
  <si>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</si>
  <si>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</si>
  <si>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</si>
  <si>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</si>
  <si>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</si>
  <si>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</si>
  <si>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</si>
  <si>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</si>
  <si>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</si>
  <si>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</si>
  <si>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</si>
  <si>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</si>
  <si>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</si>
  <si>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</si>
  <si>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</si>
  <si>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</si>
  <si>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</si>
  <si>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</si>
  <si>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</si>
  <si>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</si>
  <si>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</si>
  <si>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</si>
  <si>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</si>
  <si>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</si>
  <si>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</si>
  <si>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</si>
  <si>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</si>
  <si>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</si>
  <si>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</si>
  <si>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</si>
  <si>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</si>
  <si>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</si>
  <si>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</si>
  <si>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</si>
  <si>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</si>
  <si>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</si>
  <si>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</si>
  <si>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</si>
  <si>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</si>
  <si>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</si>
  <si>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</si>
  <si>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</si>
  <si>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</si>
  <si>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</si>
  <si>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</si>
  <si>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</si>
  <si>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</si>
  <si>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</si>
  <si>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</si>
  <si>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</si>
  <si>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</si>
  <si>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</si>
  <si>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</si>
  <si>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</si>
  <si>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</si>
  <si>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</si>
  <si>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</si>
  <si>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</si>
  <si>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</si>
  <si>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</si>
  <si>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</si>
  <si>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</si>
  <si>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</si>
  <si>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</si>
  <si>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</si>
  <si>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</si>
  <si>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</si>
  <si>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</si>
  <si>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</si>
  <si>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</si>
  <si>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</si>
  <si>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</si>
  <si>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</si>
  <si>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</si>
  <si>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</si>
  <si>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</si>
  <si>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</si>
  <si>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</si>
  <si>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</si>
  <si>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</si>
  <si>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</si>
  <si>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</si>
  <si>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</si>
  <si>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</si>
  <si>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</si>
  <si>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</si>
  <si>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</si>
  <si>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</si>
  <si>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</si>
  <si>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</si>
  <si>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</si>
  <si>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</si>
  <si>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</si>
  <si>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</si>
  <si>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</si>
  <si>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</si>
  <si>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</si>
  <si>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</si>
  <si>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</si>
  <si>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</si>
  <si>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</si>
  <si>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</si>
  <si>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</si>
  <si>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</si>
  <si>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</si>
  <si>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</si>
  <si>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</si>
  <si>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</si>
  <si>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</si>
  <si>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</si>
  <si>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</si>
  <si>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</si>
  <si>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</si>
  <si>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</si>
  <si>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</si>
  <si>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</si>
  <si>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</si>
  <si>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</si>
  <si>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</si>
  <si>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</si>
  <si>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</si>
  <si>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</si>
  <si>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</si>
  <si>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</si>
  <si>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</si>
  <si>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</si>
  <si>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</si>
  <si>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</si>
  <si>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</si>
  <si>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</si>
  <si>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</si>
  <si>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</si>
  <si>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</si>
  <si>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</si>
  <si>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</si>
  <si>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</si>
  <si>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</si>
  <si>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</si>
  <si>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</si>
  <si>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</si>
  <si>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</si>
  <si>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</si>
  <si>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</si>
  <si>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</si>
  <si>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</si>
  <si>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</si>
  <si>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</si>
  <si>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</si>
  <si>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</si>
  <si>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</si>
  <si>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</si>
  <si>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</si>
  <si>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</si>
  <si>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</si>
  <si>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</si>
  <si>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</si>
  <si>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</si>
  <si>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</si>
  <si>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</si>
  <si>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</si>
  <si>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</si>
  <si>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</si>
  <si>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</si>
  <si>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</si>
  <si>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</si>
  <si>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</si>
  <si>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</si>
  <si>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</si>
  <si>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</si>
  <si>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</si>
  <si>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</si>
  <si>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</si>
  <si>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</si>
  <si>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</si>
  <si>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</si>
  <si>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</si>
  <si>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</si>
  <si>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</si>
  <si>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</si>
  <si>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</si>
  <si>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</si>
  <si>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</si>
  <si>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</si>
  <si>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</si>
  <si>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</si>
  <si>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</si>
  <si>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</si>
  <si>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</si>
  <si>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</si>
  <si>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</si>
  <si>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</si>
  <si>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</si>
  <si>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</si>
  <si>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</si>
  <si>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</si>
  <si>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</si>
  <si>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</si>
  <si>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</si>
  <si>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</si>
  <si>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</si>
  <si>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</si>
  <si>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</si>
  <si>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</si>
  <si>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</si>
  <si>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</si>
  <si>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</si>
  <si>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</si>
  <si>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</si>
  <si>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</si>
  <si>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</si>
  <si>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</si>
  <si>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</si>
  <si>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</si>
  <si>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</si>
  <si>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</si>
  <si>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</si>
  <si>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</si>
  <si>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</si>
  <si>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</si>
  <si>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</si>
  <si>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</si>
  <si>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</si>
  <si>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</si>
  <si>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</si>
  <si>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</si>
  <si>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</si>
  <si>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</si>
  <si>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</si>
  <si>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</si>
  <si>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</si>
  <si>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</si>
  <si>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</si>
  <si>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</si>
  <si>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</si>
  <si>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</si>
  <si>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</si>
  <si>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</si>
  <si>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</si>
  <si>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</si>
  <si>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</si>
  <si>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</si>
  <si>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</si>
  <si>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</si>
  <si>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</si>
  <si>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</si>
  <si>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</si>
  <si>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</si>
  <si>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</si>
  <si>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</si>
  <si>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</si>
  <si>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</si>
  <si>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</si>
  <si>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</si>
  <si>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</si>
  <si>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</si>
  <si>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</si>
  <si>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</si>
  <si>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</si>
  <si>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</si>
  <si>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</si>
  <si>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</si>
  <si>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</si>
  <si>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</si>
  <si>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</si>
  <si>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</si>
  <si>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</si>
  <si>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</si>
  <si>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</si>
  <si>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</si>
  <si>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</si>
  <si>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</si>
  <si>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</si>
  <si>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</si>
  <si>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</si>
  <si>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</si>
  <si>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</si>
  <si>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</si>
  <si>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</si>
  <si>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</si>
  <si>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</si>
  <si>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</si>
  <si>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</si>
  <si>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</si>
  <si>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</si>
  <si>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</si>
  <si>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</si>
  <si>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</si>
  <si>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</si>
  <si>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</si>
  <si>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</si>
  <si>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</si>
  <si>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</si>
  <si>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</si>
  <si>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</si>
  <si>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</si>
  <si>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</si>
  <si>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</si>
  <si>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</si>
  <si>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</si>
  <si>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</si>
  <si>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</si>
  <si>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</si>
  <si>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</si>
  <si>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</si>
  <si>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</si>
  <si>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</si>
  <si>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</si>
  <si>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</si>
  <si>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</si>
  <si>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</si>
  <si>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</si>
  <si>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</si>
  <si>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</si>
  <si>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</si>
  <si>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</si>
  <si>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</si>
  <si>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</si>
  <si>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</si>
  <si>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</si>
  <si>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</si>
  <si>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</si>
  <si>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</si>
  <si>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</si>
  <si>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</si>
  <si>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</si>
  <si>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</si>
  <si>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</si>
  <si>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</si>
  <si>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</si>
  <si>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</si>
  <si>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</si>
  <si>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</si>
  <si>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</si>
  <si>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</si>
  <si>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</si>
  <si>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</si>
  <si>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</si>
  <si>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</si>
  <si>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</si>
  <si>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</si>
  <si>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</si>
  <si>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</si>
  <si>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</si>
  <si>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</si>
  <si>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</si>
  <si>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</si>
  <si>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</si>
  <si>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</si>
  <si>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</si>
  <si>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</si>
  <si>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</si>
  <si>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</si>
  <si>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</si>
  <si>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</si>
  <si>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</si>
  <si>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</si>
  <si>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</si>
  <si>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</si>
  <si>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</si>
  <si>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</si>
  <si>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</si>
  <si>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</si>
  <si>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</si>
  <si>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</si>
  <si>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</si>
  <si>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</si>
  <si>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</si>
  <si>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</si>
  <si>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</si>
  <si>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</si>
  <si>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</si>
  <si>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</si>
  <si>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</si>
  <si>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</si>
  <si>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</si>
  <si>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</si>
  <si>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</si>
  <si>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</si>
  <si>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</si>
  <si>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</si>
  <si>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</si>
  <si>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</si>
  <si>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</si>
  <si>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</si>
  <si>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PRESTADO</t>
  </si>
  <si>
    <t>4-Eme-24</t>
  </si>
  <si>
    <t>0853 e1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</si>
</sst>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7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1" fontId="7" fillId="0" borderId="10" xfId="0" applyNumberFormat="1" applyFont="1" applyBorder="1" applyAlignment="1">
      <alignment horizontal="right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80" fillId="2" borderId="5" xfId="0" applyNumberFormat="1" applyFont="1" applyFill="1" applyBorder="1" applyAlignment="1">
      <alignment horizontal="right"/>
    </xf>
    <xf numFmtId="15" fontId="80" fillId="2" borderId="15" xfId="0" applyNumberFormat="1" applyFont="1" applyFill="1" applyBorder="1"/>
    <xf numFmtId="2" fontId="80" fillId="2" borderId="0" xfId="0" applyNumberFormat="1" applyFont="1" applyFill="1" applyAlignment="1">
      <alignment horizontal="right"/>
    </xf>
    <xf numFmtId="0" fontId="80" fillId="2" borderId="10" xfId="0" applyFont="1" applyFill="1" applyBorder="1" applyAlignment="1">
      <alignment horizontal="right"/>
    </xf>
    <xf numFmtId="4" fontId="80" fillId="0" borderId="5" xfId="0" applyNumberFormat="1" applyFont="1" applyFill="1" applyBorder="1" applyAlignment="1">
      <alignment horizontal="right"/>
    </xf>
    <xf numFmtId="44" fontId="68" fillId="0" borderId="0" xfId="1" applyFont="1" applyFill="1"/>
    <xf numFmtId="0" fontId="90" fillId="2" borderId="0" xfId="0" applyFont="1" applyFill="1" applyAlignment="1">
      <alignment horizontal="right"/>
    </xf>
    <xf numFmtId="2" fontId="68" fillId="2" borderId="5" xfId="0" applyNumberFormat="1" applyFont="1" applyFill="1" applyBorder="1" applyAlignment="1">
      <alignment horizontal="right"/>
    </xf>
    <xf numFmtId="168" fontId="68" fillId="2" borderId="51" xfId="0" applyNumberFormat="1" applyFont="1" applyFill="1" applyBorder="1"/>
    <xf numFmtId="0" fontId="68" fillId="2" borderId="10" xfId="0" applyFont="1" applyFill="1" applyBorder="1" applyAlignment="1">
      <alignment horizontal="right"/>
    </xf>
    <xf numFmtId="164" fontId="68" fillId="2" borderId="0" xfId="0" applyNumberFormat="1" applyFont="1" applyFill="1"/>
    <xf numFmtId="0" fontId="106" fillId="2" borderId="0" xfId="0" applyFont="1" applyFill="1" applyAlignment="1">
      <alignment horizontal="center"/>
    </xf>
    <xf numFmtId="44" fontId="80" fillId="7" borderId="0" xfId="1" applyFont="1" applyFill="1"/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CC"/>
      <color rgb="FFCC99FF"/>
      <color rgb="FF99FFCC"/>
      <color rgb="FF66FFFF"/>
      <color rgb="FFCC9900"/>
      <color rgb="FF3333FF"/>
      <color rgb="FFFFCC99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E99" sqref="E9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381</v>
      </c>
      <c r="C1" s="440"/>
      <c r="D1" s="441"/>
      <c r="E1" s="442"/>
      <c r="F1" s="1238"/>
      <c r="G1" s="1239"/>
      <c r="H1" s="620"/>
      <c r="I1" s="443"/>
      <c r="J1" s="444"/>
      <c r="K1" s="1522" t="s">
        <v>26</v>
      </c>
      <c r="L1" s="497"/>
      <c r="M1" s="1524" t="s">
        <v>27</v>
      </c>
      <c r="N1" s="569"/>
      <c r="P1" s="597" t="s">
        <v>38</v>
      </c>
      <c r="Q1" s="1520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40" t="s">
        <v>3</v>
      </c>
      <c r="G2" s="1241" t="s">
        <v>8</v>
      </c>
      <c r="H2" s="627" t="s">
        <v>5</v>
      </c>
      <c r="I2" s="252" t="s">
        <v>6</v>
      </c>
      <c r="K2" s="1523"/>
      <c r="L2" s="498" t="s">
        <v>29</v>
      </c>
      <c r="M2" s="1525"/>
      <c r="N2" s="570" t="s">
        <v>29</v>
      </c>
      <c r="O2" s="678" t="s">
        <v>30</v>
      </c>
      <c r="P2" s="598" t="s">
        <v>39</v>
      </c>
      <c r="Q2" s="1521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8" t="str">
        <f>PIERNA!D4</f>
        <v>PED. 106554187</v>
      </c>
      <c r="E4" s="979">
        <f>PIERNA!E4</f>
        <v>45258</v>
      </c>
      <c r="F4" s="1242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5" t="str">
        <f>PIERNA!K6</f>
        <v>NLSE23-212</v>
      </c>
      <c r="K4" s="914">
        <v>12424</v>
      </c>
      <c r="L4" s="930" t="s">
        <v>450</v>
      </c>
      <c r="M4" s="914">
        <v>37120</v>
      </c>
      <c r="N4" s="960" t="s">
        <v>452</v>
      </c>
      <c r="O4" s="961" t="s">
        <v>549</v>
      </c>
      <c r="P4" s="1329">
        <v>4060</v>
      </c>
      <c r="Q4" s="450">
        <f>37461.25*17.137</f>
        <v>641973.44125000003</v>
      </c>
      <c r="R4" s="971" t="s">
        <v>446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8" t="str">
        <f>PIERNA!D5</f>
        <v>PED. 106623821</v>
      </c>
      <c r="E5" s="979">
        <f>PIERNA!E5</f>
        <v>45259</v>
      </c>
      <c r="F5" s="1242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6" t="str">
        <f>PIERNA!U6</f>
        <v>NLSE23-213</v>
      </c>
      <c r="K5" s="347">
        <v>19814</v>
      </c>
      <c r="L5" s="930" t="s">
        <v>453</v>
      </c>
      <c r="M5" s="914">
        <v>37120</v>
      </c>
      <c r="N5" s="960" t="s">
        <v>453</v>
      </c>
      <c r="O5" s="961" t="s">
        <v>550</v>
      </c>
      <c r="P5" s="1329">
        <v>4060</v>
      </c>
      <c r="Q5" s="450">
        <f>37124.05*17.22</f>
        <v>639276.14100000006</v>
      </c>
      <c r="R5" s="971" t="s">
        <v>447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8" t="str">
        <f>PIERNA!D6</f>
        <v>PED. 106633994</v>
      </c>
      <c r="E6" s="979">
        <f>PIERNA!E6</f>
        <v>45259</v>
      </c>
      <c r="F6" s="1242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7" t="str">
        <f>PIERNA!AE6</f>
        <v>ACCE23-20</v>
      </c>
      <c r="K6" s="1212"/>
      <c r="L6" s="1213"/>
      <c r="M6" s="914"/>
      <c r="N6" s="960"/>
      <c r="O6" s="965"/>
      <c r="P6" s="1329">
        <v>0</v>
      </c>
      <c r="Q6" s="451"/>
      <c r="R6" s="976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8" t="str">
        <f>PIERNA!D7</f>
        <v>PED. 106820219</v>
      </c>
      <c r="E7" s="979">
        <f>PIERNA!E7</f>
        <v>45261</v>
      </c>
      <c r="F7" s="1242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8" t="str">
        <f>PIERNA!AO6</f>
        <v>NLSE23-214</v>
      </c>
      <c r="K7" s="1212">
        <v>19964</v>
      </c>
      <c r="L7" s="1213" t="s">
        <v>453</v>
      </c>
      <c r="M7" s="1212">
        <v>37120</v>
      </c>
      <c r="N7" s="1282" t="s">
        <v>455</v>
      </c>
      <c r="O7" s="961" t="s">
        <v>551</v>
      </c>
      <c r="P7" s="1329">
        <v>4147</v>
      </c>
      <c r="Q7" s="1042">
        <f>37687.3*17.195</f>
        <v>648033.1235000001</v>
      </c>
      <c r="R7" s="1043" t="s">
        <v>448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2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49" t="str">
        <f>PIERNA!AY6</f>
        <v>NLSE23-215</v>
      </c>
      <c r="K8" s="1212">
        <v>10124</v>
      </c>
      <c r="L8" s="1285" t="s">
        <v>455</v>
      </c>
      <c r="M8" s="1212">
        <v>37120</v>
      </c>
      <c r="N8" s="1282" t="s">
        <v>444</v>
      </c>
      <c r="O8" s="961" t="s">
        <v>552</v>
      </c>
      <c r="P8" s="1329">
        <v>4118</v>
      </c>
      <c r="Q8" s="1042">
        <f>37768.96*17.198</f>
        <v>649550.57408000005</v>
      </c>
      <c r="R8" s="1043" t="s">
        <v>449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2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49" t="str">
        <f>PIERNA!BI6</f>
        <v>NLSE23-216</v>
      </c>
      <c r="K9" s="1413">
        <f>10124+2150</f>
        <v>12274</v>
      </c>
      <c r="L9" s="937" t="s">
        <v>445</v>
      </c>
      <c r="M9" s="914">
        <v>40948</v>
      </c>
      <c r="N9" s="962" t="s">
        <v>462</v>
      </c>
      <c r="O9" s="963">
        <v>2247691</v>
      </c>
      <c r="P9" s="450">
        <v>0</v>
      </c>
      <c r="Q9" s="1040">
        <f>39088.3*17.14</f>
        <v>669973.46200000006</v>
      </c>
      <c r="R9" s="1041" t="s">
        <v>449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2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49" t="str">
        <f>PIERNA!BS6</f>
        <v>NLSE23-217</v>
      </c>
      <c r="K10" s="914">
        <v>12424</v>
      </c>
      <c r="L10" s="919" t="s">
        <v>469</v>
      </c>
      <c r="M10" s="914">
        <v>317120</v>
      </c>
      <c r="N10" s="962" t="s">
        <v>470</v>
      </c>
      <c r="O10" s="965">
        <v>2248614</v>
      </c>
      <c r="P10" s="450"/>
      <c r="Q10" s="1044">
        <f>40359.73*17.07</f>
        <v>688940.59110000008</v>
      </c>
      <c r="R10" s="1045" t="s">
        <v>450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2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50">
        <f>PIERNA!CC6</f>
        <v>11375</v>
      </c>
      <c r="K11" s="914"/>
      <c r="L11" s="919"/>
      <c r="M11" s="914"/>
      <c r="N11" s="962"/>
      <c r="O11" s="961"/>
      <c r="P11" s="450"/>
      <c r="Q11" s="1143"/>
      <c r="R11" s="1144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2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2" t="str">
        <f>PIERNA!CM6</f>
        <v>ACCSE23-21</v>
      </c>
      <c r="K12" s="914"/>
      <c r="L12" s="930"/>
      <c r="M12" s="914"/>
      <c r="N12" s="962"/>
      <c r="O12" s="961"/>
      <c r="P12" s="450"/>
      <c r="Q12" s="450"/>
      <c r="R12" s="964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2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3" t="str">
        <f>PIERNA!CW6</f>
        <v>NLSE23-219</v>
      </c>
      <c r="K13" s="914">
        <v>18732</v>
      </c>
      <c r="L13" s="930" t="s">
        <v>470</v>
      </c>
      <c r="M13" s="914">
        <v>37120</v>
      </c>
      <c r="N13" s="962" t="s">
        <v>472</v>
      </c>
      <c r="O13" s="961">
        <v>2249058</v>
      </c>
      <c r="P13" s="724"/>
      <c r="Q13" s="1040">
        <f>39943.73*17.28</f>
        <v>690227.65440000012</v>
      </c>
      <c r="R13" s="1144" t="s">
        <v>451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2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49" t="str">
        <f>PIERNA!DG6</f>
        <v>NLSE23-218</v>
      </c>
      <c r="K14" s="914">
        <v>12274</v>
      </c>
      <c r="L14" s="966" t="s">
        <v>470</v>
      </c>
      <c r="M14" s="914">
        <v>40948</v>
      </c>
      <c r="N14" s="962" t="s">
        <v>462</v>
      </c>
      <c r="O14" s="965">
        <v>2249057</v>
      </c>
      <c r="P14" s="600"/>
      <c r="Q14" s="1040">
        <f>40044.7*17.28</f>
        <v>691972.41599999997</v>
      </c>
      <c r="R14" s="1283" t="s">
        <v>451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2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3" t="str">
        <f>PIERNA!DQ6</f>
        <v>NLSE23-221</v>
      </c>
      <c r="K15" s="914">
        <v>19582</v>
      </c>
      <c r="L15" s="966" t="s">
        <v>472</v>
      </c>
      <c r="M15" s="914">
        <v>37120</v>
      </c>
      <c r="N15" s="938" t="s">
        <v>473</v>
      </c>
      <c r="O15" s="961">
        <v>2249060</v>
      </c>
      <c r="P15" s="724"/>
      <c r="Q15" s="347">
        <f>40158.81*17.295</f>
        <v>694546.61895000003</v>
      </c>
      <c r="R15" s="968" t="s">
        <v>458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2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4" t="str">
        <f>PIERNA!EA6</f>
        <v>NLSE23-222</v>
      </c>
      <c r="K16" s="914">
        <v>12424</v>
      </c>
      <c r="L16" s="930" t="s">
        <v>473</v>
      </c>
      <c r="M16" s="914">
        <v>37120</v>
      </c>
      <c r="N16" s="938" t="s">
        <v>473</v>
      </c>
      <c r="O16" s="961">
        <v>2250333</v>
      </c>
      <c r="P16" s="450"/>
      <c r="Q16" s="450">
        <f>39874.29*17.21</f>
        <v>686236.53090000001</v>
      </c>
      <c r="R16" s="964" t="s">
        <v>468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2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4" t="str">
        <f>PIERNA!EK6</f>
        <v>NLSE23-220</v>
      </c>
      <c r="K17" s="914">
        <v>12434</v>
      </c>
      <c r="L17" s="966" t="s">
        <v>472</v>
      </c>
      <c r="M17" s="914">
        <v>40948</v>
      </c>
      <c r="N17" s="962" t="s">
        <v>466</v>
      </c>
      <c r="O17" s="961">
        <v>2249059</v>
      </c>
      <c r="P17" s="707"/>
      <c r="Q17" s="1143">
        <f>40176.95*17.43</f>
        <v>700284.23849999998</v>
      </c>
      <c r="R17" s="1144" t="s">
        <v>454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2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4" t="str">
        <f>PIERNA!EU6</f>
        <v>NLSE23-223</v>
      </c>
      <c r="K18" s="914">
        <v>19964</v>
      </c>
      <c r="L18" s="966" t="s">
        <v>463</v>
      </c>
      <c r="M18" s="914">
        <v>37120</v>
      </c>
      <c r="N18" s="938" t="s">
        <v>463</v>
      </c>
      <c r="O18" s="965">
        <v>2250334</v>
      </c>
      <c r="P18" s="599"/>
      <c r="Q18" s="450">
        <f>39744.8*17.305</f>
        <v>687783.76400000008</v>
      </c>
      <c r="R18" s="967" t="s">
        <v>459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2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7">
        <f>PIERNA!FE6</f>
        <v>11376</v>
      </c>
      <c r="K19" s="914"/>
      <c r="L19" s="966"/>
      <c r="M19" s="914"/>
      <c r="N19" s="938"/>
      <c r="O19" s="965"/>
      <c r="P19" s="600"/>
      <c r="Q19" s="450"/>
      <c r="R19" s="960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2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8" t="str">
        <f>PIERNA!FO6</f>
        <v>ACCSE23-22</v>
      </c>
      <c r="K20" s="914"/>
      <c r="L20" s="966"/>
      <c r="M20" s="914"/>
      <c r="N20" s="938"/>
      <c r="O20" s="965"/>
      <c r="P20" s="600"/>
      <c r="Q20" s="450"/>
      <c r="R20" s="960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2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1" t="str">
        <f>PIERNA!FY6</f>
        <v>NLSE23-224</v>
      </c>
      <c r="K21" s="914">
        <v>11424</v>
      </c>
      <c r="L21" s="966" t="s">
        <v>465</v>
      </c>
      <c r="M21" s="914">
        <v>37120</v>
      </c>
      <c r="N21" s="938" t="s">
        <v>475</v>
      </c>
      <c r="O21" s="965">
        <v>2251846</v>
      </c>
      <c r="P21" s="450"/>
      <c r="Q21" s="450">
        <f>40483.53*17.445</f>
        <v>706235.18085</v>
      </c>
      <c r="R21" s="960" t="s">
        <v>460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2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79" t="str">
        <f>PIERNA!GI6</f>
        <v>NLSE23-225</v>
      </c>
      <c r="K22" s="914">
        <v>12424</v>
      </c>
      <c r="L22" s="966" t="s">
        <v>475</v>
      </c>
      <c r="M22" s="914">
        <v>37120</v>
      </c>
      <c r="N22" s="938" t="s">
        <v>475</v>
      </c>
      <c r="O22" s="961">
        <v>2251435</v>
      </c>
      <c r="P22" s="450"/>
      <c r="Q22" s="450">
        <f>40998.79*17.445</f>
        <v>715223.89155000006</v>
      </c>
      <c r="R22" s="960" t="s">
        <v>470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2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80" t="str">
        <f>PIERNA!GS6</f>
        <v>NLSE23-228</v>
      </c>
      <c r="K23" s="914">
        <v>10374</v>
      </c>
      <c r="L23" s="966" t="s">
        <v>475</v>
      </c>
      <c r="M23" s="914">
        <v>37120</v>
      </c>
      <c r="N23" s="969" t="s">
        <v>475</v>
      </c>
      <c r="O23" s="961">
        <v>2252330</v>
      </c>
      <c r="P23" s="662"/>
      <c r="Q23" s="450">
        <f>40051.64*17.36</f>
        <v>695296.47039999999</v>
      </c>
      <c r="R23" s="960" t="s">
        <v>473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2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80" t="str">
        <f>PIERNA!HC6</f>
        <v>NLSE23-229</v>
      </c>
      <c r="K24" s="914">
        <v>12274</v>
      </c>
      <c r="L24" s="966" t="s">
        <v>475</v>
      </c>
      <c r="M24" s="914">
        <v>37120</v>
      </c>
      <c r="N24" s="962" t="s">
        <v>476</v>
      </c>
      <c r="O24" s="965">
        <v>2252331</v>
      </c>
      <c r="P24" s="707"/>
      <c r="Q24" s="450">
        <f>39839.75*17.36</f>
        <v>691618.05999999994</v>
      </c>
      <c r="R24" s="960" t="s">
        <v>473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2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1" t="str">
        <f>PIERNA!HM6</f>
        <v>NLSE23-227</v>
      </c>
      <c r="K25" s="914">
        <v>12424</v>
      </c>
      <c r="L25" s="966" t="s">
        <v>475</v>
      </c>
      <c r="M25" s="914">
        <v>42920</v>
      </c>
      <c r="N25" s="970" t="s">
        <v>477</v>
      </c>
      <c r="O25" s="965">
        <v>2251436</v>
      </c>
      <c r="P25" s="450"/>
      <c r="Q25" s="450">
        <f>39798.96*17.36</f>
        <v>690909.94559999998</v>
      </c>
      <c r="R25" s="960" t="s">
        <v>473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3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2">
        <f>PIERNA!IA5</f>
        <v>18068.11</v>
      </c>
      <c r="G26" s="1243">
        <f>PIERNA!IB5</f>
        <v>20</v>
      </c>
      <c r="H26" s="629">
        <f>PIERNA!IC5</f>
        <v>18093.900000000001</v>
      </c>
      <c r="I26" s="522">
        <f>PIERNA!I26</f>
        <v>-25.790000000000873</v>
      </c>
      <c r="J26" s="1281" t="str">
        <f>PIERNA!HW6</f>
        <v>NLSE23-226</v>
      </c>
      <c r="K26" s="914">
        <v>12424</v>
      </c>
      <c r="L26" s="933" t="s">
        <v>475</v>
      </c>
      <c r="M26" s="914">
        <v>40948</v>
      </c>
      <c r="N26" s="960" t="s">
        <v>532</v>
      </c>
      <c r="O26" s="965">
        <v>2252329</v>
      </c>
      <c r="P26" s="724"/>
      <c r="Q26" s="450">
        <f>40619.99*17.28</f>
        <v>701913.42720000003</v>
      </c>
      <c r="R26" s="971" t="s">
        <v>461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2">
        <f>PIERNA!IK5</f>
        <v>17721.330000000002</v>
      </c>
      <c r="G27" s="1243">
        <f>PIERNA!IL5</f>
        <v>20</v>
      </c>
      <c r="H27" s="629">
        <f>PIERNA!IM5</f>
        <v>17655.3</v>
      </c>
      <c r="I27" s="522">
        <f>PIERNA!I27</f>
        <v>66.030000000002474</v>
      </c>
      <c r="J27" s="1280" t="str">
        <f>PIERNA!IG6</f>
        <v>NLSE23-230</v>
      </c>
      <c r="K27" s="347">
        <v>12434</v>
      </c>
      <c r="L27" s="966" t="s">
        <v>476</v>
      </c>
      <c r="M27" s="914">
        <v>42920</v>
      </c>
      <c r="N27" s="962" t="s">
        <v>536</v>
      </c>
      <c r="O27" s="965">
        <v>2253198</v>
      </c>
      <c r="P27" s="600"/>
      <c r="Q27" s="701">
        <f>38783.87*17.425</f>
        <v>675808.93475000013</v>
      </c>
      <c r="R27" s="972" t="s">
        <v>548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2">
        <f>PIERNA!IU5</f>
        <v>17216.009999999998</v>
      </c>
      <c r="G28" s="1243">
        <f>PIERNA!IV5</f>
        <v>19</v>
      </c>
      <c r="H28" s="629">
        <f>PIERNA!IW5</f>
        <v>17020.5</v>
      </c>
      <c r="I28" s="522">
        <f>PIERNA!I28</f>
        <v>195.5099999999984</v>
      </c>
      <c r="J28" s="1303" t="str">
        <f>PIERNA!IQ6</f>
        <v>NLSE23-232</v>
      </c>
      <c r="K28" s="795">
        <v>12274</v>
      </c>
      <c r="L28" s="966" t="s">
        <v>477</v>
      </c>
      <c r="M28" s="619">
        <v>37120</v>
      </c>
      <c r="N28" s="962" t="s">
        <v>477</v>
      </c>
      <c r="O28" s="973">
        <v>2253200</v>
      </c>
      <c r="P28" s="450"/>
      <c r="Q28" s="450">
        <f>36383.27*17.44</f>
        <v>634524.22880000004</v>
      </c>
      <c r="R28" s="971" t="s">
        <v>466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2">
        <f>PIERNA!JE5</f>
        <v>17639.259999999998</v>
      </c>
      <c r="G29" s="1243">
        <f>PIERNA!JF5</f>
        <v>20</v>
      </c>
      <c r="H29" s="629">
        <f>PIERNA!JG5</f>
        <v>17687.2</v>
      </c>
      <c r="I29" s="522">
        <f>PIERNA!I29</f>
        <v>-47.940000000002328</v>
      </c>
      <c r="J29" s="1280" t="str">
        <f>PIERNA!JA6</f>
        <v>NLSE23-231</v>
      </c>
      <c r="K29" s="746">
        <v>12424</v>
      </c>
      <c r="L29" s="966" t="s">
        <v>476</v>
      </c>
      <c r="M29" s="914">
        <v>40948</v>
      </c>
      <c r="N29" s="962" t="s">
        <v>532</v>
      </c>
      <c r="O29" s="878">
        <v>2253199</v>
      </c>
      <c r="P29" s="450"/>
      <c r="Q29" s="701">
        <f>38853.62*17.425</f>
        <v>677024.32850000006</v>
      </c>
      <c r="R29" s="972" t="s">
        <v>548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8">
        <f>PIERNA!JK6</f>
        <v>11377</v>
      </c>
      <c r="K30" s="347"/>
      <c r="L30" s="966"/>
      <c r="M30" s="914"/>
      <c r="N30" s="971"/>
      <c r="O30" s="878"/>
      <c r="P30" s="450"/>
      <c r="Q30" s="450"/>
      <c r="R30" s="971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2" t="str">
        <f>PIERNA!JU6</f>
        <v>ACCSE23-23</v>
      </c>
      <c r="K31" s="347"/>
      <c r="L31" s="938"/>
      <c r="M31" s="914"/>
      <c r="N31" s="960"/>
      <c r="O31" s="878"/>
      <c r="P31" s="450"/>
      <c r="Q31" s="701"/>
      <c r="R31" s="971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8" t="str">
        <f>PIERNA!KE6</f>
        <v>NLSE23-233</v>
      </c>
      <c r="K32" s="977">
        <v>12424</v>
      </c>
      <c r="L32" s="974" t="s">
        <v>536</v>
      </c>
      <c r="M32" s="914">
        <v>37120</v>
      </c>
      <c r="N32" s="960" t="s">
        <v>537</v>
      </c>
      <c r="O32" s="878">
        <v>2254472</v>
      </c>
      <c r="P32" s="450"/>
      <c r="Q32" s="450">
        <f>37939.52*17.44</f>
        <v>661665.22880000004</v>
      </c>
      <c r="R32" s="971" t="s">
        <v>466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8" t="str">
        <f>PIERNA!KO6</f>
        <v>NLSE23-236</v>
      </c>
      <c r="K33" s="795">
        <v>19814</v>
      </c>
      <c r="L33" s="966" t="s">
        <v>537</v>
      </c>
      <c r="M33" s="619">
        <v>37120</v>
      </c>
      <c r="N33" s="966" t="s">
        <v>539</v>
      </c>
      <c r="O33" s="973">
        <v>2254475</v>
      </c>
      <c r="P33" s="450"/>
      <c r="Q33" s="701">
        <f>37643.37*17.36</f>
        <v>653488.90320000006</v>
      </c>
      <c r="R33" s="971" t="s">
        <v>529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4" t="str">
        <f>PIERNA!KY6</f>
        <v>NLSE23-235</v>
      </c>
      <c r="K34" s="746">
        <v>19954</v>
      </c>
      <c r="L34" s="966" t="s">
        <v>538</v>
      </c>
      <c r="M34" s="927">
        <v>37120</v>
      </c>
      <c r="N34" s="971" t="s">
        <v>539</v>
      </c>
      <c r="O34" s="975">
        <v>2254474</v>
      </c>
      <c r="P34" s="450"/>
      <c r="Q34" s="451">
        <f>37045.38*17.6</f>
        <v>651998.68799999997</v>
      </c>
      <c r="R34" s="976" t="s">
        <v>529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4">
        <f>PIERNA!G35</f>
        <v>20</v>
      </c>
      <c r="H35" s="630">
        <f>PIERNA!H35</f>
        <v>18056.5</v>
      </c>
      <c r="I35" s="522">
        <f>PIERNA!I35</f>
        <v>-98.130000000001019</v>
      </c>
      <c r="J35" s="1280" t="str">
        <f>PIERNA!LI6</f>
        <v>NLSE23-238</v>
      </c>
      <c r="K35" s="451">
        <v>18964</v>
      </c>
      <c r="L35" s="966" t="s">
        <v>539</v>
      </c>
      <c r="M35" s="927">
        <v>37120</v>
      </c>
      <c r="N35" s="971" t="s">
        <v>542</v>
      </c>
      <c r="O35" s="975">
        <v>2254477</v>
      </c>
      <c r="P35" s="450"/>
      <c r="Q35" s="347">
        <f>37331.94*17.237</f>
        <v>643490.64977999998</v>
      </c>
      <c r="R35" s="971" t="s">
        <v>530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4">
        <f>PIERNA!G36</f>
        <v>18</v>
      </c>
      <c r="H36" s="630">
        <f>PIERNA!H36</f>
        <v>16194</v>
      </c>
      <c r="I36" s="522">
        <f>PIERNA!I36</f>
        <v>-121</v>
      </c>
      <c r="J36" s="1280" t="str">
        <f>PIERNA!LS6</f>
        <v>NLSE23-242</v>
      </c>
      <c r="K36" s="451">
        <v>11424</v>
      </c>
      <c r="L36" s="966" t="s">
        <v>543</v>
      </c>
      <c r="M36" s="927">
        <v>37120</v>
      </c>
      <c r="N36" s="971" t="s">
        <v>545</v>
      </c>
      <c r="O36" s="975">
        <v>2256145</v>
      </c>
      <c r="P36" s="450"/>
      <c r="Q36" s="347">
        <f>31371.35*17.21</f>
        <v>539900.93350000004</v>
      </c>
      <c r="R36" s="960" t="s">
        <v>467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2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1" t="str">
        <f>PIERNA!MC6</f>
        <v>NLSE23-234</v>
      </c>
      <c r="K37" s="724">
        <v>12434</v>
      </c>
      <c r="L37" s="966" t="s">
        <v>536</v>
      </c>
      <c r="M37" s="914"/>
      <c r="N37" s="960"/>
      <c r="O37" s="1286">
        <v>2254473</v>
      </c>
      <c r="P37" s="450"/>
      <c r="Q37" s="450">
        <f>37664.26</f>
        <v>37664.26</v>
      </c>
      <c r="R37" s="960" t="s">
        <v>466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4" t="str">
        <f>PIERNA!MM6</f>
        <v>NLSE23-239</v>
      </c>
      <c r="K38" s="347">
        <v>19964</v>
      </c>
      <c r="L38" s="930" t="s">
        <v>539</v>
      </c>
      <c r="M38" s="914">
        <v>42920</v>
      </c>
      <c r="N38" s="960" t="s">
        <v>546</v>
      </c>
      <c r="O38" s="975">
        <v>2255387</v>
      </c>
      <c r="P38" s="450"/>
      <c r="Q38" s="450">
        <f>37346.95*17.237</f>
        <v>643749.37714999984</v>
      </c>
      <c r="R38" s="535" t="s">
        <v>530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3" t="str">
        <f>PIERNA!MW6</f>
        <v>NLSE23-240</v>
      </c>
      <c r="K39" s="1321">
        <v>12424</v>
      </c>
      <c r="L39" s="966" t="s">
        <v>543</v>
      </c>
      <c r="M39" s="914">
        <v>37120</v>
      </c>
      <c r="N39" s="971" t="s">
        <v>545</v>
      </c>
      <c r="O39" s="975">
        <v>2256143</v>
      </c>
      <c r="P39" s="450"/>
      <c r="Q39" s="450">
        <f>31197.36*17.21</f>
        <v>536906.56560000009</v>
      </c>
      <c r="R39" s="535" t="s">
        <v>467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80" t="str">
        <f>PIERNA!NG6</f>
        <v>NLSE23-247</v>
      </c>
      <c r="K40" s="1322">
        <v>12274</v>
      </c>
      <c r="L40" s="966" t="s">
        <v>543</v>
      </c>
      <c r="M40" s="346">
        <v>42920</v>
      </c>
      <c r="N40" s="534" t="s">
        <v>547</v>
      </c>
      <c r="O40" s="680">
        <v>2256086</v>
      </c>
      <c r="P40" s="450"/>
      <c r="Q40" s="450">
        <f>35166.45</f>
        <v>35166.449999999997</v>
      </c>
      <c r="R40" s="535" t="s">
        <v>467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1" t="str">
        <f>PIERNA!NQ6</f>
        <v>NLSE23-248</v>
      </c>
      <c r="K41" s="599">
        <f>12274+24480</f>
        <v>36754</v>
      </c>
      <c r="L41" s="966" t="s">
        <v>545</v>
      </c>
      <c r="M41" s="914">
        <v>37120</v>
      </c>
      <c r="N41" s="971" t="s">
        <v>545</v>
      </c>
      <c r="O41" s="1286">
        <v>2256087</v>
      </c>
      <c r="P41" s="450"/>
      <c r="Q41" s="450">
        <f>35782.07*17.265</f>
        <v>617777.43854999996</v>
      </c>
      <c r="R41" s="960" t="s">
        <v>531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5" t="str">
        <f>PIERNA!OA6</f>
        <v>NLSE23-241</v>
      </c>
      <c r="K42" s="451">
        <f>12424+24480</f>
        <v>36904</v>
      </c>
      <c r="L42" s="966" t="s">
        <v>543</v>
      </c>
      <c r="M42" s="914">
        <v>42920</v>
      </c>
      <c r="N42" s="960" t="s">
        <v>547</v>
      </c>
      <c r="O42" s="975">
        <v>2256144</v>
      </c>
      <c r="P42" s="450"/>
      <c r="Q42" s="450">
        <f>31763.25*17.21</f>
        <v>546645.53249999997</v>
      </c>
      <c r="R42" s="535" t="s">
        <v>467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3" t="str">
        <f>PIERNA!OK6</f>
        <v>NLSE23-237</v>
      </c>
      <c r="K43" s="1321">
        <v>19814</v>
      </c>
      <c r="L43" s="930" t="s">
        <v>539</v>
      </c>
      <c r="M43" s="914"/>
      <c r="N43" s="960"/>
      <c r="O43" s="975">
        <v>2254476</v>
      </c>
      <c r="P43" s="450"/>
      <c r="Q43" s="450">
        <f>37699.56*17.237</f>
        <v>649827.31571999984</v>
      </c>
      <c r="R43" s="535" t="s">
        <v>530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80" t="str">
        <f>PIERNA!OU6</f>
        <v>NLSE23-243</v>
      </c>
      <c r="K44" s="1323">
        <v>12274</v>
      </c>
      <c r="L44" s="966" t="s">
        <v>545</v>
      </c>
      <c r="M44" s="914">
        <v>42920</v>
      </c>
      <c r="N44" s="960" t="s">
        <v>547</v>
      </c>
      <c r="O44" s="975">
        <v>2256146</v>
      </c>
      <c r="P44" s="450"/>
      <c r="Q44" s="450">
        <f>35654.72*17.265</f>
        <v>615578.74080000003</v>
      </c>
      <c r="R44" s="535" t="s">
        <v>531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8" t="str">
        <f>PIERNA!PE6</f>
        <v>NLSE23-244</v>
      </c>
      <c r="K45" s="347">
        <v>12424</v>
      </c>
      <c r="L45" s="966" t="s">
        <v>545</v>
      </c>
      <c r="M45" s="914">
        <v>42920</v>
      </c>
      <c r="N45" s="960" t="s">
        <v>547</v>
      </c>
      <c r="O45" s="975">
        <v>2256085</v>
      </c>
      <c r="P45" s="450"/>
      <c r="Q45" s="450">
        <f>35662.85*17.265</f>
        <v>615719.10525000002</v>
      </c>
      <c r="R45" s="535" t="s">
        <v>531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79" t="str">
        <f>PIERNA!PP6</f>
        <v>ACC-11301</v>
      </c>
      <c r="K46" s="936"/>
      <c r="L46" s="1301"/>
      <c r="M46" s="936"/>
      <c r="N46" s="1302"/>
      <c r="O46" s="931"/>
      <c r="P46" s="707"/>
      <c r="Q46" s="450"/>
      <c r="R46" s="971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11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1" t="str">
        <f>PIERNA!QJ6</f>
        <v>NLSE23-246</v>
      </c>
      <c r="K48" s="724">
        <v>12274</v>
      </c>
      <c r="L48" s="966" t="s">
        <v>547</v>
      </c>
      <c r="M48" s="914">
        <v>37120</v>
      </c>
      <c r="N48" s="960" t="s">
        <v>554</v>
      </c>
      <c r="O48" s="1286">
        <v>2257145</v>
      </c>
      <c r="P48" s="450"/>
      <c r="Q48" s="450">
        <f>35759.23*17.1</f>
        <v>611482.8330000001</v>
      </c>
      <c r="R48" s="960" t="s">
        <v>533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09" t="str">
        <f>PIERNA!QT6</f>
        <v>ACCSE24-01</v>
      </c>
      <c r="K49" s="347"/>
      <c r="L49" s="930"/>
      <c r="M49" s="914"/>
      <c r="N49" s="960"/>
      <c r="O49" s="975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3" t="str">
        <f>PIERNA!RD6</f>
        <v>ACC-001</v>
      </c>
      <c r="K50" s="1299"/>
      <c r="L50" s="930"/>
      <c r="M50" s="914"/>
      <c r="N50" s="960"/>
      <c r="O50" s="975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80" t="str">
        <f>PIERNA!RN6</f>
        <v>NLSE24--03</v>
      </c>
      <c r="K51" s="1300"/>
      <c r="L51" s="974"/>
      <c r="M51" s="914"/>
      <c r="N51" s="960"/>
      <c r="O51" s="975">
        <v>2259779</v>
      </c>
      <c r="P51" s="450"/>
      <c r="Q51" s="450">
        <f>36821.66*16.98</f>
        <v>625231.78680000012</v>
      </c>
      <c r="R51" s="535" t="s">
        <v>620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5" t="str">
        <f>PIERNA!RX6</f>
        <v>NLSE23-245</v>
      </c>
      <c r="K52" s="347">
        <v>12424</v>
      </c>
      <c r="L52" s="974" t="s">
        <v>545</v>
      </c>
      <c r="M52" s="914"/>
      <c r="N52" s="960"/>
      <c r="O52" s="975">
        <v>2257144</v>
      </c>
      <c r="P52" s="450"/>
      <c r="Q52" s="450">
        <f>35689.02*17.1</f>
        <v>610282.24199999997</v>
      </c>
      <c r="R52" s="535" t="s">
        <v>532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6" t="str">
        <f>PIERNA!SH6</f>
        <v>NLSE23-249</v>
      </c>
      <c r="K53" s="936"/>
      <c r="L53" s="1301"/>
      <c r="M53" s="936"/>
      <c r="N53" s="1302"/>
      <c r="O53" s="931">
        <v>2258313</v>
      </c>
      <c r="P53" s="707"/>
      <c r="Q53" s="450">
        <f>34925.13*16.985</f>
        <v>593203.3330499999</v>
      </c>
      <c r="R53" s="971" t="s">
        <v>619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10" t="str">
        <f>PIERNA!SR6</f>
        <v>NLSE24-01</v>
      </c>
      <c r="K54" s="914"/>
      <c r="L54" s="974"/>
      <c r="M54" s="914"/>
      <c r="N54" s="960"/>
      <c r="O54" s="975">
        <v>2259777</v>
      </c>
      <c r="P54" s="450"/>
      <c r="Q54" s="450">
        <f>36689.66*16.983</f>
        <v>623100.49578000011</v>
      </c>
      <c r="R54" s="535" t="s">
        <v>546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5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7" t="str">
        <f>PIERNA!TB6</f>
        <v>NLSE24--02</v>
      </c>
      <c r="K55" s="1312"/>
      <c r="L55" s="1313"/>
      <c r="M55" s="914"/>
      <c r="N55" s="962"/>
      <c r="O55" s="975">
        <v>2259778</v>
      </c>
      <c r="P55" s="450"/>
      <c r="Q55" s="347">
        <f>37250.62*16.983</f>
        <v>632627.27946000011</v>
      </c>
      <c r="R55" s="535" t="s">
        <v>546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10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6"/>
      <c r="M57" s="914"/>
      <c r="N57" s="960"/>
      <c r="O57" s="1286"/>
      <c r="P57" s="450"/>
      <c r="Q57" s="450"/>
      <c r="R57" s="960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7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456</v>
      </c>
      <c r="K60" s="724"/>
      <c r="L60" s="966"/>
      <c r="M60" s="914"/>
      <c r="N60" s="960"/>
      <c r="O60" s="1286" t="s">
        <v>457</v>
      </c>
      <c r="P60" s="450">
        <v>10600</v>
      </c>
      <c r="Q60" s="450"/>
      <c r="R60" s="960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163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7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8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138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9" t="s">
        <v>139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9" t="s">
        <v>189</v>
      </c>
      <c r="K67" s="1046">
        <v>10440</v>
      </c>
      <c r="L67" s="1060" t="s">
        <v>194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8"/>
      <c r="K97" s="914"/>
      <c r="L97" s="974"/>
      <c r="M97" s="914"/>
      <c r="N97" s="962"/>
      <c r="O97" s="939"/>
      <c r="P97" s="1199"/>
      <c r="Q97" s="1199"/>
      <c r="R97" s="1200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4" t="s">
        <v>430</v>
      </c>
      <c r="C98" s="972" t="s">
        <v>471</v>
      </c>
      <c r="D98" s="1120"/>
      <c r="E98" s="979">
        <v>45257</v>
      </c>
      <c r="F98" s="1246">
        <v>1048.26</v>
      </c>
      <c r="G98" s="1247">
        <v>42</v>
      </c>
      <c r="H98" s="1121">
        <v>1048.26</v>
      </c>
      <c r="I98" s="592">
        <f t="shared" ref="I98:I102" si="18">H98-F98</f>
        <v>0</v>
      </c>
      <c r="J98" s="1145"/>
      <c r="K98" s="1146"/>
      <c r="L98" s="1201"/>
      <c r="M98" s="1202"/>
      <c r="N98" s="1202"/>
      <c r="O98" s="1290">
        <v>21073</v>
      </c>
      <c r="P98" s="1202"/>
      <c r="Q98" s="1325">
        <v>53461.26</v>
      </c>
      <c r="R98" s="1149" t="s">
        <v>470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4" t="s">
        <v>431</v>
      </c>
      <c r="C99" s="874" t="s">
        <v>432</v>
      </c>
      <c r="D99" s="1120"/>
      <c r="E99" s="979">
        <v>45260</v>
      </c>
      <c r="F99" s="1246">
        <v>17793.43</v>
      </c>
      <c r="G99" s="1247">
        <v>575</v>
      </c>
      <c r="H99" s="1121">
        <v>17755.64</v>
      </c>
      <c r="I99" s="592">
        <f t="shared" si="18"/>
        <v>-37.790000000000873</v>
      </c>
      <c r="J99" s="1145"/>
      <c r="K99" s="1146"/>
      <c r="L99" s="1147"/>
      <c r="M99" s="1148"/>
      <c r="N99" s="1148"/>
      <c r="O99" s="1290" t="s">
        <v>544</v>
      </c>
      <c r="P99" s="1148"/>
      <c r="Q99" s="1326">
        <f>2313146.15-4912.7</f>
        <v>2308233.4499999997</v>
      </c>
      <c r="R99" s="1149" t="s">
        <v>535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7" t="s">
        <v>433</v>
      </c>
      <c r="C100" s="874" t="s">
        <v>434</v>
      </c>
      <c r="D100" s="1120"/>
      <c r="E100" s="1262">
        <v>45260</v>
      </c>
      <c r="F100" s="1246">
        <v>4555.67</v>
      </c>
      <c r="G100" s="1247">
        <v>5</v>
      </c>
      <c r="H100" s="1121">
        <v>4555.67</v>
      </c>
      <c r="I100" s="592">
        <f t="shared" si="18"/>
        <v>0</v>
      </c>
      <c r="J100" s="1204"/>
      <c r="K100" s="936"/>
      <c r="L100" s="1205"/>
      <c r="M100" s="1205"/>
      <c r="N100" s="1205"/>
      <c r="O100" s="1268" t="s">
        <v>435</v>
      </c>
      <c r="P100" s="1205"/>
      <c r="Q100" s="1291">
        <v>107058.25</v>
      </c>
      <c r="R100" s="1149" t="s">
        <v>474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26" t="s">
        <v>92</v>
      </c>
      <c r="C101" s="1255" t="s">
        <v>61</v>
      </c>
      <c r="D101" s="1258"/>
      <c r="E101" s="1528">
        <v>45268</v>
      </c>
      <c r="F101" s="1260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4"/>
      <c r="O101" s="1530" t="s">
        <v>436</v>
      </c>
      <c r="P101" s="1266"/>
      <c r="Q101" s="1287">
        <v>50497.65</v>
      </c>
      <c r="R101" s="1537" t="s">
        <v>467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27"/>
      <c r="C102" s="1256" t="s">
        <v>70</v>
      </c>
      <c r="D102" s="1259"/>
      <c r="E102" s="1529"/>
      <c r="F102" s="1261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20"/>
      <c r="M102" s="914"/>
      <c r="N102" s="1265"/>
      <c r="O102" s="1531"/>
      <c r="P102" s="1267"/>
      <c r="Q102" s="1287">
        <v>39715.199999999997</v>
      </c>
      <c r="R102" s="1538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70" t="s">
        <v>76</v>
      </c>
      <c r="C103" s="874" t="s">
        <v>437</v>
      </c>
      <c r="D103" s="1209"/>
      <c r="E103" s="1273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5" t="s">
        <v>540</v>
      </c>
      <c r="P103" s="918"/>
      <c r="Q103" s="694">
        <v>170445.5</v>
      </c>
      <c r="R103" s="1289" t="s">
        <v>541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39" t="s">
        <v>83</v>
      </c>
      <c r="C104" s="1255" t="s">
        <v>438</v>
      </c>
      <c r="D104" s="1258"/>
      <c r="E104" s="1542">
        <v>45269</v>
      </c>
      <c r="F104" s="1260">
        <v>150</v>
      </c>
      <c r="G104" s="878">
        <v>15</v>
      </c>
      <c r="H104" s="879">
        <v>150</v>
      </c>
      <c r="I104" s="1211">
        <f t="shared" si="25"/>
        <v>0</v>
      </c>
      <c r="J104" s="913"/>
      <c r="K104" s="914"/>
      <c r="L104" s="915"/>
      <c r="M104" s="914"/>
      <c r="N104" s="922"/>
      <c r="O104" s="1545" t="s">
        <v>441</v>
      </c>
      <c r="P104" s="1274"/>
      <c r="Q104" s="1287">
        <v>10500</v>
      </c>
      <c r="R104" s="1534" t="s">
        <v>464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40"/>
      <c r="C105" s="1269" t="s">
        <v>439</v>
      </c>
      <c r="D105" s="1258"/>
      <c r="E105" s="1543"/>
      <c r="F105" s="1260">
        <v>150</v>
      </c>
      <c r="G105" s="878">
        <v>15</v>
      </c>
      <c r="H105" s="879">
        <v>150</v>
      </c>
      <c r="I105" s="1211">
        <f t="shared" si="25"/>
        <v>0</v>
      </c>
      <c r="J105" s="913"/>
      <c r="K105" s="914"/>
      <c r="L105" s="915"/>
      <c r="M105" s="914"/>
      <c r="N105" s="922"/>
      <c r="O105" s="1546"/>
      <c r="P105" s="1274"/>
      <c r="Q105" s="1287">
        <v>12750</v>
      </c>
      <c r="R105" s="1535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41"/>
      <c r="C106" s="1255" t="s">
        <v>440</v>
      </c>
      <c r="D106" s="1272"/>
      <c r="E106" s="1544"/>
      <c r="F106" s="1260">
        <v>2002.14</v>
      </c>
      <c r="G106" s="878">
        <v>441</v>
      </c>
      <c r="H106" s="879">
        <v>2002.14</v>
      </c>
      <c r="I106" s="1211">
        <f t="shared" si="25"/>
        <v>0</v>
      </c>
      <c r="J106" s="880"/>
      <c r="K106" s="914"/>
      <c r="L106" s="915"/>
      <c r="M106" s="914"/>
      <c r="N106" s="922"/>
      <c r="O106" s="1547"/>
      <c r="P106" s="1274"/>
      <c r="Q106" s="1287">
        <v>80085.600000000006</v>
      </c>
      <c r="R106" s="1536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1" t="s">
        <v>433</v>
      </c>
      <c r="C107" s="874" t="s">
        <v>434</v>
      </c>
      <c r="D107" s="875"/>
      <c r="E107" s="1263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6" t="s">
        <v>442</v>
      </c>
      <c r="P107" s="916"/>
      <c r="Q107" s="694">
        <v>86838.96</v>
      </c>
      <c r="R107" s="1288" t="s">
        <v>477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433</v>
      </c>
      <c r="C108" s="1118" t="s">
        <v>434</v>
      </c>
      <c r="D108" s="1122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3"/>
      <c r="K108" s="914"/>
      <c r="L108" s="915"/>
      <c r="M108" s="914"/>
      <c r="N108" s="916"/>
      <c r="O108" s="939" t="s">
        <v>443</v>
      </c>
      <c r="P108" s="599"/>
      <c r="Q108" s="694">
        <v>86861.04</v>
      </c>
      <c r="R108" s="919" t="s">
        <v>539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92</v>
      </c>
      <c r="C109" s="1118" t="s">
        <v>501</v>
      </c>
      <c r="D109" s="1141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2"/>
      <c r="K109" s="914"/>
      <c r="L109" s="915"/>
      <c r="M109" s="914"/>
      <c r="N109" s="916"/>
      <c r="O109" s="939" t="s">
        <v>502</v>
      </c>
      <c r="P109" s="599"/>
      <c r="Q109" s="694">
        <v>51240.55</v>
      </c>
      <c r="R109" s="919" t="s">
        <v>533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5" t="s">
        <v>76</v>
      </c>
      <c r="C110" s="1118" t="s">
        <v>503</v>
      </c>
      <c r="D110" s="1122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3"/>
      <c r="K110" s="914"/>
      <c r="L110" s="915"/>
      <c r="M110" s="914"/>
      <c r="N110" s="916"/>
      <c r="O110" s="932" t="s">
        <v>534</v>
      </c>
      <c r="P110" s="599"/>
      <c r="Q110" s="694">
        <f>663748.81-3881.57</f>
        <v>659867.24000000011</v>
      </c>
      <c r="R110" s="919" t="s">
        <v>535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83</v>
      </c>
      <c r="C111" s="1118" t="s">
        <v>43</v>
      </c>
      <c r="D111" s="1156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3"/>
      <c r="K111" s="914"/>
      <c r="L111" s="915"/>
      <c r="M111" s="914"/>
      <c r="N111" s="916"/>
      <c r="O111" s="946" t="s">
        <v>504</v>
      </c>
      <c r="P111" s="946"/>
      <c r="Q111" s="694">
        <v>87849</v>
      </c>
      <c r="R111" s="919" t="s">
        <v>532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5" t="s">
        <v>76</v>
      </c>
      <c r="C112" s="1123" t="s">
        <v>505</v>
      </c>
      <c r="D112" s="1124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9"/>
      <c r="K112" s="914"/>
      <c r="L112" s="915"/>
      <c r="M112" s="914"/>
      <c r="N112" s="1206"/>
      <c r="O112" s="921" t="s">
        <v>553</v>
      </c>
      <c r="P112" s="941"/>
      <c r="Q112" s="694">
        <v>128992.64</v>
      </c>
      <c r="R112" s="919" t="s">
        <v>554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5" t="s">
        <v>433</v>
      </c>
      <c r="C113" s="1123" t="s">
        <v>434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40">
        <f t="shared" si="25"/>
        <v>0</v>
      </c>
      <c r="J113" s="1119"/>
      <c r="K113" s="914"/>
      <c r="L113" s="915"/>
      <c r="M113" s="914"/>
      <c r="N113" s="916"/>
      <c r="O113" s="932" t="s">
        <v>506</v>
      </c>
      <c r="P113" s="918"/>
      <c r="Q113" s="694">
        <v>85680.06</v>
      </c>
      <c r="R113" s="933" t="s">
        <v>535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5" t="s">
        <v>92</v>
      </c>
      <c r="C114" s="1210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3"/>
      <c r="K114" s="914"/>
      <c r="L114" s="915"/>
      <c r="M114" s="914"/>
      <c r="N114" s="916"/>
      <c r="O114" s="932" t="s">
        <v>507</v>
      </c>
      <c r="P114" s="918"/>
      <c r="Q114" s="694">
        <v>43210.26</v>
      </c>
      <c r="R114" s="933" t="s">
        <v>554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8" t="s">
        <v>76</v>
      </c>
      <c r="C115" s="1210" t="s">
        <v>505</v>
      </c>
      <c r="D115" s="883"/>
      <c r="E115" s="1319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3"/>
      <c r="K115" s="914"/>
      <c r="L115" s="915"/>
      <c r="M115" s="914"/>
      <c r="N115" s="916"/>
      <c r="O115" s="1320" t="s">
        <v>555</v>
      </c>
      <c r="P115" s="918"/>
      <c r="Q115" s="694">
        <v>128520.96000000001</v>
      </c>
      <c r="R115" s="1327" t="s">
        <v>554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571</v>
      </c>
      <c r="C116" s="1316" t="s">
        <v>50</v>
      </c>
      <c r="D116" s="1265"/>
      <c r="E116" s="1376">
        <v>45282</v>
      </c>
      <c r="F116" s="1260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3"/>
      <c r="K116" s="914"/>
      <c r="L116" s="915"/>
      <c r="M116" s="914"/>
      <c r="N116" s="922"/>
      <c r="O116" s="1377"/>
      <c r="P116" s="1266"/>
      <c r="Q116" s="1287"/>
      <c r="R116" s="1378"/>
      <c r="S116" s="644"/>
      <c r="T116" s="645"/>
    </row>
    <row r="117" spans="1:20" s="147" customFormat="1" ht="44.25" customHeight="1" x14ac:dyDescent="0.3">
      <c r="A117" s="667">
        <v>77</v>
      </c>
      <c r="B117" s="1532" t="s">
        <v>83</v>
      </c>
      <c r="C117" s="1316" t="s">
        <v>525</v>
      </c>
      <c r="D117" s="1265"/>
      <c r="E117" s="1528">
        <v>45286</v>
      </c>
      <c r="F117" s="1260">
        <v>150</v>
      </c>
      <c r="G117" s="878">
        <v>15</v>
      </c>
      <c r="H117" s="879">
        <v>150</v>
      </c>
      <c r="I117" s="592">
        <f t="shared" si="25"/>
        <v>0</v>
      </c>
      <c r="J117" s="923"/>
      <c r="K117" s="914"/>
      <c r="L117" s="915"/>
      <c r="M117" s="914"/>
      <c r="N117" s="922"/>
      <c r="O117" s="1517" t="s">
        <v>527</v>
      </c>
      <c r="P117" s="1266"/>
      <c r="Q117" s="1287">
        <v>10500</v>
      </c>
      <c r="R117" s="1537" t="s">
        <v>546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33"/>
      <c r="C118" s="1317" t="s">
        <v>526</v>
      </c>
      <c r="D118" s="1265"/>
      <c r="E118" s="1529"/>
      <c r="F118" s="1260">
        <v>150</v>
      </c>
      <c r="G118" s="878">
        <v>15</v>
      </c>
      <c r="H118" s="879">
        <v>150</v>
      </c>
      <c r="I118" s="592">
        <f t="shared" si="25"/>
        <v>0</v>
      </c>
      <c r="J118" s="1203"/>
      <c r="K118" s="950"/>
      <c r="L118" s="933"/>
      <c r="M118" s="914"/>
      <c r="N118" s="922"/>
      <c r="O118" s="1519"/>
      <c r="P118" s="1266"/>
      <c r="Q118" s="1287">
        <v>12750</v>
      </c>
      <c r="R118" s="1538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2" t="s">
        <v>83</v>
      </c>
      <c r="C119" s="1126" t="s">
        <v>43</v>
      </c>
      <c r="D119" s="883"/>
      <c r="E119" s="1273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3"/>
      <c r="K119" s="942"/>
      <c r="L119" s="943"/>
      <c r="M119" s="914"/>
      <c r="N119" s="916"/>
      <c r="O119" s="1390" t="s">
        <v>528</v>
      </c>
      <c r="P119" s="918"/>
      <c r="Q119" s="694">
        <v>43143.62</v>
      </c>
      <c r="R119" s="1289" t="s">
        <v>546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549" t="s">
        <v>431</v>
      </c>
      <c r="C120" s="1380" t="s">
        <v>579</v>
      </c>
      <c r="D120" s="1259"/>
      <c r="E120" s="1528">
        <v>45287</v>
      </c>
      <c r="F120" s="1386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3"/>
      <c r="K120" s="942"/>
      <c r="L120" s="943"/>
      <c r="M120" s="914"/>
      <c r="N120" s="922"/>
      <c r="O120" s="1517" t="s">
        <v>621</v>
      </c>
      <c r="P120" s="1388"/>
      <c r="Q120" s="1287">
        <v>1133895.23</v>
      </c>
      <c r="R120" s="1537" t="s">
        <v>622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550"/>
      <c r="C121" s="1381" t="s">
        <v>591</v>
      </c>
      <c r="D121" s="1384"/>
      <c r="E121" s="1552"/>
      <c r="F121" s="1260">
        <v>5791.491</v>
      </c>
      <c r="G121" s="878">
        <v>247</v>
      </c>
      <c r="H121" s="879">
        <v>5791.491</v>
      </c>
      <c r="I121" s="652">
        <f t="shared" si="40"/>
        <v>0</v>
      </c>
      <c r="J121" s="923"/>
      <c r="K121" s="942"/>
      <c r="L121" s="943"/>
      <c r="M121" s="914"/>
      <c r="N121" s="922"/>
      <c r="O121" s="1518"/>
      <c r="P121" s="1389"/>
      <c r="Q121" s="1287">
        <v>625481.02</v>
      </c>
      <c r="R121" s="1548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551"/>
      <c r="C122" s="1381" t="s">
        <v>592</v>
      </c>
      <c r="D122" s="1385"/>
      <c r="E122" s="1529"/>
      <c r="F122" s="1260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3"/>
      <c r="K122" s="942"/>
      <c r="L122" s="943"/>
      <c r="M122" s="914"/>
      <c r="N122" s="922"/>
      <c r="O122" s="1519"/>
      <c r="P122" s="1389"/>
      <c r="Q122" s="1287">
        <v>941418.71</v>
      </c>
      <c r="R122" s="1538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3" t="s">
        <v>593</v>
      </c>
      <c r="C123" s="1052" t="s">
        <v>81</v>
      </c>
      <c r="D123" s="886"/>
      <c r="E123" s="1387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4"/>
      <c r="K123" s="914"/>
      <c r="L123" s="915"/>
      <c r="M123" s="914"/>
      <c r="N123" s="916"/>
      <c r="O123" s="1391"/>
      <c r="P123" s="925"/>
      <c r="Q123" s="694"/>
      <c r="R123" s="1408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6" t="s">
        <v>255</v>
      </c>
      <c r="C124" s="1127" t="s">
        <v>594</v>
      </c>
      <c r="D124" s="883"/>
      <c r="E124" s="1398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4"/>
      <c r="K124" s="914"/>
      <c r="L124" s="915"/>
      <c r="M124" s="914"/>
      <c r="N124" s="916"/>
      <c r="O124" s="1401">
        <v>22302</v>
      </c>
      <c r="P124" s="925"/>
      <c r="Q124" s="694">
        <v>283458.59999999998</v>
      </c>
      <c r="R124" s="1412" t="s">
        <v>554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53" t="s">
        <v>88</v>
      </c>
      <c r="C125" s="1392" t="s">
        <v>595</v>
      </c>
      <c r="D125" s="1259"/>
      <c r="E125" s="1556">
        <v>45288</v>
      </c>
      <c r="F125" s="1397">
        <v>1291.7</v>
      </c>
      <c r="G125" s="897">
        <v>50</v>
      </c>
      <c r="H125" s="896">
        <v>1291.7</v>
      </c>
      <c r="I125" s="652">
        <f t="shared" si="40"/>
        <v>0</v>
      </c>
      <c r="J125" s="924"/>
      <c r="K125" s="914"/>
      <c r="L125" s="915"/>
      <c r="M125" s="914"/>
      <c r="N125" s="922"/>
      <c r="O125" s="1559" t="s">
        <v>599</v>
      </c>
      <c r="P125" s="1266"/>
      <c r="Q125" s="1287">
        <v>118836.4</v>
      </c>
      <c r="R125" s="1537" t="s">
        <v>554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54"/>
      <c r="C126" s="1393" t="s">
        <v>596</v>
      </c>
      <c r="D126" s="1265"/>
      <c r="E126" s="1557"/>
      <c r="F126" s="1260">
        <v>541.46</v>
      </c>
      <c r="G126" s="878">
        <v>23</v>
      </c>
      <c r="H126" s="879">
        <v>541.46</v>
      </c>
      <c r="I126" s="652">
        <f t="shared" si="40"/>
        <v>0</v>
      </c>
      <c r="J126" s="924"/>
      <c r="K126" s="914"/>
      <c r="L126" s="915"/>
      <c r="M126" s="914"/>
      <c r="N126" s="922"/>
      <c r="O126" s="1560"/>
      <c r="P126" s="1399"/>
      <c r="Q126" s="1287">
        <v>65516.66</v>
      </c>
      <c r="R126" s="1548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54"/>
      <c r="C127" s="1394" t="s">
        <v>597</v>
      </c>
      <c r="D127" s="1265"/>
      <c r="E127" s="1557"/>
      <c r="F127" s="1260">
        <v>567.91</v>
      </c>
      <c r="G127" s="878">
        <v>18</v>
      </c>
      <c r="H127" s="879">
        <v>567.91</v>
      </c>
      <c r="I127" s="652">
        <f t="shared" si="40"/>
        <v>0</v>
      </c>
      <c r="J127" s="926"/>
      <c r="K127" s="927"/>
      <c r="L127" s="928"/>
      <c r="M127" s="914"/>
      <c r="N127" s="922"/>
      <c r="O127" s="1560"/>
      <c r="P127" s="1388"/>
      <c r="Q127" s="1287">
        <v>73260.39</v>
      </c>
      <c r="R127" s="1548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55"/>
      <c r="C128" s="1395" t="s">
        <v>598</v>
      </c>
      <c r="D128" s="1265"/>
      <c r="E128" s="1558"/>
      <c r="F128" s="1260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6"/>
      <c r="K128" s="914"/>
      <c r="L128" s="928"/>
      <c r="M128" s="914"/>
      <c r="N128" s="922"/>
      <c r="O128" s="1561"/>
      <c r="P128" s="1400"/>
      <c r="Q128" s="1287">
        <v>37073.699999999997</v>
      </c>
      <c r="R128" s="1538"/>
      <c r="S128" s="1047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3" t="s">
        <v>92</v>
      </c>
      <c r="C129" s="887" t="s">
        <v>600</v>
      </c>
      <c r="D129" s="883"/>
      <c r="E129" s="1263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9"/>
      <c r="K129" s="914"/>
      <c r="L129" s="928"/>
      <c r="M129" s="914"/>
      <c r="N129" s="930"/>
      <c r="O129" s="1402" t="s">
        <v>601</v>
      </c>
      <c r="P129" s="947"/>
      <c r="Q129" s="694"/>
      <c r="R129" s="1288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88</v>
      </c>
      <c r="C130" s="887" t="s">
        <v>602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4"/>
      <c r="K130" s="914"/>
      <c r="L130" s="915"/>
      <c r="M130" s="914"/>
      <c r="N130" s="916"/>
      <c r="O130" s="946" t="s">
        <v>603</v>
      </c>
      <c r="P130" s="925"/>
      <c r="Q130" s="694">
        <v>313708.84999999998</v>
      </c>
      <c r="R130" s="919" t="s">
        <v>624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604</v>
      </c>
      <c r="C131" s="1127" t="s">
        <v>437</v>
      </c>
      <c r="D131" s="1128"/>
      <c r="E131" s="876">
        <v>45289</v>
      </c>
      <c r="F131" s="877">
        <v>992.4</v>
      </c>
      <c r="G131" s="878">
        <v>57</v>
      </c>
      <c r="H131" s="879">
        <v>992.4</v>
      </c>
      <c r="I131" s="652">
        <f t="shared" ref="I131:I137" si="49">H131-F131</f>
        <v>0</v>
      </c>
      <c r="J131" s="924"/>
      <c r="K131" s="914"/>
      <c r="L131" s="915"/>
      <c r="M131" s="914"/>
      <c r="N131" s="916"/>
      <c r="O131" s="917" t="s">
        <v>605</v>
      </c>
      <c r="P131" s="925"/>
      <c r="Q131" s="694"/>
      <c r="R131" s="919"/>
      <c r="S131" s="644">
        <f t="shared" si="47"/>
        <v>0</v>
      </c>
      <c r="T131" s="645">
        <f t="shared" si="48"/>
        <v>0</v>
      </c>
    </row>
    <row r="132" spans="1:20" s="147" customFormat="1" ht="39.75" customHeight="1" x14ac:dyDescent="0.3">
      <c r="A132" s="667">
        <v>91</v>
      </c>
      <c r="B132" s="882" t="s">
        <v>83</v>
      </c>
      <c r="C132" s="887" t="s">
        <v>606</v>
      </c>
      <c r="D132" s="1128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4"/>
      <c r="K132" s="914"/>
      <c r="L132" s="915"/>
      <c r="M132" s="914"/>
      <c r="N132" s="916"/>
      <c r="O132" s="939"/>
      <c r="P132" s="944"/>
      <c r="Q132" s="694"/>
      <c r="R132" s="919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83</v>
      </c>
      <c r="C133" s="1126" t="s">
        <v>607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9" t="s">
        <v>608</v>
      </c>
      <c r="P133" s="916"/>
      <c r="Q133" s="694"/>
      <c r="R133" s="919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92</v>
      </c>
      <c r="C134" s="1129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2" t="s">
        <v>609</v>
      </c>
      <c r="P134" s="916"/>
      <c r="Q134" s="694"/>
      <c r="R134" s="933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433</v>
      </c>
      <c r="C135" s="1129" t="s">
        <v>434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2" t="s">
        <v>610</v>
      </c>
      <c r="P135" s="916"/>
      <c r="Q135" s="694"/>
      <c r="R135" s="933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6" t="s">
        <v>431</v>
      </c>
      <c r="C136" s="1129" t="s">
        <v>503</v>
      </c>
      <c r="D136" s="883"/>
      <c r="E136" s="1493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8"/>
      <c r="L136" s="949"/>
      <c r="M136" s="950"/>
      <c r="N136" s="1207"/>
      <c r="O136" s="1320"/>
      <c r="P136" s="916"/>
      <c r="Q136" s="694"/>
      <c r="R136" s="933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511" t="s">
        <v>88</v>
      </c>
      <c r="C137" s="1491" t="s">
        <v>985</v>
      </c>
      <c r="D137" s="1265"/>
      <c r="E137" s="1514"/>
      <c r="F137" s="1260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8"/>
      <c r="L137" s="949"/>
      <c r="M137" s="950"/>
      <c r="N137" s="1495"/>
      <c r="O137" s="1517" t="s">
        <v>987</v>
      </c>
      <c r="P137" s="1497"/>
      <c r="Q137" s="694"/>
      <c r="R137" s="933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512"/>
      <c r="C138" s="1491" t="s">
        <v>986</v>
      </c>
      <c r="D138" s="1265"/>
      <c r="E138" s="1515"/>
      <c r="F138" s="1260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8"/>
      <c r="L138" s="949"/>
      <c r="M138" s="950"/>
      <c r="N138" s="1495"/>
      <c r="O138" s="1518"/>
      <c r="P138" s="1497"/>
      <c r="Q138" s="746"/>
      <c r="R138" s="933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513"/>
      <c r="C139" s="1492" t="s">
        <v>984</v>
      </c>
      <c r="D139" s="1265"/>
      <c r="E139" s="1516"/>
      <c r="F139" s="1260">
        <v>598.4</v>
      </c>
      <c r="G139" s="878">
        <v>20</v>
      </c>
      <c r="H139" s="879">
        <v>598.4</v>
      </c>
      <c r="I139" s="409">
        <f t="shared" si="52"/>
        <v>0</v>
      </c>
      <c r="J139" s="924"/>
      <c r="K139" s="914"/>
      <c r="L139" s="915"/>
      <c r="M139" s="952"/>
      <c r="N139" s="1496"/>
      <c r="O139" s="1519"/>
      <c r="P139" s="1497"/>
      <c r="Q139" s="746"/>
      <c r="R139" s="933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3"/>
      <c r="C140" s="1059"/>
      <c r="D140" s="883"/>
      <c r="E140" s="1494"/>
      <c r="F140" s="877"/>
      <c r="G140" s="878"/>
      <c r="H140" s="879"/>
      <c r="I140" s="409">
        <f t="shared" si="52"/>
        <v>0</v>
      </c>
      <c r="J140" s="924"/>
      <c r="K140" s="914"/>
      <c r="L140" s="915"/>
      <c r="M140" s="952"/>
      <c r="N140" s="1208"/>
      <c r="O140" s="1498"/>
      <c r="P140" s="951"/>
      <c r="Q140" s="746"/>
      <c r="R140" s="933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9"/>
      <c r="D141" s="883"/>
      <c r="E141" s="1058"/>
      <c r="F141" s="877"/>
      <c r="G141" s="878"/>
      <c r="H141" s="879"/>
      <c r="I141" s="409">
        <f t="shared" si="52"/>
        <v>0</v>
      </c>
      <c r="J141" s="924"/>
      <c r="K141" s="914"/>
      <c r="L141" s="915"/>
      <c r="M141" s="952"/>
      <c r="N141" s="1208"/>
      <c r="O141" s="932"/>
      <c r="P141" s="951"/>
      <c r="Q141" s="746"/>
      <c r="R141" s="933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9"/>
      <c r="D142" s="883"/>
      <c r="E142" s="1058"/>
      <c r="F142" s="877"/>
      <c r="G142" s="878"/>
      <c r="H142" s="879"/>
      <c r="I142" s="409">
        <f t="shared" si="52"/>
        <v>0</v>
      </c>
      <c r="J142" s="924"/>
      <c r="K142" s="914"/>
      <c r="L142" s="915"/>
      <c r="M142" s="952"/>
      <c r="N142" s="1208"/>
      <c r="O142" s="932"/>
      <c r="P142" s="951"/>
      <c r="Q142" s="746"/>
      <c r="R142" s="933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5"/>
      <c r="C143" s="1059"/>
      <c r="D143" s="883"/>
      <c r="E143" s="1058"/>
      <c r="F143" s="877"/>
      <c r="G143" s="878"/>
      <c r="H143" s="879"/>
      <c r="I143" s="409">
        <f t="shared" si="52"/>
        <v>0</v>
      </c>
      <c r="J143" s="924"/>
      <c r="K143" s="914"/>
      <c r="L143" s="915"/>
      <c r="M143" s="952"/>
      <c r="N143" s="1208"/>
      <c r="O143" s="932"/>
      <c r="P143" s="951"/>
      <c r="Q143" s="746"/>
      <c r="R143" s="933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9"/>
      <c r="D144" s="883"/>
      <c r="E144" s="1058"/>
      <c r="F144" s="877"/>
      <c r="G144" s="878"/>
      <c r="H144" s="879"/>
      <c r="I144" s="409">
        <f t="shared" si="52"/>
        <v>0</v>
      </c>
      <c r="J144" s="924"/>
      <c r="K144" s="914"/>
      <c r="L144" s="915"/>
      <c r="M144" s="952"/>
      <c r="N144" s="1208"/>
      <c r="O144" s="932"/>
      <c r="P144" s="951"/>
      <c r="Q144" s="746"/>
      <c r="R144" s="933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4"/>
      <c r="K145" s="914"/>
      <c r="L145" s="915"/>
      <c r="M145" s="952"/>
      <c r="N145" s="1208"/>
      <c r="O145" s="932"/>
      <c r="P145" s="951"/>
      <c r="Q145" s="746"/>
      <c r="R145" s="937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20"/>
      <c r="M146" s="914"/>
      <c r="N146" s="922"/>
      <c r="O146" s="939"/>
      <c r="P146" s="934"/>
      <c r="Q146" s="746"/>
      <c r="R146" s="933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20"/>
      <c r="M147" s="914"/>
      <c r="N147" s="922"/>
      <c r="O147" s="939"/>
      <c r="P147" s="934"/>
      <c r="Q147" s="746"/>
      <c r="R147" s="933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20"/>
      <c r="M148" s="914"/>
      <c r="N148" s="922"/>
      <c r="O148" s="939"/>
      <c r="P148" s="934"/>
      <c r="Q148" s="746"/>
      <c r="R148" s="933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20"/>
      <c r="M149" s="914"/>
      <c r="N149" s="922"/>
      <c r="O149" s="939"/>
      <c r="P149" s="934"/>
      <c r="Q149" s="746"/>
      <c r="R149" s="933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20"/>
      <c r="M150" s="914"/>
      <c r="N150" s="916"/>
      <c r="O150" s="931"/>
      <c r="P150" s="934"/>
      <c r="Q150" s="746"/>
      <c r="R150" s="933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3"/>
      <c r="K151" s="954"/>
      <c r="L151" s="955"/>
      <c r="M151" s="914"/>
      <c r="N151" s="916"/>
      <c r="O151" s="932"/>
      <c r="P151" s="925"/>
      <c r="Q151" s="746"/>
      <c r="R151" s="933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3"/>
      <c r="K152" s="954"/>
      <c r="L152" s="955"/>
      <c r="M152" s="914"/>
      <c r="N152" s="916"/>
      <c r="O152" s="932"/>
      <c r="P152" s="916"/>
      <c r="Q152" s="694"/>
      <c r="R152" s="933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3"/>
      <c r="K153" s="954"/>
      <c r="L153" s="955"/>
      <c r="M153" s="914"/>
      <c r="N153" s="938"/>
      <c r="O153" s="932"/>
      <c r="P153" s="916"/>
      <c r="Q153" s="694"/>
      <c r="R153" s="933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3"/>
      <c r="K154" s="954"/>
      <c r="L154" s="955"/>
      <c r="M154" s="914"/>
      <c r="N154" s="916"/>
      <c r="O154" s="932"/>
      <c r="P154" s="916"/>
      <c r="Q154" s="694"/>
      <c r="R154" s="933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6"/>
      <c r="K155" s="935"/>
      <c r="L155" s="936"/>
      <c r="M155" s="914"/>
      <c r="N155" s="916"/>
      <c r="O155" s="932"/>
      <c r="P155" s="916"/>
      <c r="Q155" s="694"/>
      <c r="R155" s="919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5"/>
      <c r="L156" s="936"/>
      <c r="M156" s="914"/>
      <c r="N156" s="916"/>
      <c r="O156" s="945"/>
      <c r="P156" s="916"/>
      <c r="Q156" s="694"/>
      <c r="R156" s="919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20"/>
      <c r="M157" s="914"/>
      <c r="N157" s="916"/>
      <c r="O157" s="939"/>
      <c r="P157" s="916"/>
      <c r="Q157" s="694"/>
      <c r="R157" s="933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20"/>
      <c r="M158" s="914"/>
      <c r="N158" s="916"/>
      <c r="O158" s="939"/>
      <c r="P158" s="916"/>
      <c r="Q158" s="694"/>
      <c r="R158" s="933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20"/>
      <c r="M159" s="914"/>
      <c r="N159" s="916"/>
      <c r="O159" s="939"/>
      <c r="P159" s="916"/>
      <c r="Q159" s="694"/>
      <c r="R159" s="933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7"/>
      <c r="L160" s="936"/>
      <c r="M160" s="914"/>
      <c r="N160" s="916"/>
      <c r="O160" s="939"/>
      <c r="P160" s="916"/>
      <c r="Q160" s="694"/>
      <c r="R160" s="933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6"/>
      <c r="M161" s="914"/>
      <c r="N161" s="916"/>
      <c r="O161" s="939"/>
      <c r="P161" s="916"/>
      <c r="Q161" s="694"/>
      <c r="R161" s="933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6"/>
      <c r="M162" s="914"/>
      <c r="N162" s="916"/>
      <c r="O162" s="939"/>
      <c r="P162" s="916"/>
      <c r="Q162" s="694"/>
      <c r="R162" s="933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20"/>
      <c r="M163" s="914"/>
      <c r="N163" s="916"/>
      <c r="O163" s="946"/>
      <c r="P163" s="694"/>
      <c r="Q163" s="694"/>
      <c r="R163" s="933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20"/>
      <c r="M164" s="914"/>
      <c r="N164" s="883"/>
      <c r="O164" s="946"/>
      <c r="P164" s="944"/>
      <c r="Q164" s="694"/>
      <c r="R164" s="933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1083769.8260000001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32631737.54102001</v>
      </c>
      <c r="R188" s="514"/>
      <c r="S188" s="646">
        <f>Q188+M188+K188</f>
        <v>34767907.541020006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R104:R106"/>
    <mergeCell ref="R101:R102"/>
    <mergeCell ref="B104:B106"/>
    <mergeCell ref="E104:E106"/>
    <mergeCell ref="O104:O106"/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584"/>
      <c r="C5" s="482"/>
      <c r="D5" s="215"/>
      <c r="E5" s="76"/>
      <c r="F5" s="61"/>
      <c r="G5" s="5"/>
    </row>
    <row r="6" spans="1:9" x14ac:dyDescent="0.25">
      <c r="A6" s="210"/>
      <c r="B6" s="1584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1" t="s">
        <v>11</v>
      </c>
      <c r="D47" s="1572"/>
      <c r="E47" s="56">
        <f>E5+E6-F42+E7</f>
        <v>0</v>
      </c>
      <c r="F47" s="71"/>
    </row>
    <row r="50" spans="1:7" x14ac:dyDescent="0.25">
      <c r="A50" s="210"/>
      <c r="B50" s="1578"/>
      <c r="C50" s="424"/>
      <c r="D50" s="215"/>
      <c r="E50" s="76"/>
      <c r="F50" s="61"/>
      <c r="G50" s="5"/>
    </row>
    <row r="51" spans="1:7" x14ac:dyDescent="0.25">
      <c r="A51" s="210"/>
      <c r="B51" s="1578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S26" sqref="S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2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2"/>
      <c r="O4" s="865"/>
      <c r="P4" s="825"/>
      <c r="Q4" s="150"/>
      <c r="R4" s="150"/>
    </row>
    <row r="5" spans="1:19" ht="15.75" x14ac:dyDescent="0.25">
      <c r="A5" s="1585" t="s">
        <v>92</v>
      </c>
      <c r="B5" s="12"/>
      <c r="C5" s="482">
        <v>83</v>
      </c>
      <c r="D5" s="1132">
        <v>45253</v>
      </c>
      <c r="E5" s="1048">
        <v>591.29999999999995</v>
      </c>
      <c r="F5" s="1133">
        <v>50</v>
      </c>
      <c r="G5" s="150"/>
      <c r="H5" s="150"/>
      <c r="K5" s="1585" t="s">
        <v>92</v>
      </c>
      <c r="L5" s="12"/>
      <c r="M5" s="482">
        <v>85</v>
      </c>
      <c r="N5" s="1132">
        <v>45276</v>
      </c>
      <c r="O5" s="1048">
        <v>602.83000000000004</v>
      </c>
      <c r="P5" s="1133">
        <v>51</v>
      </c>
      <c r="Q5" s="150"/>
      <c r="R5" s="150"/>
    </row>
    <row r="6" spans="1:19" ht="15" customHeight="1" x14ac:dyDescent="0.25">
      <c r="A6" s="1585"/>
      <c r="B6" s="1586" t="s">
        <v>75</v>
      </c>
      <c r="C6" s="430"/>
      <c r="D6" s="820"/>
      <c r="E6" s="1048"/>
      <c r="F6" s="1133"/>
      <c r="G6" s="5"/>
      <c r="K6" s="1585"/>
      <c r="L6" s="1586" t="s">
        <v>75</v>
      </c>
      <c r="M6" s="430">
        <v>85</v>
      </c>
      <c r="N6" s="820">
        <v>45288</v>
      </c>
      <c r="O6" s="1048">
        <v>493.53</v>
      </c>
      <c r="P6" s="1133">
        <v>40</v>
      </c>
      <c r="Q6" s="5"/>
    </row>
    <row r="7" spans="1:19" ht="15.75" x14ac:dyDescent="0.25">
      <c r="A7" s="1585"/>
      <c r="B7" s="1586"/>
      <c r="C7" s="482"/>
      <c r="D7" s="820"/>
      <c r="E7" s="1134"/>
      <c r="F7" s="1133"/>
      <c r="G7" s="47">
        <f>F79</f>
        <v>2632.739</v>
      </c>
      <c r="H7" s="7">
        <f>E7-G7+E8+E6-G6+E5+E4</f>
        <v>-0.71900000000005093</v>
      </c>
      <c r="K7" s="1585"/>
      <c r="L7" s="1586"/>
      <c r="M7" s="482"/>
      <c r="N7" s="820"/>
      <c r="O7" s="1134"/>
      <c r="P7" s="1133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5"/>
      <c r="F8" s="825"/>
      <c r="L8" s="19"/>
      <c r="M8" s="349"/>
      <c r="N8" s="820"/>
      <c r="O8" s="1135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273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1">
        <v>15</v>
      </c>
      <c r="N10" s="870">
        <v>176.94</v>
      </c>
      <c r="O10" s="980">
        <v>45277</v>
      </c>
      <c r="P10" s="870">
        <f t="shared" ref="P10:P14" si="1">N10</f>
        <v>176.94</v>
      </c>
      <c r="Q10" s="844" t="s">
        <v>793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274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1">
        <v>6</v>
      </c>
      <c r="N11" s="870">
        <v>71.13</v>
      </c>
      <c r="O11" s="980">
        <v>45280</v>
      </c>
      <c r="P11" s="870">
        <f t="shared" si="1"/>
        <v>71.13</v>
      </c>
      <c r="Q11" s="844" t="s">
        <v>783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276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1">
        <v>1</v>
      </c>
      <c r="N12" s="870">
        <v>11.95</v>
      </c>
      <c r="O12" s="980">
        <v>45280</v>
      </c>
      <c r="P12" s="870">
        <f t="shared" si="1"/>
        <v>11.95</v>
      </c>
      <c r="Q12" s="844" t="s">
        <v>783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9">
        <f t="shared" si="2"/>
        <v>180</v>
      </c>
      <c r="C13" s="991">
        <v>1</v>
      </c>
      <c r="D13" s="870">
        <v>11.68</v>
      </c>
      <c r="E13" s="980">
        <v>45238</v>
      </c>
      <c r="F13" s="870">
        <f t="shared" si="0"/>
        <v>11.68</v>
      </c>
      <c r="G13" s="844" t="s">
        <v>281</v>
      </c>
      <c r="H13" s="859">
        <v>90</v>
      </c>
      <c r="I13" s="981">
        <f t="shared" si="3"/>
        <v>2139.5500000000002</v>
      </c>
      <c r="J13" s="803"/>
      <c r="K13" s="717"/>
      <c r="L13" s="1049">
        <f t="shared" si="4"/>
        <v>66</v>
      </c>
      <c r="M13" s="991">
        <v>3</v>
      </c>
      <c r="N13" s="870">
        <v>35.51</v>
      </c>
      <c r="O13" s="980">
        <v>45281</v>
      </c>
      <c r="P13" s="870">
        <f t="shared" si="1"/>
        <v>35.51</v>
      </c>
      <c r="Q13" s="844" t="s">
        <v>827</v>
      </c>
      <c r="R13" s="859">
        <v>86</v>
      </c>
      <c r="S13" s="981">
        <f t="shared" si="5"/>
        <v>800.83</v>
      </c>
    </row>
    <row r="14" spans="1:19" x14ac:dyDescent="0.25">
      <c r="A14" s="80" t="s">
        <v>33</v>
      </c>
      <c r="B14" s="1049">
        <f t="shared" si="2"/>
        <v>165</v>
      </c>
      <c r="C14" s="991">
        <v>15</v>
      </c>
      <c r="D14" s="870">
        <v>172.67</v>
      </c>
      <c r="E14" s="980">
        <v>45239</v>
      </c>
      <c r="F14" s="870">
        <f t="shared" si="0"/>
        <v>172.67</v>
      </c>
      <c r="G14" s="844" t="s">
        <v>288</v>
      </c>
      <c r="H14" s="859">
        <v>0</v>
      </c>
      <c r="I14" s="981">
        <f t="shared" si="3"/>
        <v>1966.88</v>
      </c>
      <c r="J14" s="803"/>
      <c r="K14" s="80" t="s">
        <v>33</v>
      </c>
      <c r="L14" s="1049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834</v>
      </c>
      <c r="R14" s="69">
        <v>90</v>
      </c>
      <c r="S14" s="981">
        <f t="shared" si="5"/>
        <v>788.61</v>
      </c>
    </row>
    <row r="15" spans="1:19" x14ac:dyDescent="0.25">
      <c r="A15" s="71"/>
      <c r="B15" s="1049">
        <f t="shared" si="2"/>
        <v>160</v>
      </c>
      <c r="C15" s="991">
        <v>5</v>
      </c>
      <c r="D15" s="870">
        <v>57.37</v>
      </c>
      <c r="E15" s="980">
        <v>45243</v>
      </c>
      <c r="F15" s="870">
        <f t="shared" si="0"/>
        <v>57.37</v>
      </c>
      <c r="G15" s="844" t="s">
        <v>305</v>
      </c>
      <c r="H15" s="859">
        <v>0</v>
      </c>
      <c r="I15" s="981">
        <f t="shared" si="3"/>
        <v>1909.5100000000002</v>
      </c>
      <c r="J15" s="803"/>
      <c r="K15" s="71"/>
      <c r="L15" s="1049">
        <f t="shared" si="4"/>
        <v>55</v>
      </c>
      <c r="M15" s="991">
        <v>10</v>
      </c>
      <c r="N15" s="870">
        <v>119.89</v>
      </c>
      <c r="O15" s="980">
        <v>45647</v>
      </c>
      <c r="P15" s="870">
        <f t="shared" ref="P15:P26" si="6">N15</f>
        <v>119.89</v>
      </c>
      <c r="Q15" s="844" t="s">
        <v>839</v>
      </c>
      <c r="R15" s="859">
        <v>90</v>
      </c>
      <c r="S15" s="981">
        <f t="shared" si="5"/>
        <v>668.72</v>
      </c>
    </row>
    <row r="16" spans="1:19" ht="15.75" customHeight="1" x14ac:dyDescent="0.25">
      <c r="A16" s="71"/>
      <c r="B16" s="1049">
        <f t="shared" si="2"/>
        <v>150</v>
      </c>
      <c r="C16" s="991">
        <v>10</v>
      </c>
      <c r="D16" s="870">
        <v>116.97</v>
      </c>
      <c r="E16" s="980">
        <v>45243</v>
      </c>
      <c r="F16" s="870">
        <f t="shared" si="0"/>
        <v>116.97</v>
      </c>
      <c r="G16" s="844" t="s">
        <v>306</v>
      </c>
      <c r="H16" s="859">
        <v>90</v>
      </c>
      <c r="I16" s="981">
        <f t="shared" si="3"/>
        <v>1792.5400000000002</v>
      </c>
      <c r="J16" s="803"/>
      <c r="K16" s="71"/>
      <c r="L16" s="1049">
        <f t="shared" si="4"/>
        <v>40</v>
      </c>
      <c r="M16" s="991">
        <v>15</v>
      </c>
      <c r="N16" s="870">
        <v>175.19</v>
      </c>
      <c r="O16" s="980">
        <v>45283</v>
      </c>
      <c r="P16" s="870">
        <f t="shared" si="6"/>
        <v>175.19</v>
      </c>
      <c r="Q16" s="844" t="s">
        <v>864</v>
      </c>
      <c r="R16" s="859">
        <v>0</v>
      </c>
      <c r="S16" s="981">
        <f t="shared" si="5"/>
        <v>493.53000000000003</v>
      </c>
    </row>
    <row r="17" spans="1:20" ht="15.75" customHeight="1" x14ac:dyDescent="0.25">
      <c r="B17" s="1049">
        <f t="shared" si="2"/>
        <v>135</v>
      </c>
      <c r="C17" s="991">
        <v>15</v>
      </c>
      <c r="D17" s="870">
        <v>174.87</v>
      </c>
      <c r="E17" s="980">
        <v>45246</v>
      </c>
      <c r="F17" s="870">
        <f t="shared" si="0"/>
        <v>174.87</v>
      </c>
      <c r="G17" s="844" t="s">
        <v>322</v>
      </c>
      <c r="H17" s="859">
        <v>0</v>
      </c>
      <c r="I17" s="981">
        <f t="shared" si="3"/>
        <v>1617.67</v>
      </c>
      <c r="J17" s="803"/>
      <c r="L17" s="1049">
        <f t="shared" si="4"/>
        <v>35</v>
      </c>
      <c r="M17" s="991">
        <v>5</v>
      </c>
      <c r="N17" s="870">
        <v>60.81</v>
      </c>
      <c r="O17" s="980">
        <v>45288</v>
      </c>
      <c r="P17" s="870">
        <f t="shared" si="6"/>
        <v>60.81</v>
      </c>
      <c r="Q17" s="844" t="s">
        <v>911</v>
      </c>
      <c r="R17" s="859">
        <v>90</v>
      </c>
      <c r="S17" s="981">
        <f t="shared" si="5"/>
        <v>432.72</v>
      </c>
    </row>
    <row r="18" spans="1:20" x14ac:dyDescent="0.25">
      <c r="B18" s="1049">
        <f t="shared" si="2"/>
        <v>130</v>
      </c>
      <c r="C18" s="991">
        <v>5</v>
      </c>
      <c r="D18" s="870">
        <v>58.66</v>
      </c>
      <c r="E18" s="980">
        <v>45246</v>
      </c>
      <c r="F18" s="870">
        <f t="shared" si="0"/>
        <v>58.66</v>
      </c>
      <c r="G18" s="844" t="s">
        <v>322</v>
      </c>
      <c r="H18" s="859">
        <v>0</v>
      </c>
      <c r="I18" s="981">
        <f t="shared" si="3"/>
        <v>1559.01</v>
      </c>
      <c r="J18" s="803"/>
      <c r="L18" s="1049">
        <f t="shared" si="4"/>
        <v>33</v>
      </c>
      <c r="M18" s="991">
        <v>2</v>
      </c>
      <c r="N18" s="870">
        <v>23.84</v>
      </c>
      <c r="O18" s="980">
        <v>45289</v>
      </c>
      <c r="P18" s="870">
        <f t="shared" si="6"/>
        <v>23.84</v>
      </c>
      <c r="Q18" s="844" t="s">
        <v>900</v>
      </c>
      <c r="R18" s="859">
        <v>86</v>
      </c>
      <c r="S18" s="981">
        <f t="shared" si="5"/>
        <v>408.88000000000005</v>
      </c>
    </row>
    <row r="19" spans="1:20" x14ac:dyDescent="0.25">
      <c r="A19" s="117"/>
      <c r="B19" s="1049">
        <f t="shared" si="2"/>
        <v>128</v>
      </c>
      <c r="C19" s="991">
        <v>2</v>
      </c>
      <c r="D19" s="870">
        <v>24.04</v>
      </c>
      <c r="E19" s="980">
        <v>45246</v>
      </c>
      <c r="F19" s="870">
        <f t="shared" si="0"/>
        <v>24.04</v>
      </c>
      <c r="G19" s="844" t="s">
        <v>325</v>
      </c>
      <c r="H19" s="859">
        <v>84</v>
      </c>
      <c r="I19" s="981">
        <f t="shared" si="3"/>
        <v>1534.97</v>
      </c>
      <c r="J19" s="803"/>
      <c r="K19" s="117"/>
      <c r="L19" s="1049">
        <f t="shared" si="4"/>
        <v>30</v>
      </c>
      <c r="M19" s="991">
        <v>3</v>
      </c>
      <c r="N19" s="870">
        <v>37.42</v>
      </c>
      <c r="O19" s="980">
        <v>45289</v>
      </c>
      <c r="P19" s="870">
        <f t="shared" si="6"/>
        <v>37.42</v>
      </c>
      <c r="Q19" s="844" t="s">
        <v>900</v>
      </c>
      <c r="R19" s="859">
        <v>86</v>
      </c>
      <c r="S19" s="981">
        <f t="shared" si="5"/>
        <v>371.46000000000004</v>
      </c>
    </row>
    <row r="20" spans="1:20" x14ac:dyDescent="0.25">
      <c r="A20" s="117"/>
      <c r="B20" s="1049">
        <f t="shared" si="2"/>
        <v>123</v>
      </c>
      <c r="C20" s="991">
        <v>5</v>
      </c>
      <c r="D20" s="870">
        <v>59.2</v>
      </c>
      <c r="E20" s="980">
        <v>45247</v>
      </c>
      <c r="F20" s="870">
        <f t="shared" si="0"/>
        <v>59.2</v>
      </c>
      <c r="G20" s="844" t="s">
        <v>327</v>
      </c>
      <c r="H20" s="859">
        <v>0</v>
      </c>
      <c r="I20" s="981">
        <f t="shared" si="3"/>
        <v>1475.77</v>
      </c>
      <c r="J20" s="803"/>
      <c r="K20" s="117"/>
      <c r="L20" s="1049">
        <f t="shared" si="4"/>
        <v>20</v>
      </c>
      <c r="M20" s="991">
        <v>10</v>
      </c>
      <c r="N20" s="870">
        <v>124.25</v>
      </c>
      <c r="O20" s="980">
        <v>45290</v>
      </c>
      <c r="P20" s="870">
        <f t="shared" si="6"/>
        <v>124.25</v>
      </c>
      <c r="Q20" s="844" t="s">
        <v>924</v>
      </c>
      <c r="R20" s="859">
        <v>90</v>
      </c>
      <c r="S20" s="981">
        <f t="shared" si="5"/>
        <v>247.21000000000004</v>
      </c>
    </row>
    <row r="21" spans="1:20" x14ac:dyDescent="0.25">
      <c r="A21" s="117"/>
      <c r="B21" s="1049">
        <f t="shared" si="2"/>
        <v>122</v>
      </c>
      <c r="C21" s="991">
        <v>1</v>
      </c>
      <c r="D21" s="870">
        <v>11.8</v>
      </c>
      <c r="E21" s="980">
        <v>45247</v>
      </c>
      <c r="F21" s="870">
        <f t="shared" si="0"/>
        <v>11.8</v>
      </c>
      <c r="G21" s="844" t="s">
        <v>331</v>
      </c>
      <c r="H21" s="859">
        <v>90</v>
      </c>
      <c r="I21" s="981">
        <f t="shared" si="3"/>
        <v>1463.97</v>
      </c>
      <c r="J21" s="803"/>
      <c r="K21" s="117"/>
      <c r="L21" s="1049">
        <f t="shared" si="4"/>
        <v>10</v>
      </c>
      <c r="M21" s="991">
        <v>10</v>
      </c>
      <c r="N21" s="870">
        <v>125.32</v>
      </c>
      <c r="O21" s="980">
        <v>45293</v>
      </c>
      <c r="P21" s="870">
        <f t="shared" si="6"/>
        <v>125.32</v>
      </c>
      <c r="Q21" s="844" t="s">
        <v>943</v>
      </c>
      <c r="R21" s="859">
        <v>90</v>
      </c>
      <c r="S21" s="981">
        <f t="shared" si="5"/>
        <v>121.89000000000004</v>
      </c>
    </row>
    <row r="22" spans="1:20" x14ac:dyDescent="0.25">
      <c r="A22" s="117"/>
      <c r="B22" s="1049">
        <f t="shared" si="2"/>
        <v>112</v>
      </c>
      <c r="C22" s="991">
        <v>10</v>
      </c>
      <c r="D22" s="870">
        <v>121.32</v>
      </c>
      <c r="E22" s="980">
        <v>45248</v>
      </c>
      <c r="F22" s="870">
        <f t="shared" si="0"/>
        <v>121.32</v>
      </c>
      <c r="G22" s="844" t="s">
        <v>332</v>
      </c>
      <c r="H22" s="859">
        <v>90</v>
      </c>
      <c r="I22" s="981">
        <f t="shared" si="3"/>
        <v>1342.65</v>
      </c>
      <c r="J22" s="803"/>
      <c r="K22" s="117"/>
      <c r="L22" s="1049">
        <f t="shared" si="4"/>
        <v>9</v>
      </c>
      <c r="M22" s="991">
        <v>1</v>
      </c>
      <c r="N22" s="870">
        <v>12.85</v>
      </c>
      <c r="O22" s="980">
        <v>45294</v>
      </c>
      <c r="P22" s="870">
        <f t="shared" si="6"/>
        <v>12.85</v>
      </c>
      <c r="Q22" s="844" t="s">
        <v>947</v>
      </c>
      <c r="R22" s="859">
        <v>90</v>
      </c>
      <c r="S22" s="981">
        <f t="shared" si="5"/>
        <v>109.04000000000005</v>
      </c>
    </row>
    <row r="23" spans="1:20" x14ac:dyDescent="0.25">
      <c r="A23" s="117"/>
      <c r="B23" s="1049">
        <f t="shared" si="2"/>
        <v>102</v>
      </c>
      <c r="C23" s="991">
        <v>10</v>
      </c>
      <c r="D23" s="870">
        <v>120.2</v>
      </c>
      <c r="E23" s="980">
        <v>45248</v>
      </c>
      <c r="F23" s="870">
        <f t="shared" si="0"/>
        <v>120.2</v>
      </c>
      <c r="G23" s="844" t="s">
        <v>333</v>
      </c>
      <c r="H23" s="859">
        <v>0</v>
      </c>
      <c r="I23" s="981">
        <f t="shared" si="3"/>
        <v>1222.45</v>
      </c>
      <c r="J23" s="803"/>
      <c r="K23" s="117"/>
      <c r="L23" s="1049">
        <f t="shared" si="4"/>
        <v>8</v>
      </c>
      <c r="M23" s="991">
        <v>1</v>
      </c>
      <c r="N23" s="870">
        <v>12.52</v>
      </c>
      <c r="O23" s="980">
        <v>45294</v>
      </c>
      <c r="P23" s="870">
        <f t="shared" si="6"/>
        <v>12.52</v>
      </c>
      <c r="Q23" s="844" t="s">
        <v>950</v>
      </c>
      <c r="R23" s="859">
        <v>86</v>
      </c>
      <c r="S23" s="981">
        <f t="shared" si="5"/>
        <v>96.520000000000053</v>
      </c>
      <c r="T23" s="803"/>
    </row>
    <row r="24" spans="1:20" x14ac:dyDescent="0.25">
      <c r="A24" s="118"/>
      <c r="B24" s="1049">
        <f t="shared" si="2"/>
        <v>101</v>
      </c>
      <c r="C24" s="991">
        <v>1</v>
      </c>
      <c r="D24" s="870">
        <v>11.8</v>
      </c>
      <c r="E24" s="980">
        <v>45253</v>
      </c>
      <c r="F24" s="870">
        <f t="shared" si="0"/>
        <v>11.8</v>
      </c>
      <c r="G24" s="844" t="s">
        <v>354</v>
      </c>
      <c r="H24" s="859">
        <v>90</v>
      </c>
      <c r="I24" s="981">
        <f t="shared" si="3"/>
        <v>1210.6500000000001</v>
      </c>
      <c r="J24" s="803"/>
      <c r="K24" s="118"/>
      <c r="L24" s="1049">
        <f t="shared" si="4"/>
        <v>7</v>
      </c>
      <c r="M24" s="991">
        <v>1</v>
      </c>
      <c r="N24" s="870">
        <v>11.98</v>
      </c>
      <c r="O24" s="980">
        <v>45294</v>
      </c>
      <c r="P24" s="870">
        <f t="shared" si="6"/>
        <v>11.98</v>
      </c>
      <c r="Q24" s="844" t="s">
        <v>955</v>
      </c>
      <c r="R24" s="859">
        <v>86</v>
      </c>
      <c r="S24" s="981">
        <f t="shared" si="5"/>
        <v>84.540000000000049</v>
      </c>
      <c r="T24" s="803"/>
    </row>
    <row r="25" spans="1:20" x14ac:dyDescent="0.25">
      <c r="A25" s="117"/>
      <c r="B25" s="1049">
        <f t="shared" si="2"/>
        <v>91</v>
      </c>
      <c r="C25" s="991">
        <v>10</v>
      </c>
      <c r="D25" s="870">
        <v>121.75</v>
      </c>
      <c r="E25" s="980">
        <v>45254</v>
      </c>
      <c r="F25" s="870">
        <f t="shared" si="0"/>
        <v>121.75</v>
      </c>
      <c r="G25" s="844" t="s">
        <v>361</v>
      </c>
      <c r="H25" s="859">
        <v>90</v>
      </c>
      <c r="I25" s="981">
        <f t="shared" si="3"/>
        <v>1088.9000000000001</v>
      </c>
      <c r="J25" s="803"/>
      <c r="K25" s="117"/>
      <c r="L25" s="1049">
        <f t="shared" si="4"/>
        <v>6</v>
      </c>
      <c r="M25" s="991">
        <v>1</v>
      </c>
      <c r="N25" s="870">
        <v>11.89</v>
      </c>
      <c r="O25" s="980">
        <v>45296</v>
      </c>
      <c r="P25" s="870">
        <f t="shared" si="6"/>
        <v>11.89</v>
      </c>
      <c r="Q25" s="844" t="s">
        <v>972</v>
      </c>
      <c r="R25" s="859">
        <v>87</v>
      </c>
      <c r="S25" s="981">
        <f t="shared" si="5"/>
        <v>72.650000000000048</v>
      </c>
      <c r="T25" s="803"/>
    </row>
    <row r="26" spans="1:20" x14ac:dyDescent="0.25">
      <c r="A26" s="117"/>
      <c r="B26" s="1049">
        <f t="shared" si="2"/>
        <v>83</v>
      </c>
      <c r="C26" s="991">
        <v>8</v>
      </c>
      <c r="D26" s="870">
        <v>97.92</v>
      </c>
      <c r="E26" s="980">
        <v>45255</v>
      </c>
      <c r="F26" s="870">
        <f t="shared" si="0"/>
        <v>97.92</v>
      </c>
      <c r="G26" s="844" t="s">
        <v>364</v>
      </c>
      <c r="H26" s="859">
        <v>90</v>
      </c>
      <c r="I26" s="981">
        <f t="shared" si="3"/>
        <v>990.98000000000013</v>
      </c>
      <c r="J26" s="803"/>
      <c r="K26" s="117"/>
      <c r="L26" s="545">
        <f t="shared" si="4"/>
        <v>6</v>
      </c>
      <c r="M26" s="991"/>
      <c r="N26" s="870"/>
      <c r="O26" s="980"/>
      <c r="P26" s="870">
        <f t="shared" si="6"/>
        <v>0</v>
      </c>
      <c r="Q26" s="844"/>
      <c r="R26" s="859"/>
      <c r="S26" s="542">
        <f t="shared" si="5"/>
        <v>72.650000000000048</v>
      </c>
      <c r="T26" s="803"/>
    </row>
    <row r="27" spans="1:20" x14ac:dyDescent="0.25">
      <c r="A27" s="117"/>
      <c r="B27" s="1049">
        <f t="shared" si="2"/>
        <v>81</v>
      </c>
      <c r="C27" s="991">
        <v>2</v>
      </c>
      <c r="D27" s="870">
        <f>1136+11.78</f>
        <v>1147.78</v>
      </c>
      <c r="E27" s="980">
        <v>45241</v>
      </c>
      <c r="F27" s="870">
        <v>23.14</v>
      </c>
      <c r="G27" s="844" t="s">
        <v>296</v>
      </c>
      <c r="H27" s="859">
        <v>84</v>
      </c>
      <c r="I27" s="981">
        <f t="shared" si="3"/>
        <v>967.84000000000015</v>
      </c>
      <c r="J27" s="803"/>
      <c r="K27" s="117"/>
      <c r="L27" s="1049">
        <f t="shared" si="4"/>
        <v>6</v>
      </c>
      <c r="M27" s="991"/>
      <c r="N27" s="870"/>
      <c r="O27" s="980"/>
      <c r="P27" s="870">
        <v>0</v>
      </c>
      <c r="Q27" s="844"/>
      <c r="R27" s="859"/>
      <c r="S27" s="981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1"/>
      <c r="D28" s="870"/>
      <c r="E28" s="980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9">
        <f t="shared" si="4"/>
        <v>6</v>
      </c>
      <c r="M28" s="991"/>
      <c r="N28" s="870"/>
      <c r="O28" s="980"/>
      <c r="P28" s="870">
        <f t="shared" ref="P28:P74" si="7">N28</f>
        <v>0</v>
      </c>
      <c r="Q28" s="844"/>
      <c r="R28" s="859"/>
      <c r="S28" s="981">
        <f t="shared" si="5"/>
        <v>72.650000000000048</v>
      </c>
      <c r="T28" s="803"/>
    </row>
    <row r="29" spans="1:20" x14ac:dyDescent="0.25">
      <c r="A29" s="117"/>
      <c r="B29" s="1049">
        <f t="shared" si="2"/>
        <v>73</v>
      </c>
      <c r="C29" s="991">
        <v>8</v>
      </c>
      <c r="D29" s="1163">
        <v>97.63</v>
      </c>
      <c r="E29" s="1335">
        <v>45258</v>
      </c>
      <c r="F29" s="1163">
        <f t="shared" ref="F29:F74" si="8">D29</f>
        <v>97.63</v>
      </c>
      <c r="G29" s="1159" t="s">
        <v>562</v>
      </c>
      <c r="H29" s="1160">
        <v>90</v>
      </c>
      <c r="I29" s="981">
        <f t="shared" si="3"/>
        <v>870.21000000000015</v>
      </c>
      <c r="J29" s="803"/>
      <c r="K29" s="117"/>
      <c r="L29" s="1049">
        <f t="shared" si="4"/>
        <v>6</v>
      </c>
      <c r="M29" s="991"/>
      <c r="N29" s="870"/>
      <c r="O29" s="980"/>
      <c r="P29" s="870">
        <f t="shared" si="7"/>
        <v>0</v>
      </c>
      <c r="Q29" s="844"/>
      <c r="R29" s="859"/>
      <c r="S29" s="981">
        <f t="shared" si="5"/>
        <v>72.650000000000048</v>
      </c>
      <c r="T29" s="803"/>
    </row>
    <row r="30" spans="1:20" x14ac:dyDescent="0.25">
      <c r="A30" s="117"/>
      <c r="B30" s="1049">
        <f t="shared" si="2"/>
        <v>72</v>
      </c>
      <c r="C30" s="991">
        <v>1</v>
      </c>
      <c r="D30" s="1163">
        <v>12.23</v>
      </c>
      <c r="E30" s="1335">
        <v>45260</v>
      </c>
      <c r="F30" s="1163">
        <f t="shared" si="8"/>
        <v>12.23</v>
      </c>
      <c r="G30" s="1159" t="s">
        <v>632</v>
      </c>
      <c r="H30" s="1160">
        <v>90</v>
      </c>
      <c r="I30" s="981">
        <f t="shared" si="3"/>
        <v>857.98000000000013</v>
      </c>
      <c r="J30" s="803"/>
      <c r="K30" s="117"/>
      <c r="L30" s="1049">
        <f t="shared" si="4"/>
        <v>6</v>
      </c>
      <c r="M30" s="991"/>
      <c r="N30" s="870"/>
      <c r="O30" s="980"/>
      <c r="P30" s="870">
        <f t="shared" si="7"/>
        <v>0</v>
      </c>
      <c r="Q30" s="844"/>
      <c r="R30" s="859"/>
      <c r="S30" s="981">
        <f t="shared" si="5"/>
        <v>72.650000000000048</v>
      </c>
      <c r="T30" s="803"/>
    </row>
    <row r="31" spans="1:20" x14ac:dyDescent="0.25">
      <c r="A31" s="117"/>
      <c r="B31" s="1049">
        <f t="shared" si="2"/>
        <v>70</v>
      </c>
      <c r="C31" s="991">
        <v>2</v>
      </c>
      <c r="D31" s="1163">
        <v>24.77</v>
      </c>
      <c r="E31" s="1335">
        <v>45260</v>
      </c>
      <c r="F31" s="1163">
        <f t="shared" si="8"/>
        <v>24.77</v>
      </c>
      <c r="G31" s="1159" t="s">
        <v>633</v>
      </c>
      <c r="H31" s="1160">
        <v>86</v>
      </c>
      <c r="I31" s="981">
        <f t="shared" si="3"/>
        <v>833.21000000000015</v>
      </c>
      <c r="J31" s="803"/>
      <c r="K31" s="117"/>
      <c r="L31" s="1049">
        <f t="shared" si="4"/>
        <v>6</v>
      </c>
      <c r="M31" s="991"/>
      <c r="N31" s="870"/>
      <c r="O31" s="980"/>
      <c r="P31" s="870">
        <f t="shared" si="7"/>
        <v>0</v>
      </c>
      <c r="Q31" s="844"/>
      <c r="R31" s="859"/>
      <c r="S31" s="981">
        <f t="shared" si="5"/>
        <v>72.650000000000048</v>
      </c>
      <c r="T31" s="803"/>
    </row>
    <row r="32" spans="1:20" x14ac:dyDescent="0.25">
      <c r="A32" s="117"/>
      <c r="B32" s="1049">
        <f t="shared" si="2"/>
        <v>69</v>
      </c>
      <c r="C32" s="991">
        <v>1</v>
      </c>
      <c r="D32" s="1163">
        <v>12.189</v>
      </c>
      <c r="E32" s="1335">
        <v>45260</v>
      </c>
      <c r="F32" s="1163">
        <f t="shared" si="8"/>
        <v>12.189</v>
      </c>
      <c r="G32" s="1159" t="s">
        <v>633</v>
      </c>
      <c r="H32" s="1160">
        <v>86</v>
      </c>
      <c r="I32" s="981">
        <f t="shared" si="3"/>
        <v>821.02100000000019</v>
      </c>
      <c r="J32" s="803"/>
      <c r="K32" s="117"/>
      <c r="L32" s="1049">
        <f t="shared" si="4"/>
        <v>6</v>
      </c>
      <c r="M32" s="991"/>
      <c r="N32" s="870"/>
      <c r="O32" s="980"/>
      <c r="P32" s="870">
        <f t="shared" si="7"/>
        <v>0</v>
      </c>
      <c r="Q32" s="844"/>
      <c r="R32" s="859"/>
      <c r="S32" s="981">
        <f t="shared" si="5"/>
        <v>72.650000000000048</v>
      </c>
      <c r="T32" s="803"/>
    </row>
    <row r="33" spans="1:19" x14ac:dyDescent="0.25">
      <c r="A33" s="117"/>
      <c r="B33" s="1049">
        <f t="shared" si="2"/>
        <v>63</v>
      </c>
      <c r="C33" s="991">
        <v>6</v>
      </c>
      <c r="D33" s="1163">
        <v>72.34</v>
      </c>
      <c r="E33" s="1335">
        <v>45260</v>
      </c>
      <c r="F33" s="1163">
        <f t="shared" si="8"/>
        <v>72.34</v>
      </c>
      <c r="G33" s="1159" t="s">
        <v>634</v>
      </c>
      <c r="H33" s="1160">
        <v>0</v>
      </c>
      <c r="I33" s="981">
        <f t="shared" si="3"/>
        <v>748.68100000000015</v>
      </c>
      <c r="J33" s="803"/>
      <c r="K33" s="117"/>
      <c r="L33" s="1049">
        <f t="shared" si="4"/>
        <v>6</v>
      </c>
      <c r="M33" s="991"/>
      <c r="N33" s="870"/>
      <c r="O33" s="980"/>
      <c r="P33" s="870">
        <f t="shared" si="7"/>
        <v>0</v>
      </c>
      <c r="Q33" s="844"/>
      <c r="R33" s="859"/>
      <c r="S33" s="981">
        <f t="shared" si="5"/>
        <v>72.650000000000048</v>
      </c>
    </row>
    <row r="34" spans="1:19" x14ac:dyDescent="0.25">
      <c r="A34" s="117"/>
      <c r="B34" s="1049">
        <f t="shared" si="2"/>
        <v>56</v>
      </c>
      <c r="C34" s="991">
        <v>7</v>
      </c>
      <c r="D34" s="1163">
        <v>85.2</v>
      </c>
      <c r="E34" s="1335">
        <v>45261</v>
      </c>
      <c r="F34" s="1163">
        <f t="shared" si="8"/>
        <v>85.2</v>
      </c>
      <c r="G34" s="1159" t="s">
        <v>642</v>
      </c>
      <c r="H34" s="1160">
        <v>0</v>
      </c>
      <c r="I34" s="981">
        <f t="shared" si="3"/>
        <v>663.48100000000011</v>
      </c>
      <c r="J34" s="803"/>
      <c r="K34" s="117"/>
      <c r="L34" s="1049">
        <f t="shared" si="4"/>
        <v>6</v>
      </c>
      <c r="M34" s="991"/>
      <c r="N34" s="870"/>
      <c r="O34" s="980"/>
      <c r="P34" s="870">
        <f t="shared" si="7"/>
        <v>0</v>
      </c>
      <c r="Q34" s="844"/>
      <c r="R34" s="859"/>
      <c r="S34" s="981">
        <f t="shared" si="5"/>
        <v>72.650000000000048</v>
      </c>
    </row>
    <row r="35" spans="1:19" x14ac:dyDescent="0.25">
      <c r="A35" s="117"/>
      <c r="B35" s="1049">
        <f t="shared" si="2"/>
        <v>51</v>
      </c>
      <c r="C35" s="991">
        <v>5</v>
      </c>
      <c r="D35" s="1163">
        <v>59.85</v>
      </c>
      <c r="E35" s="1335">
        <v>45262</v>
      </c>
      <c r="F35" s="1163">
        <f t="shared" si="8"/>
        <v>59.85</v>
      </c>
      <c r="G35" s="1159" t="s">
        <v>655</v>
      </c>
      <c r="H35" s="1160">
        <v>90</v>
      </c>
      <c r="I35" s="981">
        <f t="shared" si="3"/>
        <v>603.63100000000009</v>
      </c>
      <c r="J35" s="803"/>
      <c r="K35" s="117"/>
      <c r="L35" s="1049">
        <f t="shared" si="4"/>
        <v>6</v>
      </c>
      <c r="M35" s="991"/>
      <c r="N35" s="870"/>
      <c r="O35" s="980"/>
      <c r="P35" s="870">
        <f t="shared" si="7"/>
        <v>0</v>
      </c>
      <c r="Q35" s="844"/>
      <c r="R35" s="859"/>
      <c r="S35" s="981">
        <f t="shared" si="5"/>
        <v>72.650000000000048</v>
      </c>
    </row>
    <row r="36" spans="1:19" x14ac:dyDescent="0.25">
      <c r="A36" s="117"/>
      <c r="B36" s="1049">
        <f t="shared" si="2"/>
        <v>36</v>
      </c>
      <c r="C36" s="991">
        <v>15</v>
      </c>
      <c r="D36" s="1163">
        <v>173.69</v>
      </c>
      <c r="E36" s="1335">
        <v>45266</v>
      </c>
      <c r="F36" s="1163">
        <f t="shared" si="8"/>
        <v>173.69</v>
      </c>
      <c r="G36" s="1159" t="s">
        <v>685</v>
      </c>
      <c r="H36" s="1160">
        <v>90</v>
      </c>
      <c r="I36" s="981">
        <f t="shared" si="3"/>
        <v>429.94100000000009</v>
      </c>
      <c r="J36" s="803"/>
      <c r="K36" s="117"/>
      <c r="L36" s="1049">
        <f t="shared" si="4"/>
        <v>6</v>
      </c>
      <c r="M36" s="991"/>
      <c r="N36" s="870"/>
      <c r="O36" s="980"/>
      <c r="P36" s="870">
        <f t="shared" si="7"/>
        <v>0</v>
      </c>
      <c r="Q36" s="844"/>
      <c r="R36" s="859"/>
      <c r="S36" s="981">
        <f t="shared" si="5"/>
        <v>72.650000000000048</v>
      </c>
    </row>
    <row r="37" spans="1:19" x14ac:dyDescent="0.25">
      <c r="A37" s="117" t="s">
        <v>22</v>
      </c>
      <c r="B37" s="1049">
        <f t="shared" si="2"/>
        <v>31</v>
      </c>
      <c r="C37" s="991">
        <v>5</v>
      </c>
      <c r="D37" s="1163">
        <v>56.67</v>
      </c>
      <c r="E37" s="1335">
        <v>45268</v>
      </c>
      <c r="F37" s="1163">
        <f t="shared" si="8"/>
        <v>56.67</v>
      </c>
      <c r="G37" s="1159" t="s">
        <v>700</v>
      </c>
      <c r="H37" s="1160">
        <v>0</v>
      </c>
      <c r="I37" s="981">
        <f t="shared" si="3"/>
        <v>373.27100000000007</v>
      </c>
      <c r="J37" s="803"/>
      <c r="K37" s="117" t="s">
        <v>22</v>
      </c>
      <c r="L37" s="1049">
        <f t="shared" si="4"/>
        <v>6</v>
      </c>
      <c r="M37" s="991"/>
      <c r="N37" s="870"/>
      <c r="O37" s="980"/>
      <c r="P37" s="870">
        <f t="shared" si="7"/>
        <v>0</v>
      </c>
      <c r="Q37" s="844"/>
      <c r="R37" s="859"/>
      <c r="S37" s="981">
        <f t="shared" si="5"/>
        <v>72.650000000000048</v>
      </c>
    </row>
    <row r="38" spans="1:19" x14ac:dyDescent="0.25">
      <c r="A38" s="118"/>
      <c r="B38" s="1049">
        <f t="shared" si="2"/>
        <v>21</v>
      </c>
      <c r="C38" s="991">
        <v>10</v>
      </c>
      <c r="D38" s="1163">
        <v>116.27</v>
      </c>
      <c r="E38" s="1335">
        <v>45269</v>
      </c>
      <c r="F38" s="1163">
        <f t="shared" si="8"/>
        <v>116.27</v>
      </c>
      <c r="G38" s="1159" t="s">
        <v>714</v>
      </c>
      <c r="H38" s="1160">
        <v>0</v>
      </c>
      <c r="I38" s="981">
        <f t="shared" si="3"/>
        <v>257.00100000000009</v>
      </c>
      <c r="J38" s="803"/>
      <c r="K38" s="118"/>
      <c r="L38" s="1049">
        <f t="shared" si="4"/>
        <v>6</v>
      </c>
      <c r="M38" s="991"/>
      <c r="N38" s="870"/>
      <c r="O38" s="980"/>
      <c r="P38" s="870">
        <f t="shared" si="7"/>
        <v>0</v>
      </c>
      <c r="Q38" s="844"/>
      <c r="R38" s="859"/>
      <c r="S38" s="981">
        <f t="shared" si="5"/>
        <v>72.650000000000048</v>
      </c>
    </row>
    <row r="39" spans="1:19" x14ac:dyDescent="0.25">
      <c r="A39" s="117"/>
      <c r="B39" s="1049">
        <f t="shared" si="2"/>
        <v>20</v>
      </c>
      <c r="C39" s="991">
        <v>1</v>
      </c>
      <c r="D39" s="1163">
        <v>12.21</v>
      </c>
      <c r="E39" s="1335">
        <v>45269</v>
      </c>
      <c r="F39" s="1163">
        <f t="shared" si="8"/>
        <v>12.21</v>
      </c>
      <c r="G39" s="1159" t="s">
        <v>721</v>
      </c>
      <c r="H39" s="1160">
        <v>90</v>
      </c>
      <c r="I39" s="981">
        <f t="shared" si="3"/>
        <v>244.79100000000008</v>
      </c>
      <c r="J39" s="803"/>
      <c r="K39" s="117"/>
      <c r="L39" s="1049">
        <f t="shared" si="4"/>
        <v>6</v>
      </c>
      <c r="M39" s="991"/>
      <c r="N39" s="870"/>
      <c r="O39" s="980"/>
      <c r="P39" s="870">
        <f t="shared" si="7"/>
        <v>0</v>
      </c>
      <c r="Q39" s="844"/>
      <c r="R39" s="859"/>
      <c r="S39" s="981">
        <f t="shared" si="5"/>
        <v>72.650000000000048</v>
      </c>
    </row>
    <row r="40" spans="1:19" x14ac:dyDescent="0.25">
      <c r="A40" s="117"/>
      <c r="B40" s="1049">
        <f t="shared" si="2"/>
        <v>19</v>
      </c>
      <c r="C40" s="991">
        <v>1</v>
      </c>
      <c r="D40" s="1163">
        <v>12.03</v>
      </c>
      <c r="E40" s="1335">
        <v>45269</v>
      </c>
      <c r="F40" s="1163">
        <f t="shared" si="8"/>
        <v>12.03</v>
      </c>
      <c r="G40" s="1159" t="s">
        <v>721</v>
      </c>
      <c r="H40" s="1160">
        <v>90</v>
      </c>
      <c r="I40" s="981">
        <f t="shared" si="3"/>
        <v>232.76100000000008</v>
      </c>
      <c r="J40" s="803"/>
      <c r="K40" s="117"/>
      <c r="L40" s="1049">
        <f t="shared" si="4"/>
        <v>6</v>
      </c>
      <c r="M40" s="991"/>
      <c r="N40" s="870"/>
      <c r="O40" s="980"/>
      <c r="P40" s="870">
        <f t="shared" si="7"/>
        <v>0</v>
      </c>
      <c r="Q40" s="844"/>
      <c r="R40" s="859"/>
      <c r="S40" s="981">
        <f t="shared" si="5"/>
        <v>72.650000000000048</v>
      </c>
    </row>
    <row r="41" spans="1:19" x14ac:dyDescent="0.25">
      <c r="A41" s="117"/>
      <c r="B41" s="1049">
        <f t="shared" si="2"/>
        <v>9</v>
      </c>
      <c r="C41" s="991">
        <v>10</v>
      </c>
      <c r="D41" s="1163">
        <v>122.23</v>
      </c>
      <c r="E41" s="1335">
        <v>45272</v>
      </c>
      <c r="F41" s="1163">
        <f t="shared" si="8"/>
        <v>122.23</v>
      </c>
      <c r="G41" s="1159" t="s">
        <v>734</v>
      </c>
      <c r="H41" s="1160">
        <v>90</v>
      </c>
      <c r="I41" s="981">
        <f t="shared" si="3"/>
        <v>110.53100000000008</v>
      </c>
      <c r="J41" s="803"/>
      <c r="K41" s="117"/>
      <c r="L41" s="1049">
        <f t="shared" si="4"/>
        <v>6</v>
      </c>
      <c r="M41" s="991"/>
      <c r="N41" s="870"/>
      <c r="O41" s="980"/>
      <c r="P41" s="870">
        <f t="shared" si="7"/>
        <v>0</v>
      </c>
      <c r="Q41" s="844"/>
      <c r="R41" s="859"/>
      <c r="S41" s="981">
        <f t="shared" si="5"/>
        <v>72.650000000000048</v>
      </c>
    </row>
    <row r="42" spans="1:19" x14ac:dyDescent="0.25">
      <c r="A42" s="117"/>
      <c r="B42" s="1049">
        <f t="shared" si="2"/>
        <v>8</v>
      </c>
      <c r="C42" s="991">
        <v>1</v>
      </c>
      <c r="D42" s="1163">
        <v>12.12</v>
      </c>
      <c r="E42" s="1335">
        <v>45275</v>
      </c>
      <c r="F42" s="1163">
        <f t="shared" si="8"/>
        <v>12.12</v>
      </c>
      <c r="G42" s="1159" t="s">
        <v>772</v>
      </c>
      <c r="H42" s="1160">
        <v>85</v>
      </c>
      <c r="I42" s="981">
        <f t="shared" si="3"/>
        <v>98.411000000000072</v>
      </c>
      <c r="J42" s="803"/>
      <c r="K42" s="117"/>
      <c r="L42" s="1049">
        <f t="shared" si="4"/>
        <v>6</v>
      </c>
      <c r="M42" s="991"/>
      <c r="N42" s="870"/>
      <c r="O42" s="980"/>
      <c r="P42" s="870">
        <f t="shared" si="7"/>
        <v>0</v>
      </c>
      <c r="Q42" s="844"/>
      <c r="R42" s="859"/>
      <c r="S42" s="981">
        <f t="shared" si="5"/>
        <v>72.650000000000048</v>
      </c>
    </row>
    <row r="43" spans="1:19" x14ac:dyDescent="0.25">
      <c r="A43" s="117"/>
      <c r="B43" s="1049">
        <f t="shared" si="2"/>
        <v>6</v>
      </c>
      <c r="C43" s="991">
        <v>2</v>
      </c>
      <c r="D43" s="1163">
        <f>12.26+12.15</f>
        <v>24.41</v>
      </c>
      <c r="E43" s="1335">
        <v>45276</v>
      </c>
      <c r="F43" s="1163">
        <f t="shared" si="8"/>
        <v>24.41</v>
      </c>
      <c r="G43" s="1159" t="s">
        <v>777</v>
      </c>
      <c r="H43" s="1160">
        <v>90</v>
      </c>
      <c r="I43" s="981">
        <f t="shared" si="3"/>
        <v>74.001000000000076</v>
      </c>
      <c r="J43" s="803"/>
      <c r="K43" s="117"/>
      <c r="L43" s="1049">
        <f t="shared" si="4"/>
        <v>6</v>
      </c>
      <c r="M43" s="991"/>
      <c r="N43" s="870"/>
      <c r="O43" s="980"/>
      <c r="P43" s="870">
        <f t="shared" si="7"/>
        <v>0</v>
      </c>
      <c r="Q43" s="844"/>
      <c r="R43" s="859"/>
      <c r="S43" s="981">
        <f t="shared" si="5"/>
        <v>72.650000000000048</v>
      </c>
    </row>
    <row r="44" spans="1:19" x14ac:dyDescent="0.25">
      <c r="A44" s="117"/>
      <c r="B44" s="1049">
        <f t="shared" si="2"/>
        <v>4</v>
      </c>
      <c r="C44" s="991">
        <v>2</v>
      </c>
      <c r="D44" s="1163">
        <v>24.55</v>
      </c>
      <c r="E44" s="1335">
        <v>45276</v>
      </c>
      <c r="F44" s="1163">
        <f t="shared" si="8"/>
        <v>24.55</v>
      </c>
      <c r="G44" s="1159" t="s">
        <v>779</v>
      </c>
      <c r="H44" s="1160">
        <v>90</v>
      </c>
      <c r="I44" s="981">
        <f t="shared" si="3"/>
        <v>49.451000000000079</v>
      </c>
      <c r="J44" s="803"/>
      <c r="K44" s="117"/>
      <c r="L44" s="1049">
        <f t="shared" si="4"/>
        <v>6</v>
      </c>
      <c r="M44" s="991"/>
      <c r="N44" s="870"/>
      <c r="O44" s="980"/>
      <c r="P44" s="870">
        <f t="shared" si="7"/>
        <v>0</v>
      </c>
      <c r="Q44" s="844"/>
      <c r="R44" s="859"/>
      <c r="S44" s="981">
        <f t="shared" si="5"/>
        <v>72.650000000000048</v>
      </c>
    </row>
    <row r="45" spans="1:19" x14ac:dyDescent="0.25">
      <c r="A45" s="117"/>
      <c r="B45" s="1049">
        <f t="shared" si="2"/>
        <v>0</v>
      </c>
      <c r="C45" s="991">
        <v>4</v>
      </c>
      <c r="D45" s="1163">
        <v>50.17</v>
      </c>
      <c r="E45" s="1335">
        <v>45276</v>
      </c>
      <c r="F45" s="1163">
        <f t="shared" si="8"/>
        <v>50.17</v>
      </c>
      <c r="G45" s="1159" t="s">
        <v>781</v>
      </c>
      <c r="H45" s="1160">
        <v>0</v>
      </c>
      <c r="I45" s="981">
        <f t="shared" si="3"/>
        <v>-0.71899999999992303</v>
      </c>
      <c r="J45" s="803"/>
      <c r="K45" s="117"/>
      <c r="L45" s="1049">
        <f t="shared" si="4"/>
        <v>6</v>
      </c>
      <c r="M45" s="991"/>
      <c r="N45" s="870"/>
      <c r="O45" s="980"/>
      <c r="P45" s="870">
        <f t="shared" si="7"/>
        <v>0</v>
      </c>
      <c r="Q45" s="844"/>
      <c r="R45" s="859"/>
      <c r="S45" s="981">
        <f t="shared" si="5"/>
        <v>72.650000000000048</v>
      </c>
    </row>
    <row r="46" spans="1:19" x14ac:dyDescent="0.25">
      <c r="A46" s="117"/>
      <c r="B46" s="1049">
        <f t="shared" si="2"/>
        <v>0</v>
      </c>
      <c r="C46" s="991"/>
      <c r="D46" s="1163"/>
      <c r="E46" s="1335"/>
      <c r="F46" s="1163">
        <f t="shared" si="8"/>
        <v>0</v>
      </c>
      <c r="G46" s="1159"/>
      <c r="H46" s="1160"/>
      <c r="I46" s="981">
        <f t="shared" si="3"/>
        <v>-0.71899999999992303</v>
      </c>
      <c r="J46" s="803"/>
      <c r="K46" s="117"/>
      <c r="L46" s="1049">
        <f t="shared" si="4"/>
        <v>6</v>
      </c>
      <c r="M46" s="991"/>
      <c r="N46" s="870"/>
      <c r="O46" s="980"/>
      <c r="P46" s="870">
        <f t="shared" si="7"/>
        <v>0</v>
      </c>
      <c r="Q46" s="844"/>
      <c r="R46" s="859"/>
      <c r="S46" s="981">
        <f t="shared" si="5"/>
        <v>72.650000000000048</v>
      </c>
    </row>
    <row r="47" spans="1:19" x14ac:dyDescent="0.25">
      <c r="A47" s="117"/>
      <c r="B47" s="1049">
        <f t="shared" si="2"/>
        <v>0</v>
      </c>
      <c r="C47" s="991"/>
      <c r="D47" s="1163"/>
      <c r="E47" s="1335"/>
      <c r="F47" s="1163">
        <f t="shared" si="8"/>
        <v>0</v>
      </c>
      <c r="G47" s="1159"/>
      <c r="H47" s="1160"/>
      <c r="I47" s="981">
        <f t="shared" si="3"/>
        <v>-0.71899999999992303</v>
      </c>
      <c r="J47" s="803"/>
      <c r="K47" s="117"/>
      <c r="L47" s="1049">
        <f t="shared" si="4"/>
        <v>6</v>
      </c>
      <c r="M47" s="991"/>
      <c r="N47" s="870"/>
      <c r="O47" s="980"/>
      <c r="P47" s="870">
        <f t="shared" si="7"/>
        <v>0</v>
      </c>
      <c r="Q47" s="844"/>
      <c r="R47" s="859"/>
      <c r="S47" s="981">
        <f t="shared" si="5"/>
        <v>72.650000000000048</v>
      </c>
    </row>
    <row r="48" spans="1:19" x14ac:dyDescent="0.25">
      <c r="A48" s="117"/>
      <c r="B48" s="1049">
        <f t="shared" si="2"/>
        <v>0</v>
      </c>
      <c r="C48" s="991"/>
      <c r="D48" s="1163"/>
      <c r="E48" s="1335"/>
      <c r="F48" s="1457">
        <f t="shared" si="8"/>
        <v>0</v>
      </c>
      <c r="G48" s="1425"/>
      <c r="H48" s="1426"/>
      <c r="I48" s="1427">
        <f t="shared" si="3"/>
        <v>-0.71899999999992303</v>
      </c>
      <c r="J48" s="803"/>
      <c r="K48" s="117"/>
      <c r="L48" s="1049">
        <f t="shared" si="4"/>
        <v>6</v>
      </c>
      <c r="M48" s="991"/>
      <c r="N48" s="870"/>
      <c r="O48" s="980"/>
      <c r="P48" s="870">
        <f t="shared" si="7"/>
        <v>0</v>
      </c>
      <c r="Q48" s="844"/>
      <c r="R48" s="859"/>
      <c r="S48" s="981">
        <f t="shared" si="5"/>
        <v>72.650000000000048</v>
      </c>
    </row>
    <row r="49" spans="1:19" x14ac:dyDescent="0.25">
      <c r="A49" s="117"/>
      <c r="B49" s="1049">
        <f t="shared" si="2"/>
        <v>0</v>
      </c>
      <c r="C49" s="991"/>
      <c r="D49" s="1163"/>
      <c r="E49" s="1335"/>
      <c r="F49" s="1457">
        <f t="shared" si="8"/>
        <v>0</v>
      </c>
      <c r="G49" s="1425"/>
      <c r="H49" s="1426"/>
      <c r="I49" s="1427">
        <f t="shared" si="3"/>
        <v>-0.71899999999992303</v>
      </c>
      <c r="J49" s="803"/>
      <c r="K49" s="117"/>
      <c r="L49" s="1049">
        <f t="shared" si="4"/>
        <v>6</v>
      </c>
      <c r="M49" s="991"/>
      <c r="N49" s="870"/>
      <c r="O49" s="980"/>
      <c r="P49" s="870">
        <f t="shared" si="7"/>
        <v>0</v>
      </c>
      <c r="Q49" s="844"/>
      <c r="R49" s="859"/>
      <c r="S49" s="981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7">
        <f t="shared" si="8"/>
        <v>0</v>
      </c>
      <c r="G50" s="1425"/>
      <c r="H50" s="1426"/>
      <c r="I50" s="1427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7">
        <f t="shared" si="8"/>
        <v>0</v>
      </c>
      <c r="G51" s="1425"/>
      <c r="H51" s="1426"/>
      <c r="I51" s="1427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7">
        <f t="shared" si="8"/>
        <v>0</v>
      </c>
      <c r="G52" s="1425"/>
      <c r="H52" s="1426"/>
      <c r="I52" s="1427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571" t="s">
        <v>11</v>
      </c>
      <c r="D84" s="1572"/>
      <c r="E84" s="56">
        <f>E6+E7-F79+E8</f>
        <v>-2632.739</v>
      </c>
      <c r="F84" s="71"/>
      <c r="M84" s="1571" t="s">
        <v>11</v>
      </c>
      <c r="N84" s="1572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F1" zoomScaleNormal="100" workbookViewId="0">
      <pane ySplit="9" topLeftCell="A34" activePane="bottomLeft" state="frozen"/>
      <selection pane="bottomLeft" activeCell="AK41" sqref="AK4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576" t="s">
        <v>371</v>
      </c>
      <c r="B1" s="1576"/>
      <c r="C1" s="1576"/>
      <c r="D1" s="1576"/>
      <c r="E1" s="1576"/>
      <c r="F1" s="1576"/>
      <c r="G1" s="1576"/>
      <c r="H1" s="11">
        <v>1</v>
      </c>
      <c r="L1" s="1576" t="str">
        <f>A1</f>
        <v>INVENTARIO  DEL MES DE NOVIEMBRE 2023</v>
      </c>
      <c r="M1" s="1576"/>
      <c r="N1" s="1576"/>
      <c r="O1" s="1576"/>
      <c r="P1" s="1576"/>
      <c r="Q1" s="1576"/>
      <c r="R1" s="1576"/>
      <c r="S1" s="11">
        <v>2</v>
      </c>
      <c r="W1" s="1569" t="s">
        <v>382</v>
      </c>
      <c r="X1" s="1569"/>
      <c r="Y1" s="1569"/>
      <c r="Z1" s="1569"/>
      <c r="AA1" s="1569"/>
      <c r="AB1" s="1569"/>
      <c r="AC1" s="1569"/>
      <c r="AD1" s="11">
        <v>3</v>
      </c>
      <c r="AH1" s="1569" t="s">
        <v>382</v>
      </c>
      <c r="AI1" s="1569"/>
      <c r="AJ1" s="1569"/>
      <c r="AK1" s="1569"/>
      <c r="AL1" s="1569"/>
      <c r="AM1" s="1569"/>
      <c r="AN1" s="1569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587" t="s">
        <v>278</v>
      </c>
      <c r="C4" s="227"/>
      <c r="D4" s="129"/>
      <c r="E4" s="418"/>
      <c r="F4" s="71"/>
      <c r="G4" s="150"/>
      <c r="H4" s="150"/>
      <c r="L4" s="393"/>
      <c r="M4" s="1591" t="s">
        <v>67</v>
      </c>
      <c r="N4" s="227"/>
      <c r="O4" s="129"/>
      <c r="P4" s="418"/>
      <c r="Q4" s="71"/>
      <c r="R4" s="150"/>
      <c r="S4" s="150"/>
      <c r="W4" s="393"/>
      <c r="X4" s="1591" t="s">
        <v>67</v>
      </c>
      <c r="Y4" s="227"/>
      <c r="Z4" s="129"/>
      <c r="AA4" s="418"/>
      <c r="AB4" s="71"/>
      <c r="AC4" s="150"/>
      <c r="AD4" s="150"/>
      <c r="AH4" s="393"/>
      <c r="AI4" s="1587" t="s">
        <v>1000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588" t="s">
        <v>251</v>
      </c>
      <c r="B5" s="1590"/>
      <c r="C5" s="227">
        <v>96.29</v>
      </c>
      <c r="D5" s="129">
        <v>45237</v>
      </c>
      <c r="E5" s="418">
        <v>11799.4</v>
      </c>
      <c r="F5" s="71">
        <v>475</v>
      </c>
      <c r="G5" s="5"/>
      <c r="L5" s="1588" t="s">
        <v>76</v>
      </c>
      <c r="M5" s="1592"/>
      <c r="N5" s="227">
        <v>133</v>
      </c>
      <c r="O5" s="129">
        <v>45241</v>
      </c>
      <c r="P5" s="418">
        <v>1060.47</v>
      </c>
      <c r="Q5" s="71">
        <v>35</v>
      </c>
      <c r="R5" s="5"/>
      <c r="W5" s="1588" t="s">
        <v>340</v>
      </c>
      <c r="X5" s="1592"/>
      <c r="Y5" s="227">
        <v>130</v>
      </c>
      <c r="Z5" s="129">
        <v>45260</v>
      </c>
      <c r="AA5" s="418">
        <v>17755.64</v>
      </c>
      <c r="AB5" s="71">
        <v>575</v>
      </c>
      <c r="AC5" s="5"/>
      <c r="AH5" s="1588" t="s">
        <v>340</v>
      </c>
      <c r="AI5" s="1575"/>
      <c r="AJ5" s="227"/>
      <c r="AK5" s="129"/>
      <c r="AL5" s="418"/>
      <c r="AM5" s="71"/>
      <c r="AN5" s="5"/>
    </row>
    <row r="6" spans="1:43" ht="21" customHeight="1" thickBot="1" x14ac:dyDescent="0.3">
      <c r="A6" s="1589"/>
      <c r="B6" s="1590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589"/>
      <c r="M6" s="1592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589"/>
      <c r="X6" s="1592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589"/>
      <c r="AI6" s="1575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79" t="s">
        <v>356</v>
      </c>
      <c r="B7" s="1180"/>
      <c r="C7" s="1181"/>
      <c r="D7" s="1182"/>
      <c r="E7" s="1183">
        <v>1296.24</v>
      </c>
      <c r="F7" s="71">
        <v>50</v>
      </c>
      <c r="L7" s="576"/>
      <c r="M7" s="1592"/>
      <c r="N7" s="217"/>
      <c r="O7" s="215"/>
      <c r="P7" s="418"/>
      <c r="Q7" s="71"/>
      <c r="W7" s="576"/>
      <c r="X7" s="1592"/>
      <c r="Y7" s="217"/>
      <c r="Z7" s="215"/>
      <c r="AA7" s="418"/>
      <c r="AB7" s="71"/>
      <c r="AH7" s="576"/>
      <c r="AI7" s="1575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279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318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91">
        <v>3</v>
      </c>
      <c r="Z10" s="870">
        <v>90.13</v>
      </c>
      <c r="AA10" s="980">
        <v>45261</v>
      </c>
      <c r="AB10" s="870">
        <f t="shared" ref="AB10:AB53" si="2">Z10</f>
        <v>90.13</v>
      </c>
      <c r="AC10" s="1429" t="s">
        <v>645</v>
      </c>
      <c r="AD10" s="859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85">
        <f t="shared" ref="AM10:AM53" si="3">AK10</f>
        <v>913.6</v>
      </c>
      <c r="AN10" s="1508" t="s">
        <v>901</v>
      </c>
      <c r="AO10" s="859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280</v>
      </c>
      <c r="H11" s="69">
        <v>134</v>
      </c>
      <c r="I11" s="101">
        <f>I10-F11</f>
        <v>11946.77</v>
      </c>
      <c r="J11" s="17">
        <f t="shared" ref="J11:J74" si="4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348</v>
      </c>
      <c r="S11" s="69">
        <v>0</v>
      </c>
      <c r="T11" s="101">
        <f>T10-Q11</f>
        <v>668.83</v>
      </c>
      <c r="U11" s="17">
        <f t="shared" ref="U11:U74" si="5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 t="shared" si="2"/>
        <v>667.54</v>
      </c>
      <c r="AC11" s="68" t="s">
        <v>650</v>
      </c>
      <c r="AD11" s="69">
        <v>132</v>
      </c>
      <c r="AE11" s="101">
        <f>AE10-AB11</f>
        <v>17004.759999999998</v>
      </c>
      <c r="AF11" s="17">
        <f t="shared" ref="AF11:AF74" si="6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70">
        <f t="shared" si="3"/>
        <v>163.63</v>
      </c>
      <c r="AN11" s="844" t="s">
        <v>902</v>
      </c>
      <c r="AO11" s="859">
        <v>0</v>
      </c>
      <c r="AP11" s="101">
        <f>AP10-AM11</f>
        <v>7639.6109999999999</v>
      </c>
      <c r="AQ11" s="17">
        <f t="shared" ref="AQ11:AQ74" si="7">AM11*AO11</f>
        <v>0</v>
      </c>
    </row>
    <row r="12" spans="1:43" x14ac:dyDescent="0.25">
      <c r="A12" s="171"/>
      <c r="B12" s="171">
        <f t="shared" ref="B12:B75" si="8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281</v>
      </c>
      <c r="H12" s="69">
        <v>134</v>
      </c>
      <c r="I12" s="101">
        <f t="shared" ref="I12:I75" si="9">I11-F12</f>
        <v>11897.91</v>
      </c>
      <c r="J12" s="17">
        <f t="shared" si="4"/>
        <v>6547.24</v>
      </c>
      <c r="L12" s="171"/>
      <c r="M12" s="171">
        <f t="shared" ref="M12:M75" si="10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364</v>
      </c>
      <c r="S12" s="859">
        <v>138</v>
      </c>
      <c r="T12" s="101">
        <f t="shared" ref="T12:T75" si="11">T11-Q12</f>
        <v>374.77000000000004</v>
      </c>
      <c r="U12" s="17">
        <f t="shared" si="5"/>
        <v>40580.28</v>
      </c>
      <c r="W12" s="171"/>
      <c r="X12" s="171">
        <f t="shared" ref="X12:X75" si="12">X11-Y12</f>
        <v>530</v>
      </c>
      <c r="Y12" s="15">
        <v>22</v>
      </c>
      <c r="Z12" s="67">
        <v>678.17</v>
      </c>
      <c r="AA12" s="188">
        <v>45265</v>
      </c>
      <c r="AB12" s="67">
        <f t="shared" si="2"/>
        <v>678.17</v>
      </c>
      <c r="AC12" s="68" t="s">
        <v>663</v>
      </c>
      <c r="AD12" s="69">
        <v>0</v>
      </c>
      <c r="AE12" s="101">
        <f t="shared" ref="AE12:AE75" si="13">AE11-AB12</f>
        <v>16326.589999999998</v>
      </c>
      <c r="AF12" s="17">
        <f t="shared" si="6"/>
        <v>0</v>
      </c>
      <c r="AH12" s="171"/>
      <c r="AI12" s="171">
        <f t="shared" ref="AI12:AI75" si="14">AI11-AJ12</f>
        <v>385</v>
      </c>
      <c r="AJ12" s="15">
        <v>1</v>
      </c>
      <c r="AK12" s="67">
        <v>20.43</v>
      </c>
      <c r="AL12" s="188">
        <v>45288</v>
      </c>
      <c r="AM12" s="67">
        <f t="shared" si="3"/>
        <v>20.43</v>
      </c>
      <c r="AN12" s="68" t="s">
        <v>909</v>
      </c>
      <c r="AO12" s="69">
        <v>120</v>
      </c>
      <c r="AP12" s="101">
        <f t="shared" ref="AP12:AP75" si="15">AP11-AM12</f>
        <v>7619.1809999999996</v>
      </c>
      <c r="AQ12" s="17">
        <f t="shared" si="7"/>
        <v>2451.6</v>
      </c>
    </row>
    <row r="13" spans="1:43" x14ac:dyDescent="0.25">
      <c r="A13" s="171"/>
      <c r="B13" s="171">
        <f t="shared" si="8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282</v>
      </c>
      <c r="H13" s="69">
        <v>0</v>
      </c>
      <c r="I13" s="101">
        <f t="shared" si="9"/>
        <v>11644.28</v>
      </c>
      <c r="J13" s="17">
        <f t="shared" si="4"/>
        <v>0</v>
      </c>
      <c r="L13" s="171"/>
      <c r="M13" s="545">
        <f t="shared" si="10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11"/>
        <v>374.77000000000004</v>
      </c>
      <c r="U13" s="17">
        <f t="shared" si="5"/>
        <v>0</v>
      </c>
      <c r="W13" s="171"/>
      <c r="X13" s="1049">
        <f t="shared" si="12"/>
        <v>510</v>
      </c>
      <c r="Y13" s="15">
        <v>20</v>
      </c>
      <c r="Z13" s="67">
        <v>619.38</v>
      </c>
      <c r="AA13" s="188">
        <v>45266</v>
      </c>
      <c r="AB13" s="67">
        <f t="shared" si="2"/>
        <v>619.38</v>
      </c>
      <c r="AC13" s="68" t="s">
        <v>682</v>
      </c>
      <c r="AD13" s="69">
        <v>0</v>
      </c>
      <c r="AE13" s="981">
        <f t="shared" si="13"/>
        <v>15707.21</v>
      </c>
      <c r="AF13" s="17">
        <f t="shared" si="6"/>
        <v>0</v>
      </c>
      <c r="AH13" s="171"/>
      <c r="AI13" s="1049">
        <f t="shared" si="14"/>
        <v>384</v>
      </c>
      <c r="AJ13" s="15">
        <v>1</v>
      </c>
      <c r="AK13" s="67">
        <v>20.309999999999999</v>
      </c>
      <c r="AL13" s="188">
        <v>45289</v>
      </c>
      <c r="AM13" s="67">
        <f t="shared" si="3"/>
        <v>20.309999999999999</v>
      </c>
      <c r="AN13" s="68" t="s">
        <v>918</v>
      </c>
      <c r="AO13" s="69">
        <v>120</v>
      </c>
      <c r="AP13" s="981">
        <f t="shared" si="15"/>
        <v>7598.8709999999992</v>
      </c>
      <c r="AQ13" s="17">
        <f t="shared" si="7"/>
        <v>2437.1999999999998</v>
      </c>
    </row>
    <row r="14" spans="1:43" x14ac:dyDescent="0.25">
      <c r="A14" s="80" t="s">
        <v>33</v>
      </c>
      <c r="B14" s="171">
        <f t="shared" si="8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283</v>
      </c>
      <c r="H14" s="69">
        <v>134</v>
      </c>
      <c r="I14" s="101">
        <f t="shared" si="9"/>
        <v>11620.890000000001</v>
      </c>
      <c r="J14" s="17">
        <f t="shared" si="4"/>
        <v>3134.26</v>
      </c>
      <c r="L14" s="80" t="s">
        <v>33</v>
      </c>
      <c r="M14" s="171">
        <f t="shared" si="10"/>
        <v>0</v>
      </c>
      <c r="N14" s="15">
        <v>12</v>
      </c>
      <c r="O14" s="67">
        <v>374.77</v>
      </c>
      <c r="P14" s="188">
        <v>45260</v>
      </c>
      <c r="Q14" s="870">
        <f t="shared" ref="Q14" si="16">O14</f>
        <v>374.77</v>
      </c>
      <c r="R14" s="844" t="s">
        <v>638</v>
      </c>
      <c r="S14" s="859">
        <v>0</v>
      </c>
      <c r="T14" s="101">
        <f t="shared" si="11"/>
        <v>0</v>
      </c>
      <c r="U14" s="17">
        <f t="shared" si="5"/>
        <v>0</v>
      </c>
      <c r="W14" s="80" t="s">
        <v>33</v>
      </c>
      <c r="X14" s="1049">
        <f t="shared" si="12"/>
        <v>505</v>
      </c>
      <c r="Y14" s="15">
        <v>5</v>
      </c>
      <c r="Z14" s="67">
        <v>149.32</v>
      </c>
      <c r="AA14" s="188">
        <v>45267</v>
      </c>
      <c r="AB14" s="67">
        <f t="shared" si="2"/>
        <v>149.32</v>
      </c>
      <c r="AC14" s="68" t="s">
        <v>691</v>
      </c>
      <c r="AD14" s="69">
        <v>0</v>
      </c>
      <c r="AE14" s="981">
        <f t="shared" si="13"/>
        <v>15557.89</v>
      </c>
      <c r="AF14" s="17">
        <f t="shared" si="6"/>
        <v>0</v>
      </c>
      <c r="AH14" s="80" t="s">
        <v>33</v>
      </c>
      <c r="AI14" s="1049">
        <f t="shared" si="14"/>
        <v>339</v>
      </c>
      <c r="AJ14" s="15">
        <v>45</v>
      </c>
      <c r="AK14" s="67">
        <v>874.43</v>
      </c>
      <c r="AL14" s="188">
        <v>45289</v>
      </c>
      <c r="AM14" s="67">
        <f t="shared" si="3"/>
        <v>874.43</v>
      </c>
      <c r="AN14" s="68" t="s">
        <v>919</v>
      </c>
      <c r="AO14" s="69">
        <v>0</v>
      </c>
      <c r="AP14" s="981">
        <f t="shared" si="15"/>
        <v>6724.4409999999989</v>
      </c>
      <c r="AQ14" s="17">
        <f t="shared" si="7"/>
        <v>0</v>
      </c>
    </row>
    <row r="15" spans="1:43" x14ac:dyDescent="0.25">
      <c r="A15" s="71"/>
      <c r="B15" s="171">
        <f t="shared" si="8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283</v>
      </c>
      <c r="H15" s="69">
        <v>134</v>
      </c>
      <c r="I15" s="101">
        <f t="shared" si="9"/>
        <v>11596.390000000001</v>
      </c>
      <c r="J15" s="17">
        <f t="shared" si="4"/>
        <v>3283</v>
      </c>
      <c r="L15" s="71"/>
      <c r="M15" s="171">
        <f t="shared" si="10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11"/>
        <v>0</v>
      </c>
      <c r="U15" s="17">
        <f t="shared" si="5"/>
        <v>0</v>
      </c>
      <c r="W15" s="71"/>
      <c r="X15" s="171">
        <f t="shared" si="12"/>
        <v>475</v>
      </c>
      <c r="Y15" s="15">
        <v>30</v>
      </c>
      <c r="Z15" s="67">
        <v>927.62</v>
      </c>
      <c r="AA15" s="188">
        <v>45267</v>
      </c>
      <c r="AB15" s="67">
        <f t="shared" si="2"/>
        <v>927.62</v>
      </c>
      <c r="AC15" s="68" t="s">
        <v>695</v>
      </c>
      <c r="AD15" s="69">
        <v>138</v>
      </c>
      <c r="AE15" s="101">
        <f t="shared" si="13"/>
        <v>14630.269999999999</v>
      </c>
      <c r="AF15" s="17">
        <f t="shared" si="6"/>
        <v>128011.56</v>
      </c>
      <c r="AH15" s="71"/>
      <c r="AI15" s="171">
        <f t="shared" si="14"/>
        <v>302</v>
      </c>
      <c r="AJ15" s="15">
        <v>37</v>
      </c>
      <c r="AK15" s="67">
        <v>726.84</v>
      </c>
      <c r="AL15" s="188">
        <v>45290</v>
      </c>
      <c r="AM15" s="67">
        <f t="shared" si="3"/>
        <v>726.84</v>
      </c>
      <c r="AN15" s="68" t="s">
        <v>932</v>
      </c>
      <c r="AO15" s="69">
        <v>0</v>
      </c>
      <c r="AP15" s="101">
        <f t="shared" si="15"/>
        <v>5997.6009999999987</v>
      </c>
      <c r="AQ15" s="17">
        <f t="shared" si="7"/>
        <v>0</v>
      </c>
    </row>
    <row r="16" spans="1:43" x14ac:dyDescent="0.25">
      <c r="A16" s="71"/>
      <c r="B16" s="171">
        <f t="shared" si="8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285</v>
      </c>
      <c r="H16" s="69">
        <v>134</v>
      </c>
      <c r="I16" s="101">
        <f t="shared" si="9"/>
        <v>11354.54</v>
      </c>
      <c r="J16" s="17">
        <f t="shared" si="4"/>
        <v>32407.899999999998</v>
      </c>
      <c r="L16" s="71"/>
      <c r="M16" s="171">
        <f t="shared" si="10"/>
        <v>0</v>
      </c>
      <c r="N16" s="15"/>
      <c r="O16" s="67"/>
      <c r="P16" s="188"/>
      <c r="Q16" s="67">
        <f t="shared" si="1"/>
        <v>0</v>
      </c>
      <c r="R16" s="1430"/>
      <c r="S16" s="1431"/>
      <c r="T16" s="1427">
        <f t="shared" si="11"/>
        <v>0</v>
      </c>
      <c r="U16" s="1428">
        <f t="shared" si="5"/>
        <v>0</v>
      </c>
      <c r="W16" s="71"/>
      <c r="X16" s="171">
        <f t="shared" si="12"/>
        <v>450</v>
      </c>
      <c r="Y16" s="15">
        <v>25</v>
      </c>
      <c r="Z16" s="67">
        <v>784.5</v>
      </c>
      <c r="AA16" s="188">
        <v>45267</v>
      </c>
      <c r="AB16" s="67">
        <f t="shared" si="2"/>
        <v>784.5</v>
      </c>
      <c r="AC16" s="68" t="s">
        <v>696</v>
      </c>
      <c r="AD16" s="69">
        <v>0</v>
      </c>
      <c r="AE16" s="101">
        <f t="shared" si="13"/>
        <v>13845.769999999999</v>
      </c>
      <c r="AF16" s="17">
        <f t="shared" si="6"/>
        <v>0</v>
      </c>
      <c r="AH16" s="71"/>
      <c r="AI16" s="171">
        <f t="shared" si="14"/>
        <v>257</v>
      </c>
      <c r="AJ16" s="15">
        <v>45</v>
      </c>
      <c r="AK16" s="67">
        <v>881.43</v>
      </c>
      <c r="AL16" s="188">
        <v>45290</v>
      </c>
      <c r="AM16" s="67">
        <f t="shared" si="3"/>
        <v>881.43</v>
      </c>
      <c r="AN16" s="68" t="s">
        <v>932</v>
      </c>
      <c r="AO16" s="69">
        <v>0</v>
      </c>
      <c r="AP16" s="101">
        <f t="shared" si="15"/>
        <v>5116.1709999999985</v>
      </c>
      <c r="AQ16" s="17">
        <f t="shared" si="7"/>
        <v>0</v>
      </c>
    </row>
    <row r="17" spans="1:43" x14ac:dyDescent="0.25">
      <c r="B17" s="171">
        <f t="shared" si="8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286</v>
      </c>
      <c r="H17" s="69">
        <v>134</v>
      </c>
      <c r="I17" s="101">
        <f t="shared" si="9"/>
        <v>11119.68</v>
      </c>
      <c r="J17" s="17">
        <f t="shared" si="4"/>
        <v>31471.24</v>
      </c>
      <c r="M17" s="171">
        <f t="shared" si="10"/>
        <v>0</v>
      </c>
      <c r="N17" s="15"/>
      <c r="O17" s="67"/>
      <c r="P17" s="188"/>
      <c r="Q17" s="67">
        <f t="shared" si="1"/>
        <v>0</v>
      </c>
      <c r="R17" s="1430"/>
      <c r="S17" s="1431"/>
      <c r="T17" s="1427">
        <f t="shared" si="11"/>
        <v>0</v>
      </c>
      <c r="U17" s="1428">
        <f t="shared" si="5"/>
        <v>0</v>
      </c>
      <c r="X17" s="171">
        <f t="shared" si="12"/>
        <v>435</v>
      </c>
      <c r="Y17" s="15">
        <v>15</v>
      </c>
      <c r="Z17" s="67">
        <v>481.54</v>
      </c>
      <c r="AA17" s="188">
        <v>45267</v>
      </c>
      <c r="AB17" s="67">
        <f t="shared" si="2"/>
        <v>481.54</v>
      </c>
      <c r="AC17" s="68" t="s">
        <v>696</v>
      </c>
      <c r="AD17" s="69">
        <v>0</v>
      </c>
      <c r="AE17" s="101">
        <f t="shared" si="13"/>
        <v>13364.229999999998</v>
      </c>
      <c r="AF17" s="17">
        <f t="shared" si="6"/>
        <v>0</v>
      </c>
      <c r="AI17" s="171">
        <f t="shared" si="14"/>
        <v>255</v>
      </c>
      <c r="AJ17" s="15">
        <v>2</v>
      </c>
      <c r="AK17" s="67">
        <f>21.57+24.17</f>
        <v>45.74</v>
      </c>
      <c r="AL17" s="188">
        <v>45290</v>
      </c>
      <c r="AM17" s="67">
        <f t="shared" si="3"/>
        <v>45.74</v>
      </c>
      <c r="AN17" s="68" t="s">
        <v>933</v>
      </c>
      <c r="AO17" s="69">
        <v>120</v>
      </c>
      <c r="AP17" s="101">
        <f t="shared" si="15"/>
        <v>5070.4309999999987</v>
      </c>
      <c r="AQ17" s="17">
        <f t="shared" si="7"/>
        <v>5488.8</v>
      </c>
    </row>
    <row r="18" spans="1:43" x14ac:dyDescent="0.25">
      <c r="B18" s="171">
        <f t="shared" si="8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287</v>
      </c>
      <c r="H18" s="69">
        <v>0</v>
      </c>
      <c r="I18" s="101">
        <f t="shared" si="9"/>
        <v>9993.36</v>
      </c>
      <c r="J18" s="17">
        <f t="shared" si="4"/>
        <v>0</v>
      </c>
      <c r="M18" s="171">
        <f t="shared" si="10"/>
        <v>0</v>
      </c>
      <c r="N18" s="15"/>
      <c r="O18" s="67"/>
      <c r="P18" s="188"/>
      <c r="Q18" s="67">
        <f t="shared" si="1"/>
        <v>0</v>
      </c>
      <c r="R18" s="1430"/>
      <c r="S18" s="1431"/>
      <c r="T18" s="1427">
        <f t="shared" si="11"/>
        <v>0</v>
      </c>
      <c r="U18" s="1428">
        <f t="shared" si="5"/>
        <v>0</v>
      </c>
      <c r="X18" s="171">
        <f t="shared" si="12"/>
        <v>430</v>
      </c>
      <c r="Y18" s="15">
        <v>5</v>
      </c>
      <c r="Z18" s="67">
        <v>149.22999999999999</v>
      </c>
      <c r="AA18" s="188">
        <v>45268</v>
      </c>
      <c r="AB18" s="67">
        <f t="shared" si="2"/>
        <v>149.22999999999999</v>
      </c>
      <c r="AC18" s="68" t="s">
        <v>701</v>
      </c>
      <c r="AD18" s="69">
        <v>0</v>
      </c>
      <c r="AE18" s="101">
        <f t="shared" si="13"/>
        <v>13214.999999999998</v>
      </c>
      <c r="AF18" s="17">
        <f t="shared" si="6"/>
        <v>0</v>
      </c>
      <c r="AI18" s="171">
        <f t="shared" si="14"/>
        <v>252</v>
      </c>
      <c r="AJ18" s="15">
        <v>3</v>
      </c>
      <c r="AK18" s="67">
        <v>62.39</v>
      </c>
      <c r="AL18" s="188">
        <v>45291</v>
      </c>
      <c r="AM18" s="67">
        <f t="shared" si="3"/>
        <v>62.39</v>
      </c>
      <c r="AN18" s="68" t="s">
        <v>938</v>
      </c>
      <c r="AO18" s="69">
        <v>120</v>
      </c>
      <c r="AP18" s="101">
        <f t="shared" si="15"/>
        <v>5008.0409999999983</v>
      </c>
      <c r="AQ18" s="17">
        <f t="shared" si="7"/>
        <v>7486.8</v>
      </c>
    </row>
    <row r="19" spans="1:43" x14ac:dyDescent="0.25">
      <c r="A19" s="117"/>
      <c r="B19" s="171">
        <f t="shared" si="8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290</v>
      </c>
      <c r="H19" s="69">
        <v>134</v>
      </c>
      <c r="I19" s="101">
        <f t="shared" si="9"/>
        <v>9967.69</v>
      </c>
      <c r="J19" s="17">
        <f t="shared" si="4"/>
        <v>3439.78</v>
      </c>
      <c r="L19" s="117"/>
      <c r="M19" s="171">
        <f t="shared" si="10"/>
        <v>0</v>
      </c>
      <c r="N19" s="15"/>
      <c r="O19" s="67"/>
      <c r="P19" s="188"/>
      <c r="Q19" s="67">
        <f t="shared" si="1"/>
        <v>0</v>
      </c>
      <c r="R19" s="1430"/>
      <c r="S19" s="1431"/>
      <c r="T19" s="1427">
        <f t="shared" si="11"/>
        <v>0</v>
      </c>
      <c r="U19" s="1428">
        <f t="shared" si="5"/>
        <v>0</v>
      </c>
      <c r="W19" s="117"/>
      <c r="X19" s="171">
        <f t="shared" si="12"/>
        <v>429</v>
      </c>
      <c r="Y19" s="15">
        <v>1</v>
      </c>
      <c r="Z19" s="67">
        <v>26.36</v>
      </c>
      <c r="AA19" s="188">
        <v>45268</v>
      </c>
      <c r="AB19" s="67">
        <f t="shared" si="2"/>
        <v>26.36</v>
      </c>
      <c r="AC19" s="68" t="s">
        <v>703</v>
      </c>
      <c r="AD19" s="69">
        <v>0</v>
      </c>
      <c r="AE19" s="101">
        <f t="shared" si="13"/>
        <v>13188.639999999998</v>
      </c>
      <c r="AF19" s="17">
        <f t="shared" si="6"/>
        <v>0</v>
      </c>
      <c r="AH19" s="117"/>
      <c r="AI19" s="171">
        <f t="shared" si="14"/>
        <v>207</v>
      </c>
      <c r="AJ19" s="15">
        <v>45</v>
      </c>
      <c r="AK19" s="67">
        <v>875.71</v>
      </c>
      <c r="AL19" s="188">
        <v>45294</v>
      </c>
      <c r="AM19" s="67">
        <f t="shared" si="3"/>
        <v>875.71</v>
      </c>
      <c r="AN19" s="68" t="s">
        <v>952</v>
      </c>
      <c r="AO19" s="69">
        <v>0</v>
      </c>
      <c r="AP19" s="101">
        <f t="shared" si="15"/>
        <v>4132.3309999999983</v>
      </c>
      <c r="AQ19" s="17">
        <f t="shared" si="7"/>
        <v>0</v>
      </c>
    </row>
    <row r="20" spans="1:43" x14ac:dyDescent="0.25">
      <c r="A20" s="117"/>
      <c r="B20" s="171">
        <f t="shared" si="8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293</v>
      </c>
      <c r="H20" s="69">
        <v>0</v>
      </c>
      <c r="I20" s="101">
        <f t="shared" si="9"/>
        <v>8793.09</v>
      </c>
      <c r="J20" s="17">
        <f t="shared" si="4"/>
        <v>0</v>
      </c>
      <c r="L20" s="117"/>
      <c r="M20" s="171">
        <f t="shared" si="10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11"/>
        <v>0</v>
      </c>
      <c r="U20" s="17">
        <f t="shared" si="5"/>
        <v>0</v>
      </c>
      <c r="W20" s="117"/>
      <c r="X20" s="171">
        <f t="shared" si="12"/>
        <v>394</v>
      </c>
      <c r="Y20" s="15">
        <v>35</v>
      </c>
      <c r="Z20" s="67">
        <v>1073.54</v>
      </c>
      <c r="AA20" s="188">
        <v>45268</v>
      </c>
      <c r="AB20" s="870">
        <f t="shared" si="2"/>
        <v>1073.54</v>
      </c>
      <c r="AC20" s="844" t="s">
        <v>707</v>
      </c>
      <c r="AD20" s="859">
        <v>0</v>
      </c>
      <c r="AE20" s="101">
        <f t="shared" si="13"/>
        <v>12115.099999999999</v>
      </c>
      <c r="AF20" s="17">
        <f t="shared" si="6"/>
        <v>0</v>
      </c>
      <c r="AH20" s="117"/>
      <c r="AI20" s="171">
        <f t="shared" si="14"/>
        <v>201</v>
      </c>
      <c r="AJ20" s="15">
        <v>6</v>
      </c>
      <c r="AK20" s="67">
        <v>126.26</v>
      </c>
      <c r="AL20" s="188">
        <v>45297</v>
      </c>
      <c r="AM20" s="67">
        <f t="shared" si="3"/>
        <v>126.26</v>
      </c>
      <c r="AN20" s="68" t="s">
        <v>975</v>
      </c>
      <c r="AO20" s="69">
        <v>0</v>
      </c>
      <c r="AP20" s="101">
        <f t="shared" si="15"/>
        <v>4006.0709999999981</v>
      </c>
      <c r="AQ20" s="17">
        <f t="shared" si="7"/>
        <v>0</v>
      </c>
    </row>
    <row r="21" spans="1:43" x14ac:dyDescent="0.25">
      <c r="A21" s="117"/>
      <c r="B21" s="171">
        <f t="shared" si="8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294</v>
      </c>
      <c r="H21" s="69">
        <v>100</v>
      </c>
      <c r="I21" s="101">
        <f t="shared" si="9"/>
        <v>8675.0300000000007</v>
      </c>
      <c r="J21" s="17">
        <f t="shared" si="4"/>
        <v>11806</v>
      </c>
      <c r="L21" s="117"/>
      <c r="M21" s="171">
        <f t="shared" si="10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11"/>
        <v>0</v>
      </c>
      <c r="U21" s="17">
        <f t="shared" si="5"/>
        <v>0</v>
      </c>
      <c r="W21" s="117"/>
      <c r="X21" s="171">
        <f t="shared" si="12"/>
        <v>393</v>
      </c>
      <c r="Y21" s="15">
        <v>1</v>
      </c>
      <c r="Z21" s="67">
        <v>23.76</v>
      </c>
      <c r="AA21" s="188">
        <v>45269</v>
      </c>
      <c r="AB21" s="870">
        <f t="shared" si="2"/>
        <v>23.76</v>
      </c>
      <c r="AC21" s="844" t="s">
        <v>720</v>
      </c>
      <c r="AD21" s="859">
        <v>138</v>
      </c>
      <c r="AE21" s="101">
        <f t="shared" si="13"/>
        <v>12091.339999999998</v>
      </c>
      <c r="AF21" s="17">
        <f t="shared" si="6"/>
        <v>3278.88</v>
      </c>
      <c r="AH21" s="117"/>
      <c r="AI21" s="171">
        <f t="shared" si="14"/>
        <v>195</v>
      </c>
      <c r="AJ21" s="15">
        <v>6</v>
      </c>
      <c r="AK21" s="67">
        <v>120.32</v>
      </c>
      <c r="AL21" s="188">
        <v>45297</v>
      </c>
      <c r="AM21" s="67">
        <f t="shared" si="3"/>
        <v>120.32</v>
      </c>
      <c r="AN21" s="68" t="s">
        <v>976</v>
      </c>
      <c r="AO21" s="69">
        <v>120</v>
      </c>
      <c r="AP21" s="101">
        <f t="shared" si="15"/>
        <v>3885.7509999999979</v>
      </c>
      <c r="AQ21" s="17">
        <f t="shared" si="7"/>
        <v>14438.4</v>
      </c>
    </row>
    <row r="22" spans="1:43" x14ac:dyDescent="0.25">
      <c r="A22" s="117"/>
      <c r="B22" s="171">
        <f t="shared" si="8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295</v>
      </c>
      <c r="H22" s="69">
        <v>100</v>
      </c>
      <c r="I22" s="101">
        <f t="shared" si="9"/>
        <v>8435.880000000001</v>
      </c>
      <c r="J22" s="17">
        <f t="shared" si="4"/>
        <v>23915</v>
      </c>
      <c r="L22" s="117"/>
      <c r="M22" s="171">
        <f t="shared" si="10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11"/>
        <v>0</v>
      </c>
      <c r="U22" s="17">
        <f t="shared" si="5"/>
        <v>0</v>
      </c>
      <c r="W22" s="117"/>
      <c r="X22" s="171">
        <f t="shared" si="12"/>
        <v>363</v>
      </c>
      <c r="Y22" s="15">
        <v>30</v>
      </c>
      <c r="Z22" s="67">
        <v>930.9</v>
      </c>
      <c r="AA22" s="188">
        <v>45271</v>
      </c>
      <c r="AB22" s="870">
        <f t="shared" si="2"/>
        <v>930.9</v>
      </c>
      <c r="AC22" s="844" t="s">
        <v>727</v>
      </c>
      <c r="AD22" s="859">
        <v>0</v>
      </c>
      <c r="AE22" s="101">
        <f t="shared" si="13"/>
        <v>11160.439999999999</v>
      </c>
      <c r="AF22" s="17">
        <f t="shared" si="6"/>
        <v>0</v>
      </c>
      <c r="AH22" s="117"/>
      <c r="AI22" s="171">
        <f t="shared" si="14"/>
        <v>185</v>
      </c>
      <c r="AJ22" s="15">
        <v>10</v>
      </c>
      <c r="AK22" s="67">
        <v>198.98</v>
      </c>
      <c r="AL22" s="188">
        <v>45297</v>
      </c>
      <c r="AM22" s="67">
        <f t="shared" si="3"/>
        <v>198.98</v>
      </c>
      <c r="AN22" s="68" t="s">
        <v>978</v>
      </c>
      <c r="AO22" s="69">
        <v>120</v>
      </c>
      <c r="AP22" s="101">
        <f t="shared" si="15"/>
        <v>3686.7709999999979</v>
      </c>
      <c r="AQ22" s="17">
        <f t="shared" si="7"/>
        <v>23877.599999999999</v>
      </c>
    </row>
    <row r="23" spans="1:43" x14ac:dyDescent="0.25">
      <c r="A23" s="117"/>
      <c r="B23" s="171">
        <f t="shared" si="8"/>
        <v>332</v>
      </c>
      <c r="C23" s="991">
        <v>3</v>
      </c>
      <c r="D23" s="67">
        <v>78.87</v>
      </c>
      <c r="E23" s="188">
        <v>45241</v>
      </c>
      <c r="F23" s="67">
        <f t="shared" si="0"/>
        <v>78.87</v>
      </c>
      <c r="G23" s="68" t="s">
        <v>297</v>
      </c>
      <c r="H23" s="69">
        <v>134</v>
      </c>
      <c r="I23" s="101">
        <f t="shared" si="9"/>
        <v>8357.01</v>
      </c>
      <c r="J23" s="17">
        <f t="shared" si="4"/>
        <v>10568.58</v>
      </c>
      <c r="L23" s="117"/>
      <c r="M23" s="171">
        <f t="shared" si="10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11"/>
        <v>0</v>
      </c>
      <c r="U23" s="17">
        <f t="shared" si="5"/>
        <v>0</v>
      </c>
      <c r="W23" s="117"/>
      <c r="X23" s="171">
        <f t="shared" si="12"/>
        <v>353</v>
      </c>
      <c r="Y23" s="15">
        <v>10</v>
      </c>
      <c r="Z23" s="67">
        <v>289.27</v>
      </c>
      <c r="AA23" s="188">
        <v>45272</v>
      </c>
      <c r="AB23" s="870">
        <f t="shared" si="2"/>
        <v>289.27</v>
      </c>
      <c r="AC23" s="844" t="s">
        <v>729</v>
      </c>
      <c r="AD23" s="859">
        <v>0</v>
      </c>
      <c r="AE23" s="101">
        <f t="shared" si="13"/>
        <v>10871.169999999998</v>
      </c>
      <c r="AF23" s="17">
        <f t="shared" si="6"/>
        <v>0</v>
      </c>
      <c r="AH23" s="117"/>
      <c r="AI23" s="171">
        <f t="shared" si="14"/>
        <v>183</v>
      </c>
      <c r="AJ23" s="15">
        <v>2</v>
      </c>
      <c r="AK23" s="67">
        <v>43.84</v>
      </c>
      <c r="AL23" s="188">
        <v>45297</v>
      </c>
      <c r="AM23" s="67">
        <f t="shared" si="3"/>
        <v>43.84</v>
      </c>
      <c r="AN23" s="68" t="s">
        <v>980</v>
      </c>
      <c r="AO23" s="69">
        <v>114</v>
      </c>
      <c r="AP23" s="101">
        <f t="shared" si="15"/>
        <v>3642.9309999999978</v>
      </c>
      <c r="AQ23" s="17">
        <f t="shared" si="7"/>
        <v>4997.76</v>
      </c>
    </row>
    <row r="24" spans="1:43" x14ac:dyDescent="0.25">
      <c r="A24" s="118"/>
      <c r="B24" s="171">
        <f t="shared" si="8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300</v>
      </c>
      <c r="H24" s="859">
        <v>100</v>
      </c>
      <c r="I24" s="981">
        <f t="shared" si="9"/>
        <v>7997.14</v>
      </c>
      <c r="J24" s="987">
        <f t="shared" si="4"/>
        <v>35987</v>
      </c>
      <c r="L24" s="118"/>
      <c r="M24" s="171">
        <f t="shared" si="10"/>
        <v>0</v>
      </c>
      <c r="N24" s="15"/>
      <c r="O24" s="67"/>
      <c r="P24" s="188"/>
      <c r="Q24" s="870">
        <f t="shared" si="1"/>
        <v>0</v>
      </c>
      <c r="R24" s="844"/>
      <c r="S24" s="859"/>
      <c r="T24" s="981">
        <f t="shared" si="11"/>
        <v>0</v>
      </c>
      <c r="U24" s="987">
        <f t="shared" si="5"/>
        <v>0</v>
      </c>
      <c r="W24" s="118"/>
      <c r="X24" s="171">
        <f t="shared" si="12"/>
        <v>323</v>
      </c>
      <c r="Y24" s="15">
        <v>30</v>
      </c>
      <c r="Z24" s="67">
        <v>931.3</v>
      </c>
      <c r="AA24" s="188">
        <v>45273</v>
      </c>
      <c r="AB24" s="870">
        <f t="shared" si="2"/>
        <v>931.3</v>
      </c>
      <c r="AC24" s="844" t="s">
        <v>752</v>
      </c>
      <c r="AD24" s="859">
        <v>0</v>
      </c>
      <c r="AE24" s="981">
        <f t="shared" si="13"/>
        <v>9939.869999999999</v>
      </c>
      <c r="AF24" s="987">
        <f t="shared" si="6"/>
        <v>0</v>
      </c>
      <c r="AH24" s="118"/>
      <c r="AI24" s="171">
        <f t="shared" si="14"/>
        <v>183</v>
      </c>
      <c r="AJ24" s="15"/>
      <c r="AK24" s="67"/>
      <c r="AL24" s="188"/>
      <c r="AM24" s="870">
        <f t="shared" si="3"/>
        <v>0</v>
      </c>
      <c r="AN24" s="844"/>
      <c r="AO24" s="859"/>
      <c r="AP24" s="981">
        <f t="shared" si="15"/>
        <v>3642.9309999999978</v>
      </c>
      <c r="AQ24" s="987">
        <f t="shared" si="7"/>
        <v>0</v>
      </c>
    </row>
    <row r="25" spans="1:43" x14ac:dyDescent="0.25">
      <c r="A25" s="117"/>
      <c r="B25" s="171">
        <f t="shared" si="8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303</v>
      </c>
      <c r="H25" s="859">
        <v>100</v>
      </c>
      <c r="I25" s="981">
        <f t="shared" si="9"/>
        <v>7865.62</v>
      </c>
      <c r="J25" s="987">
        <f t="shared" si="4"/>
        <v>13152.000000000002</v>
      </c>
      <c r="L25" s="117"/>
      <c r="M25" s="171">
        <f t="shared" si="10"/>
        <v>0</v>
      </c>
      <c r="N25" s="15"/>
      <c r="O25" s="67"/>
      <c r="P25" s="188"/>
      <c r="Q25" s="870">
        <f t="shared" si="1"/>
        <v>0</v>
      </c>
      <c r="R25" s="844"/>
      <c r="S25" s="859"/>
      <c r="T25" s="981">
        <f t="shared" si="11"/>
        <v>0</v>
      </c>
      <c r="U25" s="987">
        <f t="shared" si="5"/>
        <v>0</v>
      </c>
      <c r="W25" s="117"/>
      <c r="X25" s="171">
        <f t="shared" si="12"/>
        <v>288</v>
      </c>
      <c r="Y25" s="15">
        <v>35</v>
      </c>
      <c r="Z25" s="67">
        <v>1106.07</v>
      </c>
      <c r="AA25" s="188">
        <v>45274</v>
      </c>
      <c r="AB25" s="870">
        <f t="shared" si="2"/>
        <v>1106.07</v>
      </c>
      <c r="AC25" s="844" t="s">
        <v>757</v>
      </c>
      <c r="AD25" s="859">
        <v>0</v>
      </c>
      <c r="AE25" s="981">
        <f t="shared" si="13"/>
        <v>8833.7999999999993</v>
      </c>
      <c r="AF25" s="987">
        <f t="shared" si="6"/>
        <v>0</v>
      </c>
      <c r="AH25" s="117"/>
      <c r="AI25" s="171">
        <f t="shared" si="14"/>
        <v>183</v>
      </c>
      <c r="AJ25" s="15"/>
      <c r="AK25" s="67"/>
      <c r="AL25" s="188"/>
      <c r="AM25" s="870">
        <f t="shared" si="3"/>
        <v>0</v>
      </c>
      <c r="AN25" s="844"/>
      <c r="AO25" s="859"/>
      <c r="AP25" s="981">
        <f t="shared" si="15"/>
        <v>3642.9309999999978</v>
      </c>
      <c r="AQ25" s="987">
        <f t="shared" si="7"/>
        <v>0</v>
      </c>
    </row>
    <row r="26" spans="1:43" x14ac:dyDescent="0.25">
      <c r="A26" s="117"/>
      <c r="B26" s="171">
        <f t="shared" si="8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304</v>
      </c>
      <c r="H26" s="859">
        <v>0</v>
      </c>
      <c r="I26" s="981">
        <f t="shared" si="9"/>
        <v>6741.21</v>
      </c>
      <c r="J26" s="987">
        <f t="shared" si="4"/>
        <v>0</v>
      </c>
      <c r="L26" s="117"/>
      <c r="M26" s="171">
        <f t="shared" si="10"/>
        <v>0</v>
      </c>
      <c r="N26" s="15"/>
      <c r="O26" s="67"/>
      <c r="P26" s="188"/>
      <c r="Q26" s="870">
        <f t="shared" si="1"/>
        <v>0</v>
      </c>
      <c r="R26" s="844"/>
      <c r="S26" s="859"/>
      <c r="T26" s="981">
        <f t="shared" si="11"/>
        <v>0</v>
      </c>
      <c r="U26" s="987">
        <f t="shared" si="5"/>
        <v>0</v>
      </c>
      <c r="W26" s="117"/>
      <c r="X26" s="171">
        <f t="shared" si="12"/>
        <v>284</v>
      </c>
      <c r="Y26" s="15">
        <v>4</v>
      </c>
      <c r="Z26" s="67">
        <v>109.68</v>
      </c>
      <c r="AA26" s="188">
        <v>45275</v>
      </c>
      <c r="AB26" s="870">
        <f t="shared" si="2"/>
        <v>109.68</v>
      </c>
      <c r="AC26" s="844" t="s">
        <v>765</v>
      </c>
      <c r="AD26" s="859">
        <v>138</v>
      </c>
      <c r="AE26" s="981">
        <f t="shared" si="13"/>
        <v>8724.119999999999</v>
      </c>
      <c r="AF26" s="987">
        <f t="shared" si="6"/>
        <v>15135.84</v>
      </c>
      <c r="AH26" s="117"/>
      <c r="AI26" s="171">
        <f t="shared" si="14"/>
        <v>183</v>
      </c>
      <c r="AJ26" s="15"/>
      <c r="AK26" s="67"/>
      <c r="AL26" s="188"/>
      <c r="AM26" s="870">
        <f t="shared" si="3"/>
        <v>0</v>
      </c>
      <c r="AN26" s="844"/>
      <c r="AO26" s="859"/>
      <c r="AP26" s="981">
        <f t="shared" si="15"/>
        <v>3642.9309999999978</v>
      </c>
      <c r="AQ26" s="987">
        <f t="shared" si="7"/>
        <v>0</v>
      </c>
    </row>
    <row r="27" spans="1:43" x14ac:dyDescent="0.25">
      <c r="A27" s="117"/>
      <c r="B27" s="171">
        <f t="shared" si="8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312</v>
      </c>
      <c r="H27" s="859">
        <v>134</v>
      </c>
      <c r="I27" s="981">
        <f t="shared" si="9"/>
        <v>6691.71</v>
      </c>
      <c r="J27" s="987">
        <f t="shared" si="4"/>
        <v>6633</v>
      </c>
      <c r="L27" s="117"/>
      <c r="M27" s="171">
        <f t="shared" si="10"/>
        <v>0</v>
      </c>
      <c r="N27" s="15"/>
      <c r="O27" s="67"/>
      <c r="P27" s="188"/>
      <c r="Q27" s="870">
        <f t="shared" si="1"/>
        <v>0</v>
      </c>
      <c r="R27" s="844"/>
      <c r="S27" s="859"/>
      <c r="T27" s="981">
        <f t="shared" si="11"/>
        <v>0</v>
      </c>
      <c r="U27" s="987">
        <f t="shared" si="5"/>
        <v>0</v>
      </c>
      <c r="W27" s="117"/>
      <c r="X27" s="171">
        <f t="shared" si="12"/>
        <v>254</v>
      </c>
      <c r="Y27" s="15">
        <v>30</v>
      </c>
      <c r="Z27" s="67">
        <v>874.91</v>
      </c>
      <c r="AA27" s="188">
        <v>45276</v>
      </c>
      <c r="AB27" s="870">
        <f t="shared" si="2"/>
        <v>874.91</v>
      </c>
      <c r="AC27" s="844" t="s">
        <v>792</v>
      </c>
      <c r="AD27" s="859">
        <v>0</v>
      </c>
      <c r="AE27" s="981">
        <f t="shared" si="13"/>
        <v>7849.2099999999991</v>
      </c>
      <c r="AF27" s="987">
        <f t="shared" si="6"/>
        <v>0</v>
      </c>
      <c r="AH27" s="117"/>
      <c r="AI27" s="171">
        <f t="shared" si="14"/>
        <v>183</v>
      </c>
      <c r="AJ27" s="15"/>
      <c r="AK27" s="67"/>
      <c r="AL27" s="188"/>
      <c r="AM27" s="870">
        <f t="shared" si="3"/>
        <v>0</v>
      </c>
      <c r="AN27" s="844"/>
      <c r="AO27" s="859"/>
      <c r="AP27" s="981">
        <f t="shared" si="15"/>
        <v>3642.9309999999978</v>
      </c>
      <c r="AQ27" s="987">
        <f t="shared" si="7"/>
        <v>0</v>
      </c>
    </row>
    <row r="28" spans="1:43" x14ac:dyDescent="0.25">
      <c r="A28" s="117"/>
      <c r="B28" s="171">
        <f t="shared" si="8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315</v>
      </c>
      <c r="H28" s="859">
        <v>100</v>
      </c>
      <c r="I28" s="981">
        <f t="shared" si="9"/>
        <v>6433.32</v>
      </c>
      <c r="J28" s="987">
        <f t="shared" si="4"/>
        <v>25839</v>
      </c>
      <c r="L28" s="117"/>
      <c r="M28" s="171">
        <f t="shared" si="10"/>
        <v>0</v>
      </c>
      <c r="N28" s="15"/>
      <c r="O28" s="67"/>
      <c r="P28" s="188"/>
      <c r="Q28" s="870">
        <f t="shared" si="1"/>
        <v>0</v>
      </c>
      <c r="R28" s="844"/>
      <c r="S28" s="859"/>
      <c r="T28" s="981">
        <f t="shared" si="11"/>
        <v>0</v>
      </c>
      <c r="U28" s="987">
        <f t="shared" si="5"/>
        <v>0</v>
      </c>
      <c r="W28" s="117"/>
      <c r="X28" s="171">
        <f t="shared" si="12"/>
        <v>224</v>
      </c>
      <c r="Y28" s="15">
        <v>30</v>
      </c>
      <c r="Z28" s="67">
        <v>906.95</v>
      </c>
      <c r="AA28" s="188">
        <v>45277</v>
      </c>
      <c r="AB28" s="870">
        <f t="shared" si="2"/>
        <v>906.95</v>
      </c>
      <c r="AC28" s="844" t="s">
        <v>794</v>
      </c>
      <c r="AD28" s="859">
        <v>138</v>
      </c>
      <c r="AE28" s="981">
        <f t="shared" si="13"/>
        <v>6942.2599999999993</v>
      </c>
      <c r="AF28" s="987">
        <f t="shared" si="6"/>
        <v>125159.1</v>
      </c>
      <c r="AH28" s="117"/>
      <c r="AI28" s="171">
        <f t="shared" si="14"/>
        <v>183</v>
      </c>
      <c r="AJ28" s="15"/>
      <c r="AK28" s="67"/>
      <c r="AL28" s="188"/>
      <c r="AM28" s="870">
        <f t="shared" si="3"/>
        <v>0</v>
      </c>
      <c r="AN28" s="844"/>
      <c r="AO28" s="859"/>
      <c r="AP28" s="981">
        <f t="shared" si="15"/>
        <v>3642.9309999999978</v>
      </c>
      <c r="AQ28" s="987">
        <f t="shared" si="7"/>
        <v>0</v>
      </c>
    </row>
    <row r="29" spans="1:43" x14ac:dyDescent="0.25">
      <c r="A29" s="117"/>
      <c r="B29" s="171">
        <f t="shared" si="8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324</v>
      </c>
      <c r="H29" s="859">
        <v>115</v>
      </c>
      <c r="I29" s="981">
        <f t="shared" si="9"/>
        <v>6066.2699999999995</v>
      </c>
      <c r="J29" s="987">
        <f t="shared" si="4"/>
        <v>42210.75</v>
      </c>
      <c r="L29" s="117"/>
      <c r="M29" s="171">
        <f t="shared" si="10"/>
        <v>0</v>
      </c>
      <c r="N29" s="15"/>
      <c r="O29" s="67"/>
      <c r="P29" s="188"/>
      <c r="Q29" s="870">
        <f t="shared" si="1"/>
        <v>0</v>
      </c>
      <c r="R29" s="1429"/>
      <c r="S29" s="859"/>
      <c r="T29" s="981">
        <f t="shared" si="11"/>
        <v>0</v>
      </c>
      <c r="U29" s="987">
        <f t="shared" si="5"/>
        <v>0</v>
      </c>
      <c r="W29" s="117"/>
      <c r="X29" s="171">
        <f t="shared" si="12"/>
        <v>223</v>
      </c>
      <c r="Y29" s="15">
        <v>1</v>
      </c>
      <c r="Z29" s="67">
        <v>26.13</v>
      </c>
      <c r="AA29" s="188">
        <v>45279</v>
      </c>
      <c r="AB29" s="870">
        <f t="shared" si="2"/>
        <v>26.13</v>
      </c>
      <c r="AC29" s="844" t="s">
        <v>810</v>
      </c>
      <c r="AD29" s="859">
        <v>138</v>
      </c>
      <c r="AE29" s="981">
        <f t="shared" si="13"/>
        <v>6916.1299999999992</v>
      </c>
      <c r="AF29" s="987">
        <f t="shared" si="6"/>
        <v>3605.94</v>
      </c>
      <c r="AH29" s="117"/>
      <c r="AI29" s="171">
        <f t="shared" si="14"/>
        <v>183</v>
      </c>
      <c r="AJ29" s="15"/>
      <c r="AK29" s="67"/>
      <c r="AL29" s="188"/>
      <c r="AM29" s="870">
        <f t="shared" si="3"/>
        <v>0</v>
      </c>
      <c r="AN29" s="844"/>
      <c r="AO29" s="859"/>
      <c r="AP29" s="981">
        <f t="shared" si="15"/>
        <v>3642.9309999999978</v>
      </c>
      <c r="AQ29" s="987">
        <f t="shared" si="7"/>
        <v>0</v>
      </c>
    </row>
    <row r="30" spans="1:43" x14ac:dyDescent="0.25">
      <c r="A30" s="117"/>
      <c r="B30" s="171">
        <f t="shared" si="8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326</v>
      </c>
      <c r="H30" s="859">
        <v>0</v>
      </c>
      <c r="I30" s="981">
        <f t="shared" si="9"/>
        <v>4830.75</v>
      </c>
      <c r="J30" s="987">
        <f t="shared" si="4"/>
        <v>0</v>
      </c>
      <c r="L30" s="117"/>
      <c r="M30" s="171">
        <f t="shared" si="10"/>
        <v>0</v>
      </c>
      <c r="N30" s="15"/>
      <c r="O30" s="67"/>
      <c r="P30" s="188"/>
      <c r="Q30" s="870">
        <f t="shared" si="1"/>
        <v>0</v>
      </c>
      <c r="R30" s="844"/>
      <c r="S30" s="859"/>
      <c r="T30" s="981">
        <f t="shared" si="11"/>
        <v>0</v>
      </c>
      <c r="U30" s="987">
        <f t="shared" si="5"/>
        <v>0</v>
      </c>
      <c r="W30" s="117"/>
      <c r="X30" s="171">
        <f t="shared" si="12"/>
        <v>188</v>
      </c>
      <c r="Y30" s="15">
        <v>35</v>
      </c>
      <c r="Z30" s="67">
        <v>1116.8699999999999</v>
      </c>
      <c r="AA30" s="188">
        <v>45279</v>
      </c>
      <c r="AB30" s="870">
        <f t="shared" si="2"/>
        <v>1116.8699999999999</v>
      </c>
      <c r="AC30" s="844" t="s">
        <v>813</v>
      </c>
      <c r="AD30" s="859">
        <v>0</v>
      </c>
      <c r="AE30" s="981">
        <f t="shared" si="13"/>
        <v>5799.2599999999993</v>
      </c>
      <c r="AF30" s="987">
        <f t="shared" si="6"/>
        <v>0</v>
      </c>
      <c r="AH30" s="117"/>
      <c r="AI30" s="171">
        <f t="shared" si="14"/>
        <v>183</v>
      </c>
      <c r="AJ30" s="15"/>
      <c r="AK30" s="67"/>
      <c r="AL30" s="188"/>
      <c r="AM30" s="870">
        <f t="shared" si="3"/>
        <v>0</v>
      </c>
      <c r="AN30" s="844"/>
      <c r="AO30" s="859"/>
      <c r="AP30" s="981">
        <f t="shared" si="15"/>
        <v>3642.9309999999978</v>
      </c>
      <c r="AQ30" s="987">
        <f t="shared" si="7"/>
        <v>0</v>
      </c>
    </row>
    <row r="31" spans="1:43" x14ac:dyDescent="0.25">
      <c r="A31" s="117"/>
      <c r="B31" s="171">
        <f t="shared" si="8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331</v>
      </c>
      <c r="H31" s="859">
        <v>134</v>
      </c>
      <c r="I31" s="981">
        <f t="shared" si="9"/>
        <v>4783.8900000000003</v>
      </c>
      <c r="J31" s="987">
        <f t="shared" si="4"/>
        <v>6279.24</v>
      </c>
      <c r="L31" s="117"/>
      <c r="M31" s="171">
        <f t="shared" si="10"/>
        <v>0</v>
      </c>
      <c r="N31" s="15"/>
      <c r="O31" s="67"/>
      <c r="P31" s="188"/>
      <c r="Q31" s="870">
        <f t="shared" si="1"/>
        <v>0</v>
      </c>
      <c r="R31" s="844"/>
      <c r="S31" s="859"/>
      <c r="T31" s="981">
        <f t="shared" si="11"/>
        <v>0</v>
      </c>
      <c r="U31" s="987">
        <f t="shared" si="5"/>
        <v>0</v>
      </c>
      <c r="W31" s="117"/>
      <c r="X31" s="171">
        <f t="shared" si="12"/>
        <v>187</v>
      </c>
      <c r="Y31" s="15">
        <v>1</v>
      </c>
      <c r="Z31" s="67">
        <v>21.36</v>
      </c>
      <c r="AA31" s="188">
        <v>45280</v>
      </c>
      <c r="AB31" s="870">
        <f t="shared" si="2"/>
        <v>21.36</v>
      </c>
      <c r="AC31" s="844" t="s">
        <v>820</v>
      </c>
      <c r="AD31" s="859">
        <v>138</v>
      </c>
      <c r="AE31" s="981">
        <f t="shared" si="13"/>
        <v>5777.9</v>
      </c>
      <c r="AF31" s="987">
        <f t="shared" si="6"/>
        <v>2947.68</v>
      </c>
      <c r="AH31" s="117"/>
      <c r="AI31" s="171">
        <f t="shared" si="14"/>
        <v>183</v>
      </c>
      <c r="AJ31" s="15"/>
      <c r="AK31" s="67"/>
      <c r="AL31" s="188"/>
      <c r="AM31" s="870">
        <f t="shared" si="3"/>
        <v>0</v>
      </c>
      <c r="AN31" s="844"/>
      <c r="AO31" s="859"/>
      <c r="AP31" s="981">
        <f t="shared" si="15"/>
        <v>3642.9309999999978</v>
      </c>
      <c r="AQ31" s="987">
        <f t="shared" si="7"/>
        <v>0</v>
      </c>
    </row>
    <row r="32" spans="1:43" x14ac:dyDescent="0.25">
      <c r="A32" s="117"/>
      <c r="B32" s="171">
        <f t="shared" si="8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341</v>
      </c>
      <c r="H32" s="859">
        <v>134</v>
      </c>
      <c r="I32" s="981">
        <f t="shared" si="9"/>
        <v>4755.4900000000007</v>
      </c>
      <c r="J32" s="987">
        <f t="shared" si="4"/>
        <v>3805.6</v>
      </c>
      <c r="L32" s="117"/>
      <c r="M32" s="171">
        <f t="shared" si="10"/>
        <v>0</v>
      </c>
      <c r="N32" s="15"/>
      <c r="O32" s="67"/>
      <c r="P32" s="188"/>
      <c r="Q32" s="870">
        <f t="shared" si="1"/>
        <v>0</v>
      </c>
      <c r="R32" s="844"/>
      <c r="S32" s="859"/>
      <c r="T32" s="981">
        <f t="shared" si="11"/>
        <v>0</v>
      </c>
      <c r="U32" s="987">
        <f t="shared" si="5"/>
        <v>0</v>
      </c>
      <c r="W32" s="117"/>
      <c r="X32" s="171">
        <f t="shared" si="12"/>
        <v>186</v>
      </c>
      <c r="Y32" s="15">
        <v>1</v>
      </c>
      <c r="Z32" s="67">
        <v>30.98</v>
      </c>
      <c r="AA32" s="188">
        <v>45280</v>
      </c>
      <c r="AB32" s="870">
        <f t="shared" si="2"/>
        <v>30.98</v>
      </c>
      <c r="AC32" s="844" t="s">
        <v>820</v>
      </c>
      <c r="AD32" s="859">
        <v>138</v>
      </c>
      <c r="AE32" s="981">
        <f t="shared" si="13"/>
        <v>5746.92</v>
      </c>
      <c r="AF32" s="987">
        <f t="shared" si="6"/>
        <v>4275.24</v>
      </c>
      <c r="AH32" s="117"/>
      <c r="AI32" s="171">
        <f t="shared" si="14"/>
        <v>183</v>
      </c>
      <c r="AJ32" s="15"/>
      <c r="AK32" s="67"/>
      <c r="AL32" s="188"/>
      <c r="AM32" s="870">
        <f t="shared" si="3"/>
        <v>0</v>
      </c>
      <c r="AN32" s="844"/>
      <c r="AO32" s="859"/>
      <c r="AP32" s="981">
        <f t="shared" si="15"/>
        <v>3642.9309999999978</v>
      </c>
      <c r="AQ32" s="987">
        <f t="shared" si="7"/>
        <v>0</v>
      </c>
    </row>
    <row r="33" spans="1:43" x14ac:dyDescent="0.25">
      <c r="A33" s="117"/>
      <c r="B33" s="171">
        <f t="shared" si="8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342</v>
      </c>
      <c r="H33" s="859">
        <v>0</v>
      </c>
      <c r="I33" s="981">
        <f t="shared" si="9"/>
        <v>3884.3000000000006</v>
      </c>
      <c r="J33" s="987">
        <f t="shared" si="4"/>
        <v>0</v>
      </c>
      <c r="L33" s="117"/>
      <c r="M33" s="171">
        <f t="shared" si="10"/>
        <v>0</v>
      </c>
      <c r="N33" s="15"/>
      <c r="O33" s="67"/>
      <c r="P33" s="188"/>
      <c r="Q33" s="870">
        <f t="shared" si="1"/>
        <v>0</v>
      </c>
      <c r="R33" s="844"/>
      <c r="S33" s="859"/>
      <c r="T33" s="981">
        <f t="shared" si="11"/>
        <v>0</v>
      </c>
      <c r="U33" s="987">
        <f t="shared" si="5"/>
        <v>0</v>
      </c>
      <c r="W33" s="117"/>
      <c r="X33" s="171">
        <f t="shared" si="12"/>
        <v>156</v>
      </c>
      <c r="Y33" s="15">
        <v>30</v>
      </c>
      <c r="Z33" s="67">
        <v>898.32</v>
      </c>
      <c r="AA33" s="188">
        <v>45281</v>
      </c>
      <c r="AB33" s="67">
        <f t="shared" si="2"/>
        <v>898.32</v>
      </c>
      <c r="AC33" s="68" t="s">
        <v>830</v>
      </c>
      <c r="AD33" s="69">
        <v>0</v>
      </c>
      <c r="AE33" s="981">
        <f t="shared" si="13"/>
        <v>4848.6000000000004</v>
      </c>
      <c r="AF33" s="987">
        <f t="shared" si="6"/>
        <v>0</v>
      </c>
      <c r="AH33" s="117"/>
      <c r="AI33" s="171">
        <f t="shared" si="14"/>
        <v>183</v>
      </c>
      <c r="AJ33" s="15"/>
      <c r="AK33" s="67"/>
      <c r="AL33" s="188"/>
      <c r="AM33" s="67">
        <f t="shared" si="3"/>
        <v>0</v>
      </c>
      <c r="AN33" s="68"/>
      <c r="AO33" s="69"/>
      <c r="AP33" s="981">
        <f t="shared" si="15"/>
        <v>3642.9309999999978</v>
      </c>
      <c r="AQ33" s="987">
        <f t="shared" si="7"/>
        <v>0</v>
      </c>
    </row>
    <row r="34" spans="1:43" x14ac:dyDescent="0.25">
      <c r="A34" s="117"/>
      <c r="B34" s="171">
        <f t="shared" si="8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350</v>
      </c>
      <c r="H34" s="859">
        <v>0</v>
      </c>
      <c r="I34" s="981">
        <f t="shared" si="9"/>
        <v>2978.4800000000005</v>
      </c>
      <c r="J34" s="987">
        <f t="shared" si="4"/>
        <v>0</v>
      </c>
      <c r="L34" s="117"/>
      <c r="M34" s="171">
        <f t="shared" si="10"/>
        <v>0</v>
      </c>
      <c r="N34" s="15"/>
      <c r="O34" s="67"/>
      <c r="P34" s="188"/>
      <c r="Q34" s="870">
        <f t="shared" si="1"/>
        <v>0</v>
      </c>
      <c r="R34" s="844"/>
      <c r="S34" s="859"/>
      <c r="T34" s="981">
        <f t="shared" si="11"/>
        <v>0</v>
      </c>
      <c r="U34" s="987">
        <f t="shared" si="5"/>
        <v>0</v>
      </c>
      <c r="W34" s="117"/>
      <c r="X34" s="171">
        <f t="shared" si="12"/>
        <v>154</v>
      </c>
      <c r="Y34" s="15">
        <v>2</v>
      </c>
      <c r="Z34" s="67">
        <v>62.64</v>
      </c>
      <c r="AA34" s="188">
        <v>45282</v>
      </c>
      <c r="AB34" s="870">
        <f t="shared" si="2"/>
        <v>62.64</v>
      </c>
      <c r="AC34" s="844" t="s">
        <v>845</v>
      </c>
      <c r="AD34" s="859">
        <v>138</v>
      </c>
      <c r="AE34" s="981">
        <f t="shared" si="13"/>
        <v>4785.96</v>
      </c>
      <c r="AF34" s="987">
        <f t="shared" si="6"/>
        <v>8644.32</v>
      </c>
      <c r="AH34" s="117"/>
      <c r="AI34" s="171">
        <f t="shared" si="14"/>
        <v>183</v>
      </c>
      <c r="AJ34" s="15"/>
      <c r="AK34" s="67"/>
      <c r="AL34" s="188"/>
      <c r="AM34" s="870">
        <f t="shared" si="3"/>
        <v>0</v>
      </c>
      <c r="AN34" s="844"/>
      <c r="AO34" s="859"/>
      <c r="AP34" s="981">
        <f t="shared" si="15"/>
        <v>3642.9309999999978</v>
      </c>
      <c r="AQ34" s="987">
        <f t="shared" si="7"/>
        <v>0</v>
      </c>
    </row>
    <row r="35" spans="1:43" x14ac:dyDescent="0.25">
      <c r="A35" s="117"/>
      <c r="B35" s="171">
        <f t="shared" si="8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351</v>
      </c>
      <c r="H35" s="859">
        <v>134</v>
      </c>
      <c r="I35" s="981">
        <f t="shared" si="9"/>
        <v>2953.9600000000005</v>
      </c>
      <c r="J35" s="987">
        <f t="shared" si="4"/>
        <v>3285.68</v>
      </c>
      <c r="L35" s="117"/>
      <c r="M35" s="171">
        <f t="shared" si="10"/>
        <v>0</v>
      </c>
      <c r="N35" s="15"/>
      <c r="O35" s="67"/>
      <c r="P35" s="188"/>
      <c r="Q35" s="870">
        <f t="shared" si="1"/>
        <v>0</v>
      </c>
      <c r="R35" s="844"/>
      <c r="S35" s="859"/>
      <c r="T35" s="981">
        <f t="shared" si="11"/>
        <v>0</v>
      </c>
      <c r="U35" s="987">
        <f t="shared" si="5"/>
        <v>0</v>
      </c>
      <c r="W35" s="117"/>
      <c r="X35" s="171">
        <f t="shared" si="12"/>
        <v>119</v>
      </c>
      <c r="Y35" s="15">
        <v>35</v>
      </c>
      <c r="Z35" s="67">
        <v>1159.7</v>
      </c>
      <c r="AA35" s="188">
        <v>45282</v>
      </c>
      <c r="AB35" s="870">
        <f t="shared" si="2"/>
        <v>1159.7</v>
      </c>
      <c r="AC35" s="844" t="s">
        <v>850</v>
      </c>
      <c r="AD35" s="859">
        <v>0</v>
      </c>
      <c r="AE35" s="981">
        <f t="shared" si="13"/>
        <v>3626.26</v>
      </c>
      <c r="AF35" s="987">
        <f t="shared" si="6"/>
        <v>0</v>
      </c>
      <c r="AH35" s="117"/>
      <c r="AI35" s="171">
        <f t="shared" si="14"/>
        <v>183</v>
      </c>
      <c r="AJ35" s="15"/>
      <c r="AK35" s="67"/>
      <c r="AL35" s="188"/>
      <c r="AM35" s="870">
        <f t="shared" si="3"/>
        <v>0</v>
      </c>
      <c r="AN35" s="844"/>
      <c r="AO35" s="859"/>
      <c r="AP35" s="981">
        <f t="shared" si="15"/>
        <v>3642.9309999999978</v>
      </c>
      <c r="AQ35" s="987">
        <f t="shared" si="7"/>
        <v>0</v>
      </c>
    </row>
    <row r="36" spans="1:43" x14ac:dyDescent="0.25">
      <c r="A36" s="117"/>
      <c r="B36" s="171">
        <f t="shared" si="8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357</v>
      </c>
      <c r="H36" s="859">
        <v>134</v>
      </c>
      <c r="I36" s="981">
        <f t="shared" si="9"/>
        <v>2930.5200000000004</v>
      </c>
      <c r="J36" s="987">
        <f t="shared" si="4"/>
        <v>3140.96</v>
      </c>
      <c r="L36" s="117"/>
      <c r="M36" s="171">
        <f t="shared" si="10"/>
        <v>0</v>
      </c>
      <c r="N36" s="15"/>
      <c r="O36" s="67"/>
      <c r="P36" s="188"/>
      <c r="Q36" s="870">
        <f t="shared" si="1"/>
        <v>0</v>
      </c>
      <c r="R36" s="844"/>
      <c r="S36" s="859"/>
      <c r="T36" s="981">
        <f t="shared" si="11"/>
        <v>0</v>
      </c>
      <c r="U36" s="987">
        <f t="shared" si="5"/>
        <v>0</v>
      </c>
      <c r="W36" s="117"/>
      <c r="X36" s="171">
        <f t="shared" si="12"/>
        <v>84</v>
      </c>
      <c r="Y36" s="15">
        <v>35</v>
      </c>
      <c r="Z36" s="67">
        <v>1087.03</v>
      </c>
      <c r="AA36" s="188">
        <v>45283</v>
      </c>
      <c r="AB36" s="870">
        <f t="shared" si="2"/>
        <v>1087.03</v>
      </c>
      <c r="AC36" s="844" t="s">
        <v>866</v>
      </c>
      <c r="AD36" s="859">
        <v>0</v>
      </c>
      <c r="AE36" s="981">
        <f t="shared" si="13"/>
        <v>2539.2300000000005</v>
      </c>
      <c r="AF36" s="987">
        <f t="shared" si="6"/>
        <v>0</v>
      </c>
      <c r="AH36" s="117"/>
      <c r="AI36" s="171">
        <f t="shared" si="14"/>
        <v>183</v>
      </c>
      <c r="AJ36" s="15"/>
      <c r="AK36" s="67"/>
      <c r="AL36" s="188"/>
      <c r="AM36" s="870">
        <f t="shared" si="3"/>
        <v>0</v>
      </c>
      <c r="AN36" s="844"/>
      <c r="AO36" s="859"/>
      <c r="AP36" s="981">
        <f t="shared" si="15"/>
        <v>3642.9309999999978</v>
      </c>
      <c r="AQ36" s="987">
        <f t="shared" si="7"/>
        <v>0</v>
      </c>
    </row>
    <row r="37" spans="1:43" x14ac:dyDescent="0.25">
      <c r="A37" s="117" t="s">
        <v>22</v>
      </c>
      <c r="B37" s="171">
        <f t="shared" si="8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359</v>
      </c>
      <c r="H37" s="69">
        <v>0</v>
      </c>
      <c r="I37" s="101">
        <f t="shared" si="9"/>
        <v>2275.2600000000002</v>
      </c>
      <c r="J37" s="17">
        <f t="shared" si="4"/>
        <v>0</v>
      </c>
      <c r="L37" s="117" t="s">
        <v>22</v>
      </c>
      <c r="M37" s="171">
        <f t="shared" si="10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11"/>
        <v>0</v>
      </c>
      <c r="U37" s="17">
        <f t="shared" si="5"/>
        <v>0</v>
      </c>
      <c r="W37" s="117" t="s">
        <v>22</v>
      </c>
      <c r="X37" s="171">
        <f t="shared" si="12"/>
        <v>83</v>
      </c>
      <c r="Y37" s="15">
        <v>1</v>
      </c>
      <c r="Z37" s="67">
        <v>24.86</v>
      </c>
      <c r="AA37" s="188">
        <v>45283</v>
      </c>
      <c r="AB37" s="870">
        <f t="shared" si="2"/>
        <v>24.86</v>
      </c>
      <c r="AC37" s="844" t="s">
        <v>868</v>
      </c>
      <c r="AD37" s="859">
        <v>138</v>
      </c>
      <c r="AE37" s="101">
        <f t="shared" si="13"/>
        <v>2514.3700000000003</v>
      </c>
      <c r="AF37" s="17">
        <f t="shared" si="6"/>
        <v>3430.68</v>
      </c>
      <c r="AH37" s="117" t="s">
        <v>22</v>
      </c>
      <c r="AI37" s="171">
        <f t="shared" si="14"/>
        <v>183</v>
      </c>
      <c r="AJ37" s="15"/>
      <c r="AK37" s="67"/>
      <c r="AL37" s="188"/>
      <c r="AM37" s="870">
        <f t="shared" si="3"/>
        <v>0</v>
      </c>
      <c r="AN37" s="844"/>
      <c r="AO37" s="859"/>
      <c r="AP37" s="101">
        <f t="shared" si="15"/>
        <v>3642.9309999999978</v>
      </c>
      <c r="AQ37" s="17">
        <f t="shared" si="7"/>
        <v>0</v>
      </c>
    </row>
    <row r="38" spans="1:43" x14ac:dyDescent="0.25">
      <c r="A38" s="118"/>
      <c r="B38" s="171">
        <f t="shared" si="8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359</v>
      </c>
      <c r="H38" s="859">
        <v>0</v>
      </c>
      <c r="I38" s="981">
        <f t="shared" si="9"/>
        <v>1925.5200000000002</v>
      </c>
      <c r="J38" s="987">
        <f t="shared" si="4"/>
        <v>0</v>
      </c>
      <c r="L38" s="118"/>
      <c r="M38" s="171">
        <f t="shared" si="10"/>
        <v>0</v>
      </c>
      <c r="N38" s="15"/>
      <c r="O38" s="67"/>
      <c r="P38" s="188"/>
      <c r="Q38" s="870">
        <f t="shared" si="1"/>
        <v>0</v>
      </c>
      <c r="R38" s="844"/>
      <c r="S38" s="859"/>
      <c r="T38" s="981">
        <f t="shared" si="11"/>
        <v>0</v>
      </c>
      <c r="U38" s="987">
        <f t="shared" si="5"/>
        <v>0</v>
      </c>
      <c r="W38" s="118"/>
      <c r="X38" s="171">
        <f t="shared" si="12"/>
        <v>82</v>
      </c>
      <c r="Y38" s="15">
        <v>1</v>
      </c>
      <c r="Z38" s="67">
        <v>29.89</v>
      </c>
      <c r="AA38" s="188">
        <v>45284</v>
      </c>
      <c r="AB38" s="870">
        <f t="shared" si="2"/>
        <v>29.89</v>
      </c>
      <c r="AC38" s="844" t="s">
        <v>870</v>
      </c>
      <c r="AD38" s="859">
        <v>138</v>
      </c>
      <c r="AE38" s="981">
        <f t="shared" si="13"/>
        <v>2484.4800000000005</v>
      </c>
      <c r="AF38" s="987">
        <f t="shared" si="6"/>
        <v>4124.82</v>
      </c>
      <c r="AH38" s="118"/>
      <c r="AI38" s="171">
        <f t="shared" si="14"/>
        <v>183</v>
      </c>
      <c r="AJ38" s="15"/>
      <c r="AK38" s="67"/>
      <c r="AL38" s="188"/>
      <c r="AM38" s="870">
        <f t="shared" si="3"/>
        <v>0</v>
      </c>
      <c r="AN38" s="844"/>
      <c r="AO38" s="859"/>
      <c r="AP38" s="981">
        <f t="shared" si="15"/>
        <v>3642.9309999999978</v>
      </c>
      <c r="AQ38" s="987">
        <f t="shared" si="7"/>
        <v>0</v>
      </c>
    </row>
    <row r="39" spans="1:43" x14ac:dyDescent="0.25">
      <c r="A39" s="117"/>
      <c r="B39" s="171">
        <f t="shared" si="8"/>
        <v>30</v>
      </c>
      <c r="C39" s="15">
        <v>43</v>
      </c>
      <c r="D39" s="67">
        <v>1118.54</v>
      </c>
      <c r="E39" s="188">
        <v>45254</v>
      </c>
      <c r="F39" s="870">
        <f t="shared" ref="F39" si="17">D39</f>
        <v>1118.54</v>
      </c>
      <c r="G39" s="844" t="s">
        <v>367</v>
      </c>
      <c r="H39" s="859">
        <v>134</v>
      </c>
      <c r="I39" s="981">
        <f t="shared" si="9"/>
        <v>806.98000000000025</v>
      </c>
      <c r="J39" s="987">
        <f t="shared" si="4"/>
        <v>149884.35999999999</v>
      </c>
      <c r="L39" s="117"/>
      <c r="M39" s="171">
        <f t="shared" si="10"/>
        <v>0</v>
      </c>
      <c r="N39" s="15"/>
      <c r="O39" s="67"/>
      <c r="P39" s="188"/>
      <c r="Q39" s="870">
        <f t="shared" si="1"/>
        <v>0</v>
      </c>
      <c r="R39" s="844"/>
      <c r="S39" s="859"/>
      <c r="T39" s="981">
        <f t="shared" si="11"/>
        <v>0</v>
      </c>
      <c r="U39" s="987">
        <f t="shared" si="5"/>
        <v>0</v>
      </c>
      <c r="W39" s="117"/>
      <c r="X39" s="171">
        <f t="shared" si="12"/>
        <v>47</v>
      </c>
      <c r="Y39" s="15">
        <v>35</v>
      </c>
      <c r="Z39" s="67">
        <v>1068.3</v>
      </c>
      <c r="AA39" s="188">
        <v>45288</v>
      </c>
      <c r="AB39" s="67">
        <f t="shared" si="2"/>
        <v>1068.3</v>
      </c>
      <c r="AC39" s="68" t="s">
        <v>904</v>
      </c>
      <c r="AD39" s="69">
        <v>138</v>
      </c>
      <c r="AE39" s="981">
        <f t="shared" si="13"/>
        <v>1416.1800000000005</v>
      </c>
      <c r="AF39" s="987">
        <f t="shared" si="6"/>
        <v>147425.4</v>
      </c>
      <c r="AH39" s="117"/>
      <c r="AI39" s="171">
        <f t="shared" si="14"/>
        <v>183</v>
      </c>
      <c r="AJ39" s="15"/>
      <c r="AK39" s="67"/>
      <c r="AL39" s="188"/>
      <c r="AM39" s="870">
        <f t="shared" si="3"/>
        <v>0</v>
      </c>
      <c r="AN39" s="844"/>
      <c r="AO39" s="859"/>
      <c r="AP39" s="981">
        <f t="shared" si="15"/>
        <v>3642.9309999999978</v>
      </c>
      <c r="AQ39" s="987">
        <f t="shared" si="7"/>
        <v>0</v>
      </c>
    </row>
    <row r="40" spans="1:43" x14ac:dyDescent="0.25">
      <c r="A40" s="117"/>
      <c r="B40" s="545">
        <f t="shared" si="8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9"/>
        <v>806.98000000000025</v>
      </c>
      <c r="J40" s="987">
        <f t="shared" si="4"/>
        <v>0</v>
      </c>
      <c r="L40" s="117"/>
      <c r="M40" s="171">
        <f t="shared" si="10"/>
        <v>0</v>
      </c>
      <c r="N40" s="15"/>
      <c r="O40" s="67"/>
      <c r="P40" s="188"/>
      <c r="Q40" s="870">
        <f t="shared" si="1"/>
        <v>0</v>
      </c>
      <c r="R40" s="844"/>
      <c r="S40" s="859"/>
      <c r="T40" s="981">
        <f t="shared" si="11"/>
        <v>0</v>
      </c>
      <c r="U40" s="987">
        <f t="shared" si="5"/>
        <v>0</v>
      </c>
      <c r="W40" s="117"/>
      <c r="X40" s="171">
        <f t="shared" si="12"/>
        <v>37</v>
      </c>
      <c r="Y40" s="15">
        <v>10</v>
      </c>
      <c r="Z40" s="67">
        <v>283.19</v>
      </c>
      <c r="AA40" s="188">
        <v>45288</v>
      </c>
      <c r="AB40" s="67">
        <f t="shared" si="2"/>
        <v>283.19</v>
      </c>
      <c r="AC40" s="68" t="s">
        <v>905</v>
      </c>
      <c r="AD40" s="69">
        <v>130</v>
      </c>
      <c r="AE40" s="981">
        <f t="shared" si="13"/>
        <v>1132.9900000000005</v>
      </c>
      <c r="AF40" s="987">
        <f t="shared" si="6"/>
        <v>36814.699999999997</v>
      </c>
      <c r="AH40" s="117"/>
      <c r="AI40" s="171">
        <f t="shared" si="14"/>
        <v>183</v>
      </c>
      <c r="AJ40" s="15"/>
      <c r="AK40" s="67"/>
      <c r="AL40" s="188"/>
      <c r="AM40" s="870">
        <f t="shared" si="3"/>
        <v>0</v>
      </c>
      <c r="AN40" s="844"/>
      <c r="AO40" s="859"/>
      <c r="AP40" s="981">
        <f t="shared" si="15"/>
        <v>3642.9309999999978</v>
      </c>
      <c r="AQ40" s="987">
        <f t="shared" si="7"/>
        <v>0</v>
      </c>
    </row>
    <row r="41" spans="1:43" x14ac:dyDescent="0.25">
      <c r="A41" s="117"/>
      <c r="B41" s="171">
        <f t="shared" si="8"/>
        <v>25</v>
      </c>
      <c r="C41" s="15">
        <v>5</v>
      </c>
      <c r="D41" s="781">
        <v>129.69</v>
      </c>
      <c r="E41" s="782">
        <v>45259</v>
      </c>
      <c r="F41" s="1163">
        <f t="shared" si="0"/>
        <v>129.69</v>
      </c>
      <c r="G41" s="1159" t="s">
        <v>565</v>
      </c>
      <c r="H41" s="1160">
        <v>100</v>
      </c>
      <c r="I41" s="981">
        <f t="shared" si="9"/>
        <v>677.29000000000019</v>
      </c>
      <c r="J41" s="987">
        <f t="shared" si="4"/>
        <v>12969</v>
      </c>
      <c r="L41" s="117"/>
      <c r="M41" s="171">
        <f t="shared" si="10"/>
        <v>0</v>
      </c>
      <c r="N41" s="15"/>
      <c r="O41" s="67"/>
      <c r="P41" s="188"/>
      <c r="Q41" s="870">
        <f t="shared" si="1"/>
        <v>0</v>
      </c>
      <c r="R41" s="844"/>
      <c r="S41" s="859"/>
      <c r="T41" s="981">
        <f t="shared" si="11"/>
        <v>0</v>
      </c>
      <c r="U41" s="987">
        <f t="shared" si="5"/>
        <v>0</v>
      </c>
      <c r="W41" s="117"/>
      <c r="X41" s="171">
        <f t="shared" si="12"/>
        <v>27</v>
      </c>
      <c r="Y41" s="15">
        <v>10</v>
      </c>
      <c r="Z41" s="67">
        <v>319.64</v>
      </c>
      <c r="AA41" s="188">
        <v>45288</v>
      </c>
      <c r="AB41" s="67">
        <f t="shared" si="2"/>
        <v>319.64</v>
      </c>
      <c r="AC41" s="68" t="s">
        <v>908</v>
      </c>
      <c r="AD41" s="69">
        <v>0</v>
      </c>
      <c r="AE41" s="981">
        <f t="shared" si="13"/>
        <v>813.35000000000048</v>
      </c>
      <c r="AF41" s="987">
        <f t="shared" si="6"/>
        <v>0</v>
      </c>
      <c r="AH41" s="117"/>
      <c r="AI41" s="171">
        <f t="shared" si="14"/>
        <v>183</v>
      </c>
      <c r="AJ41" s="15"/>
      <c r="AK41" s="67"/>
      <c r="AL41" s="188"/>
      <c r="AM41" s="67">
        <f t="shared" si="3"/>
        <v>0</v>
      </c>
      <c r="AN41" s="68"/>
      <c r="AO41" s="69"/>
      <c r="AP41" s="981">
        <f t="shared" si="15"/>
        <v>3642.9309999999978</v>
      </c>
      <c r="AQ41" s="987">
        <f t="shared" si="7"/>
        <v>0</v>
      </c>
    </row>
    <row r="42" spans="1:43" x14ac:dyDescent="0.25">
      <c r="A42" s="117"/>
      <c r="B42" s="171">
        <f t="shared" si="8"/>
        <v>20</v>
      </c>
      <c r="C42" s="15">
        <v>5</v>
      </c>
      <c r="D42" s="781">
        <v>128.07</v>
      </c>
      <c r="E42" s="782">
        <v>45260</v>
      </c>
      <c r="F42" s="1163">
        <f t="shared" si="0"/>
        <v>128.07</v>
      </c>
      <c r="G42" s="1159" t="s">
        <v>633</v>
      </c>
      <c r="H42" s="1160">
        <v>100</v>
      </c>
      <c r="I42" s="981">
        <f t="shared" si="9"/>
        <v>549.22000000000025</v>
      </c>
      <c r="J42" s="987">
        <f t="shared" si="4"/>
        <v>12807</v>
      </c>
      <c r="L42" s="117"/>
      <c r="M42" s="171">
        <f t="shared" si="10"/>
        <v>0</v>
      </c>
      <c r="N42" s="15"/>
      <c r="O42" s="67"/>
      <c r="P42" s="188"/>
      <c r="Q42" s="870">
        <f t="shared" si="1"/>
        <v>0</v>
      </c>
      <c r="R42" s="844"/>
      <c r="S42" s="859"/>
      <c r="T42" s="981">
        <f t="shared" si="11"/>
        <v>0</v>
      </c>
      <c r="U42" s="987">
        <f t="shared" si="5"/>
        <v>0</v>
      </c>
      <c r="W42" s="117"/>
      <c r="X42" s="171">
        <f t="shared" si="12"/>
        <v>7</v>
      </c>
      <c r="Y42" s="15">
        <v>20</v>
      </c>
      <c r="Z42" s="67">
        <v>595.66999999999996</v>
      </c>
      <c r="AA42" s="188">
        <v>45289</v>
      </c>
      <c r="AB42" s="67">
        <f t="shared" si="2"/>
        <v>595.66999999999996</v>
      </c>
      <c r="AC42" s="68" t="s">
        <v>916</v>
      </c>
      <c r="AD42" s="69">
        <v>130</v>
      </c>
      <c r="AE42" s="981">
        <f t="shared" si="13"/>
        <v>217.68000000000052</v>
      </c>
      <c r="AF42" s="987">
        <f t="shared" si="6"/>
        <v>77437.099999999991</v>
      </c>
      <c r="AH42" s="117"/>
      <c r="AI42" s="171">
        <f t="shared" si="14"/>
        <v>183</v>
      </c>
      <c r="AJ42" s="15"/>
      <c r="AK42" s="67"/>
      <c r="AL42" s="188"/>
      <c r="AM42" s="67">
        <f t="shared" si="3"/>
        <v>0</v>
      </c>
      <c r="AN42" s="68"/>
      <c r="AO42" s="69"/>
      <c r="AP42" s="981">
        <f t="shared" si="15"/>
        <v>3642.9309999999978</v>
      </c>
      <c r="AQ42" s="987">
        <f t="shared" si="7"/>
        <v>0</v>
      </c>
    </row>
    <row r="43" spans="1:43" x14ac:dyDescent="0.25">
      <c r="A43" s="117"/>
      <c r="B43" s="171">
        <f t="shared" si="8"/>
        <v>0</v>
      </c>
      <c r="C43" s="15">
        <v>20</v>
      </c>
      <c r="D43" s="781">
        <v>549.22</v>
      </c>
      <c r="E43" s="782">
        <v>45260</v>
      </c>
      <c r="F43" s="1163">
        <f t="shared" si="0"/>
        <v>549.22</v>
      </c>
      <c r="G43" s="1159" t="s">
        <v>638</v>
      </c>
      <c r="H43" s="1160">
        <v>0</v>
      </c>
      <c r="I43" s="981">
        <f t="shared" si="9"/>
        <v>0</v>
      </c>
      <c r="J43" s="987">
        <f t="shared" si="4"/>
        <v>0</v>
      </c>
      <c r="L43" s="117"/>
      <c r="M43" s="171">
        <f t="shared" si="10"/>
        <v>0</v>
      </c>
      <c r="N43" s="15"/>
      <c r="O43" s="67"/>
      <c r="P43" s="188"/>
      <c r="Q43" s="870">
        <f t="shared" si="1"/>
        <v>0</v>
      </c>
      <c r="R43" s="844"/>
      <c r="S43" s="859"/>
      <c r="T43" s="981">
        <f t="shared" si="11"/>
        <v>0</v>
      </c>
      <c r="U43" s="987">
        <f t="shared" si="5"/>
        <v>0</v>
      </c>
      <c r="W43" s="117"/>
      <c r="X43" s="171">
        <f t="shared" si="12"/>
        <v>0</v>
      </c>
      <c r="Y43" s="15">
        <v>7</v>
      </c>
      <c r="Z43" s="67">
        <v>217.68</v>
      </c>
      <c r="AA43" s="188">
        <v>45291</v>
      </c>
      <c r="AB43" s="67">
        <f t="shared" si="2"/>
        <v>217.68</v>
      </c>
      <c r="AC43" s="68" t="s">
        <v>939</v>
      </c>
      <c r="AD43" s="69">
        <v>130</v>
      </c>
      <c r="AE43" s="981">
        <f t="shared" si="13"/>
        <v>5.1159076974727213E-13</v>
      </c>
      <c r="AF43" s="987">
        <f t="shared" si="6"/>
        <v>28298.400000000001</v>
      </c>
      <c r="AH43" s="117"/>
      <c r="AI43" s="171">
        <f t="shared" si="14"/>
        <v>183</v>
      </c>
      <c r="AJ43" s="15"/>
      <c r="AK43" s="67"/>
      <c r="AL43" s="188"/>
      <c r="AM43" s="67">
        <f t="shared" si="3"/>
        <v>0</v>
      </c>
      <c r="AN43" s="68"/>
      <c r="AO43" s="69"/>
      <c r="AP43" s="981">
        <f t="shared" si="15"/>
        <v>3642.9309999999978</v>
      </c>
      <c r="AQ43" s="987">
        <f t="shared" si="7"/>
        <v>0</v>
      </c>
    </row>
    <row r="44" spans="1:43" x14ac:dyDescent="0.25">
      <c r="A44" s="117"/>
      <c r="B44" s="171">
        <f t="shared" si="8"/>
        <v>0</v>
      </c>
      <c r="C44" s="15"/>
      <c r="D44" s="781"/>
      <c r="E44" s="782"/>
      <c r="F44" s="1163">
        <f t="shared" si="0"/>
        <v>0</v>
      </c>
      <c r="G44" s="1159"/>
      <c r="H44" s="1160"/>
      <c r="I44" s="981">
        <f t="shared" si="9"/>
        <v>0</v>
      </c>
      <c r="J44" s="987">
        <f t="shared" si="4"/>
        <v>0</v>
      </c>
      <c r="L44" s="117"/>
      <c r="M44" s="171">
        <f t="shared" si="10"/>
        <v>0</v>
      </c>
      <c r="N44" s="15"/>
      <c r="O44" s="67"/>
      <c r="P44" s="188"/>
      <c r="Q44" s="870">
        <f t="shared" si="1"/>
        <v>0</v>
      </c>
      <c r="R44" s="844"/>
      <c r="S44" s="859"/>
      <c r="T44" s="981">
        <f t="shared" si="11"/>
        <v>0</v>
      </c>
      <c r="U44" s="987">
        <f t="shared" si="5"/>
        <v>0</v>
      </c>
      <c r="W44" s="117"/>
      <c r="X44" s="171">
        <f t="shared" si="12"/>
        <v>0</v>
      </c>
      <c r="Y44" s="15"/>
      <c r="Z44" s="67"/>
      <c r="AA44" s="188"/>
      <c r="AB44" s="870">
        <f t="shared" si="2"/>
        <v>0</v>
      </c>
      <c r="AC44" s="844"/>
      <c r="AD44" s="859"/>
      <c r="AE44" s="981">
        <f t="shared" si="13"/>
        <v>5.1159076974727213E-13</v>
      </c>
      <c r="AF44" s="987">
        <f t="shared" si="6"/>
        <v>0</v>
      </c>
      <c r="AH44" s="117"/>
      <c r="AI44" s="171">
        <f t="shared" si="14"/>
        <v>183</v>
      </c>
      <c r="AJ44" s="15"/>
      <c r="AK44" s="67"/>
      <c r="AL44" s="188"/>
      <c r="AM44" s="67">
        <f t="shared" si="3"/>
        <v>0</v>
      </c>
      <c r="AN44" s="68"/>
      <c r="AO44" s="69"/>
      <c r="AP44" s="981">
        <f t="shared" si="15"/>
        <v>3642.9309999999978</v>
      </c>
      <c r="AQ44" s="987">
        <f t="shared" si="7"/>
        <v>0</v>
      </c>
    </row>
    <row r="45" spans="1:43" x14ac:dyDescent="0.25">
      <c r="A45" s="117"/>
      <c r="B45" s="171">
        <f t="shared" si="8"/>
        <v>0</v>
      </c>
      <c r="C45" s="15"/>
      <c r="D45" s="781"/>
      <c r="E45" s="782"/>
      <c r="F45" s="781">
        <f t="shared" si="0"/>
        <v>0</v>
      </c>
      <c r="G45" s="1425"/>
      <c r="H45" s="1426"/>
      <c r="I45" s="1427">
        <f t="shared" si="9"/>
        <v>0</v>
      </c>
      <c r="J45" s="1428">
        <f t="shared" si="4"/>
        <v>0</v>
      </c>
      <c r="L45" s="117"/>
      <c r="M45" s="171">
        <f t="shared" si="10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11"/>
        <v>0</v>
      </c>
      <c r="U45" s="17">
        <f t="shared" si="5"/>
        <v>0</v>
      </c>
      <c r="W45" s="117"/>
      <c r="X45" s="171">
        <f t="shared" si="12"/>
        <v>0</v>
      </c>
      <c r="Y45" s="15"/>
      <c r="Z45" s="67"/>
      <c r="AA45" s="188"/>
      <c r="AB45" s="870">
        <f t="shared" si="2"/>
        <v>0</v>
      </c>
      <c r="AC45" s="844"/>
      <c r="AD45" s="859"/>
      <c r="AE45" s="101">
        <f t="shared" si="13"/>
        <v>5.1159076974727213E-13</v>
      </c>
      <c r="AF45" s="17">
        <f t="shared" si="6"/>
        <v>0</v>
      </c>
      <c r="AH45" s="117"/>
      <c r="AI45" s="171">
        <f t="shared" si="14"/>
        <v>183</v>
      </c>
      <c r="AJ45" s="15"/>
      <c r="AK45" s="67"/>
      <c r="AL45" s="188"/>
      <c r="AM45" s="67">
        <f t="shared" si="3"/>
        <v>0</v>
      </c>
      <c r="AN45" s="68"/>
      <c r="AO45" s="69"/>
      <c r="AP45" s="101">
        <f t="shared" si="15"/>
        <v>3642.9309999999978</v>
      </c>
      <c r="AQ45" s="17">
        <f t="shared" si="7"/>
        <v>0</v>
      </c>
    </row>
    <row r="46" spans="1:43" x14ac:dyDescent="0.25">
      <c r="A46" s="117"/>
      <c r="B46" s="171">
        <f t="shared" si="8"/>
        <v>0</v>
      </c>
      <c r="C46" s="15"/>
      <c r="D46" s="781"/>
      <c r="E46" s="782"/>
      <c r="F46" s="781">
        <f t="shared" si="0"/>
        <v>0</v>
      </c>
      <c r="G46" s="1425"/>
      <c r="H46" s="1426"/>
      <c r="I46" s="1427">
        <f t="shared" si="9"/>
        <v>0</v>
      </c>
      <c r="J46" s="1428">
        <f t="shared" si="4"/>
        <v>0</v>
      </c>
      <c r="L46" s="117"/>
      <c r="M46" s="171">
        <f t="shared" si="10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11"/>
        <v>0</v>
      </c>
      <c r="U46" s="17">
        <f t="shared" si="5"/>
        <v>0</v>
      </c>
      <c r="W46" s="117"/>
      <c r="X46" s="171">
        <f t="shared" si="12"/>
        <v>0</v>
      </c>
      <c r="Y46" s="15"/>
      <c r="Z46" s="67"/>
      <c r="AA46" s="188"/>
      <c r="AB46" s="67">
        <f t="shared" si="2"/>
        <v>0</v>
      </c>
      <c r="AC46" s="1430"/>
      <c r="AD46" s="1431"/>
      <c r="AE46" s="1427">
        <f t="shared" si="13"/>
        <v>5.1159076974727213E-13</v>
      </c>
      <c r="AF46" s="1428">
        <f t="shared" si="6"/>
        <v>0</v>
      </c>
      <c r="AH46" s="117"/>
      <c r="AI46" s="171">
        <f t="shared" si="14"/>
        <v>183</v>
      </c>
      <c r="AJ46" s="15"/>
      <c r="AK46" s="67"/>
      <c r="AL46" s="188"/>
      <c r="AM46" s="67">
        <f t="shared" si="3"/>
        <v>0</v>
      </c>
      <c r="AN46" s="68"/>
      <c r="AO46" s="69"/>
      <c r="AP46" s="101">
        <f t="shared" si="15"/>
        <v>3642.9309999999978</v>
      </c>
      <c r="AQ46" s="17">
        <f t="shared" si="7"/>
        <v>0</v>
      </c>
    </row>
    <row r="47" spans="1:43" x14ac:dyDescent="0.25">
      <c r="A47" s="117"/>
      <c r="B47" s="171">
        <f t="shared" si="8"/>
        <v>0</v>
      </c>
      <c r="C47" s="15"/>
      <c r="D47" s="781"/>
      <c r="E47" s="782"/>
      <c r="F47" s="781">
        <f t="shared" si="0"/>
        <v>0</v>
      </c>
      <c r="G47" s="1425"/>
      <c r="H47" s="1426"/>
      <c r="I47" s="1427">
        <f t="shared" si="9"/>
        <v>0</v>
      </c>
      <c r="J47" s="1428">
        <f t="shared" si="4"/>
        <v>0</v>
      </c>
      <c r="L47" s="117"/>
      <c r="M47" s="171">
        <f t="shared" si="10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11"/>
        <v>0</v>
      </c>
      <c r="U47" s="17">
        <f t="shared" si="5"/>
        <v>0</v>
      </c>
      <c r="W47" s="117"/>
      <c r="X47" s="171">
        <f t="shared" si="12"/>
        <v>0</v>
      </c>
      <c r="Y47" s="15"/>
      <c r="Z47" s="67"/>
      <c r="AA47" s="188"/>
      <c r="AB47" s="67">
        <f t="shared" si="2"/>
        <v>0</v>
      </c>
      <c r="AC47" s="1430"/>
      <c r="AD47" s="1431"/>
      <c r="AE47" s="1427">
        <f t="shared" si="13"/>
        <v>5.1159076974727213E-13</v>
      </c>
      <c r="AF47" s="1428">
        <f t="shared" si="6"/>
        <v>0</v>
      </c>
      <c r="AH47" s="117"/>
      <c r="AI47" s="171">
        <f t="shared" si="14"/>
        <v>183</v>
      </c>
      <c r="AJ47" s="15"/>
      <c r="AK47" s="67"/>
      <c r="AL47" s="188"/>
      <c r="AM47" s="67">
        <f t="shared" si="3"/>
        <v>0</v>
      </c>
      <c r="AN47" s="68"/>
      <c r="AO47" s="69"/>
      <c r="AP47" s="101">
        <f t="shared" si="15"/>
        <v>3642.9309999999978</v>
      </c>
      <c r="AQ47" s="17">
        <f t="shared" si="7"/>
        <v>0</v>
      </c>
    </row>
    <row r="48" spans="1:43" x14ac:dyDescent="0.25">
      <c r="A48" s="117"/>
      <c r="B48" s="171">
        <f t="shared" si="8"/>
        <v>0</v>
      </c>
      <c r="C48" s="15"/>
      <c r="D48" s="781"/>
      <c r="E48" s="782"/>
      <c r="F48" s="781">
        <f t="shared" si="0"/>
        <v>0</v>
      </c>
      <c r="G48" s="1425"/>
      <c r="H48" s="1426"/>
      <c r="I48" s="1427">
        <f t="shared" si="9"/>
        <v>0</v>
      </c>
      <c r="J48" s="1428">
        <f t="shared" si="4"/>
        <v>0</v>
      </c>
      <c r="L48" s="117"/>
      <c r="M48" s="171">
        <f t="shared" si="10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11"/>
        <v>0</v>
      </c>
      <c r="U48" s="17">
        <f t="shared" si="5"/>
        <v>0</v>
      </c>
      <c r="W48" s="117"/>
      <c r="X48" s="171">
        <f t="shared" si="12"/>
        <v>0</v>
      </c>
      <c r="Y48" s="15"/>
      <c r="Z48" s="67"/>
      <c r="AA48" s="188"/>
      <c r="AB48" s="67">
        <f t="shared" si="2"/>
        <v>0</v>
      </c>
      <c r="AC48" s="1430"/>
      <c r="AD48" s="1431"/>
      <c r="AE48" s="1427">
        <f t="shared" si="13"/>
        <v>5.1159076974727213E-13</v>
      </c>
      <c r="AF48" s="1428">
        <f t="shared" si="6"/>
        <v>0</v>
      </c>
      <c r="AH48" s="117"/>
      <c r="AI48" s="171">
        <f t="shared" si="14"/>
        <v>183</v>
      </c>
      <c r="AJ48" s="15"/>
      <c r="AK48" s="67"/>
      <c r="AL48" s="188"/>
      <c r="AM48" s="67">
        <f t="shared" si="3"/>
        <v>0</v>
      </c>
      <c r="AN48" s="68"/>
      <c r="AO48" s="69"/>
      <c r="AP48" s="101">
        <f t="shared" si="15"/>
        <v>3642.9309999999978</v>
      </c>
      <c r="AQ48" s="17">
        <f t="shared" si="7"/>
        <v>0</v>
      </c>
    </row>
    <row r="49" spans="1:43" x14ac:dyDescent="0.25">
      <c r="A49" s="117"/>
      <c r="B49" s="171">
        <f t="shared" si="8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9"/>
        <v>0</v>
      </c>
      <c r="J49" s="17">
        <f t="shared" si="4"/>
        <v>0</v>
      </c>
      <c r="L49" s="117"/>
      <c r="M49" s="171">
        <f t="shared" si="10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11"/>
        <v>0</v>
      </c>
      <c r="U49" s="17">
        <f t="shared" si="5"/>
        <v>0</v>
      </c>
      <c r="W49" s="117"/>
      <c r="X49" s="171">
        <f t="shared" si="12"/>
        <v>0</v>
      </c>
      <c r="Y49" s="15"/>
      <c r="Z49" s="67"/>
      <c r="AA49" s="188"/>
      <c r="AB49" s="67">
        <f t="shared" si="2"/>
        <v>0</v>
      </c>
      <c r="AC49" s="1430"/>
      <c r="AD49" s="1431"/>
      <c r="AE49" s="1427">
        <f t="shared" si="13"/>
        <v>5.1159076974727213E-13</v>
      </c>
      <c r="AF49" s="1428">
        <f t="shared" si="6"/>
        <v>0</v>
      </c>
      <c r="AH49" s="117"/>
      <c r="AI49" s="171">
        <f t="shared" si="14"/>
        <v>183</v>
      </c>
      <c r="AJ49" s="15"/>
      <c r="AK49" s="67"/>
      <c r="AL49" s="188"/>
      <c r="AM49" s="67">
        <f t="shared" si="3"/>
        <v>0</v>
      </c>
      <c r="AN49" s="68"/>
      <c r="AO49" s="69"/>
      <c r="AP49" s="101">
        <f t="shared" si="15"/>
        <v>3642.9309999999978</v>
      </c>
      <c r="AQ49" s="17">
        <f t="shared" si="7"/>
        <v>0</v>
      </c>
    </row>
    <row r="50" spans="1:43" x14ac:dyDescent="0.25">
      <c r="A50" s="117"/>
      <c r="B50" s="171">
        <f t="shared" si="8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9"/>
        <v>0</v>
      </c>
      <c r="J50" s="17">
        <f t="shared" si="4"/>
        <v>0</v>
      </c>
      <c r="L50" s="117"/>
      <c r="M50" s="171">
        <f t="shared" si="10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11"/>
        <v>0</v>
      </c>
      <c r="U50" s="17">
        <f t="shared" si="5"/>
        <v>0</v>
      </c>
      <c r="W50" s="117"/>
      <c r="X50" s="171">
        <f t="shared" si="12"/>
        <v>0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3"/>
        <v>5.1159076974727213E-13</v>
      </c>
      <c r="AF50" s="17">
        <f t="shared" si="6"/>
        <v>0</v>
      </c>
      <c r="AH50" s="117"/>
      <c r="AI50" s="171">
        <f t="shared" si="14"/>
        <v>183</v>
      </c>
      <c r="AJ50" s="15"/>
      <c r="AK50" s="67"/>
      <c r="AL50" s="188"/>
      <c r="AM50" s="67">
        <f t="shared" si="3"/>
        <v>0</v>
      </c>
      <c r="AN50" s="68"/>
      <c r="AO50" s="69"/>
      <c r="AP50" s="101">
        <f t="shared" si="15"/>
        <v>3642.9309999999978</v>
      </c>
      <c r="AQ50" s="17">
        <f t="shared" si="7"/>
        <v>0</v>
      </c>
    </row>
    <row r="51" spans="1:43" x14ac:dyDescent="0.25">
      <c r="A51" s="117"/>
      <c r="B51" s="171">
        <f t="shared" si="8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9"/>
        <v>0</v>
      </c>
      <c r="J51" s="17">
        <f t="shared" si="4"/>
        <v>0</v>
      </c>
      <c r="L51" s="117"/>
      <c r="M51" s="171">
        <f t="shared" si="10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11"/>
        <v>0</v>
      </c>
      <c r="U51" s="17">
        <f t="shared" si="5"/>
        <v>0</v>
      </c>
      <c r="W51" s="117"/>
      <c r="X51" s="171">
        <f t="shared" si="12"/>
        <v>0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3"/>
        <v>5.1159076974727213E-13</v>
      </c>
      <c r="AF51" s="17">
        <f t="shared" si="6"/>
        <v>0</v>
      </c>
      <c r="AH51" s="117"/>
      <c r="AI51" s="171">
        <f t="shared" si="14"/>
        <v>183</v>
      </c>
      <c r="AJ51" s="15"/>
      <c r="AK51" s="67"/>
      <c r="AL51" s="188"/>
      <c r="AM51" s="67">
        <f t="shared" si="3"/>
        <v>0</v>
      </c>
      <c r="AN51" s="68"/>
      <c r="AO51" s="69"/>
      <c r="AP51" s="101">
        <f t="shared" si="15"/>
        <v>3642.9309999999978</v>
      </c>
      <c r="AQ51" s="17">
        <f t="shared" si="7"/>
        <v>0</v>
      </c>
    </row>
    <row r="52" spans="1:43" x14ac:dyDescent="0.25">
      <c r="A52" s="117"/>
      <c r="B52" s="171">
        <f t="shared" si="8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9"/>
        <v>0</v>
      </c>
      <c r="J52" s="17">
        <f t="shared" si="4"/>
        <v>0</v>
      </c>
      <c r="L52" s="117"/>
      <c r="M52" s="171">
        <f t="shared" si="10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11"/>
        <v>0</v>
      </c>
      <c r="U52" s="17">
        <f t="shared" si="5"/>
        <v>0</v>
      </c>
      <c r="W52" s="117"/>
      <c r="X52" s="171">
        <f t="shared" si="12"/>
        <v>0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3"/>
        <v>5.1159076974727213E-13</v>
      </c>
      <c r="AF52" s="17">
        <f t="shared" si="6"/>
        <v>0</v>
      </c>
      <c r="AH52" s="117"/>
      <c r="AI52" s="171">
        <f t="shared" si="14"/>
        <v>183</v>
      </c>
      <c r="AJ52" s="15"/>
      <c r="AK52" s="67"/>
      <c r="AL52" s="188"/>
      <c r="AM52" s="67">
        <f t="shared" si="3"/>
        <v>0</v>
      </c>
      <c r="AN52" s="68"/>
      <c r="AO52" s="69"/>
      <c r="AP52" s="101">
        <f t="shared" si="15"/>
        <v>3642.9309999999978</v>
      </c>
      <c r="AQ52" s="17">
        <f t="shared" si="7"/>
        <v>0</v>
      </c>
    </row>
    <row r="53" spans="1:43" x14ac:dyDescent="0.25">
      <c r="A53" s="117"/>
      <c r="B53" s="171">
        <f t="shared" si="8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0</v>
      </c>
      <c r="J53" s="17">
        <f t="shared" si="4"/>
        <v>0</v>
      </c>
      <c r="L53" s="117"/>
      <c r="M53" s="171">
        <f t="shared" si="10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11"/>
        <v>0</v>
      </c>
      <c r="U53" s="17">
        <f t="shared" si="5"/>
        <v>0</v>
      </c>
      <c r="W53" s="117"/>
      <c r="X53" s="171">
        <f t="shared" si="12"/>
        <v>0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3"/>
        <v>5.1159076974727213E-13</v>
      </c>
      <c r="AF53" s="17">
        <f t="shared" si="6"/>
        <v>0</v>
      </c>
      <c r="AH53" s="117"/>
      <c r="AI53" s="171">
        <f t="shared" si="14"/>
        <v>183</v>
      </c>
      <c r="AJ53" s="15"/>
      <c r="AK53" s="67"/>
      <c r="AL53" s="188"/>
      <c r="AM53" s="67">
        <f t="shared" si="3"/>
        <v>0</v>
      </c>
      <c r="AN53" s="68"/>
      <c r="AO53" s="69"/>
      <c r="AP53" s="101">
        <f t="shared" si="15"/>
        <v>3642.9309999999978</v>
      </c>
      <c r="AQ53" s="17">
        <f t="shared" si="7"/>
        <v>0</v>
      </c>
    </row>
    <row r="54" spans="1:43" x14ac:dyDescent="0.25">
      <c r="A54" s="117"/>
      <c r="B54" s="171">
        <f t="shared" si="8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0</v>
      </c>
      <c r="J54" s="17">
        <f t="shared" si="4"/>
        <v>0</v>
      </c>
      <c r="L54" s="117"/>
      <c r="M54" s="171">
        <f t="shared" si="10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11"/>
        <v>0</v>
      </c>
      <c r="U54" s="17">
        <f t="shared" si="5"/>
        <v>0</v>
      </c>
      <c r="W54" s="117"/>
      <c r="X54" s="171">
        <f t="shared" si="12"/>
        <v>0</v>
      </c>
      <c r="Y54" s="15"/>
      <c r="Z54" s="67"/>
      <c r="AA54" s="188"/>
      <c r="AB54" s="67">
        <v>0</v>
      </c>
      <c r="AC54" s="68"/>
      <c r="AD54" s="69"/>
      <c r="AE54" s="101">
        <f t="shared" si="13"/>
        <v>5.1159076974727213E-13</v>
      </c>
      <c r="AF54" s="17">
        <f t="shared" si="6"/>
        <v>0</v>
      </c>
      <c r="AH54" s="117"/>
      <c r="AI54" s="171">
        <f t="shared" si="14"/>
        <v>183</v>
      </c>
      <c r="AJ54" s="15"/>
      <c r="AK54" s="67"/>
      <c r="AL54" s="188"/>
      <c r="AM54" s="67">
        <v>0</v>
      </c>
      <c r="AN54" s="68"/>
      <c r="AO54" s="69"/>
      <c r="AP54" s="101">
        <f t="shared" si="15"/>
        <v>3642.9309999999978</v>
      </c>
      <c r="AQ54" s="17">
        <f t="shared" si="7"/>
        <v>0</v>
      </c>
    </row>
    <row r="55" spans="1:43" x14ac:dyDescent="0.25">
      <c r="A55" s="117"/>
      <c r="B55" s="171">
        <f t="shared" si="8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0</v>
      </c>
      <c r="J55" s="17">
        <f t="shared" si="4"/>
        <v>0</v>
      </c>
      <c r="L55" s="117"/>
      <c r="M55" s="171">
        <f t="shared" si="10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11"/>
        <v>0</v>
      </c>
      <c r="U55" s="17">
        <f t="shared" si="5"/>
        <v>0</v>
      </c>
      <c r="W55" s="117"/>
      <c r="X55" s="171">
        <f t="shared" si="12"/>
        <v>0</v>
      </c>
      <c r="Y55" s="15"/>
      <c r="Z55" s="67"/>
      <c r="AA55" s="188"/>
      <c r="AB55" s="67">
        <f t="shared" ref="AB55:AB60" si="18">Z55</f>
        <v>0</v>
      </c>
      <c r="AC55" s="68"/>
      <c r="AD55" s="69"/>
      <c r="AE55" s="101">
        <f t="shared" si="13"/>
        <v>5.1159076974727213E-13</v>
      </c>
      <c r="AF55" s="17">
        <f t="shared" si="6"/>
        <v>0</v>
      </c>
      <c r="AH55" s="117"/>
      <c r="AI55" s="171">
        <f t="shared" si="14"/>
        <v>183</v>
      </c>
      <c r="AJ55" s="15"/>
      <c r="AK55" s="67"/>
      <c r="AL55" s="188"/>
      <c r="AM55" s="67">
        <f t="shared" ref="AM55:AM60" si="19">AK55</f>
        <v>0</v>
      </c>
      <c r="AN55" s="68"/>
      <c r="AO55" s="69"/>
      <c r="AP55" s="101">
        <f t="shared" si="15"/>
        <v>3642.9309999999978</v>
      </c>
      <c r="AQ55" s="17">
        <f t="shared" si="7"/>
        <v>0</v>
      </c>
    </row>
    <row r="56" spans="1:43" x14ac:dyDescent="0.25">
      <c r="A56" s="117"/>
      <c r="B56" s="171">
        <f t="shared" si="8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0</v>
      </c>
      <c r="J56" s="17">
        <f t="shared" si="4"/>
        <v>0</v>
      </c>
      <c r="L56" s="117"/>
      <c r="M56" s="171">
        <f t="shared" si="10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11"/>
        <v>0</v>
      </c>
      <c r="U56" s="17">
        <f t="shared" si="5"/>
        <v>0</v>
      </c>
      <c r="W56" s="117"/>
      <c r="X56" s="171">
        <f t="shared" si="12"/>
        <v>0</v>
      </c>
      <c r="Y56" s="15"/>
      <c r="Z56" s="67"/>
      <c r="AA56" s="188"/>
      <c r="AB56" s="67">
        <f t="shared" si="18"/>
        <v>0</v>
      </c>
      <c r="AC56" s="68"/>
      <c r="AD56" s="69"/>
      <c r="AE56" s="101">
        <f t="shared" si="13"/>
        <v>5.1159076974727213E-13</v>
      </c>
      <c r="AF56" s="17">
        <f t="shared" si="6"/>
        <v>0</v>
      </c>
      <c r="AH56" s="117"/>
      <c r="AI56" s="171">
        <f t="shared" si="14"/>
        <v>183</v>
      </c>
      <c r="AJ56" s="15"/>
      <c r="AK56" s="67"/>
      <c r="AL56" s="188"/>
      <c r="AM56" s="67">
        <f t="shared" si="19"/>
        <v>0</v>
      </c>
      <c r="AN56" s="68"/>
      <c r="AO56" s="69"/>
      <c r="AP56" s="101">
        <f t="shared" si="15"/>
        <v>3642.9309999999978</v>
      </c>
      <c r="AQ56" s="17">
        <f t="shared" si="7"/>
        <v>0</v>
      </c>
    </row>
    <row r="57" spans="1:43" x14ac:dyDescent="0.25">
      <c r="A57" s="117"/>
      <c r="B57" s="171">
        <f t="shared" si="8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0</v>
      </c>
      <c r="J57" s="17">
        <f t="shared" si="4"/>
        <v>0</v>
      </c>
      <c r="L57" s="117"/>
      <c r="M57" s="171">
        <f t="shared" si="10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11"/>
        <v>0</v>
      </c>
      <c r="U57" s="17">
        <f t="shared" si="5"/>
        <v>0</v>
      </c>
      <c r="W57" s="117"/>
      <c r="X57" s="171">
        <f t="shared" si="12"/>
        <v>0</v>
      </c>
      <c r="Y57" s="15"/>
      <c r="Z57" s="67"/>
      <c r="AA57" s="188"/>
      <c r="AB57" s="67">
        <f t="shared" si="18"/>
        <v>0</v>
      </c>
      <c r="AC57" s="68"/>
      <c r="AD57" s="69"/>
      <c r="AE57" s="101">
        <f t="shared" si="13"/>
        <v>5.1159076974727213E-13</v>
      </c>
      <c r="AF57" s="17">
        <f t="shared" si="6"/>
        <v>0</v>
      </c>
      <c r="AH57" s="117"/>
      <c r="AI57" s="171">
        <f t="shared" si="14"/>
        <v>183</v>
      </c>
      <c r="AJ57" s="15"/>
      <c r="AK57" s="67"/>
      <c r="AL57" s="188"/>
      <c r="AM57" s="67">
        <f t="shared" si="19"/>
        <v>0</v>
      </c>
      <c r="AN57" s="68"/>
      <c r="AO57" s="69"/>
      <c r="AP57" s="101">
        <f t="shared" si="15"/>
        <v>3642.9309999999978</v>
      </c>
      <c r="AQ57" s="17">
        <f t="shared" si="7"/>
        <v>0</v>
      </c>
    </row>
    <row r="58" spans="1:43" x14ac:dyDescent="0.25">
      <c r="A58" s="117"/>
      <c r="B58" s="171">
        <f t="shared" si="8"/>
        <v>0</v>
      </c>
      <c r="C58" s="15"/>
      <c r="D58" s="67"/>
      <c r="E58" s="188"/>
      <c r="F58" s="67">
        <v>0</v>
      </c>
      <c r="G58" s="68"/>
      <c r="H58" s="69"/>
      <c r="I58" s="101">
        <f t="shared" si="9"/>
        <v>0</v>
      </c>
      <c r="J58" s="17">
        <f t="shared" si="4"/>
        <v>0</v>
      </c>
      <c r="L58" s="117"/>
      <c r="M58" s="171">
        <f t="shared" si="10"/>
        <v>0</v>
      </c>
      <c r="N58" s="15"/>
      <c r="O58" s="67"/>
      <c r="P58" s="188"/>
      <c r="Q58" s="67">
        <v>0</v>
      </c>
      <c r="R58" s="68"/>
      <c r="S58" s="69"/>
      <c r="T58" s="101">
        <f t="shared" si="11"/>
        <v>0</v>
      </c>
      <c r="U58" s="17">
        <f t="shared" si="5"/>
        <v>0</v>
      </c>
      <c r="W58" s="117"/>
      <c r="X58" s="171">
        <f t="shared" si="12"/>
        <v>0</v>
      </c>
      <c r="Y58" s="15"/>
      <c r="Z58" s="67"/>
      <c r="AA58" s="188"/>
      <c r="AB58" s="67">
        <f t="shared" si="18"/>
        <v>0</v>
      </c>
      <c r="AC58" s="68"/>
      <c r="AD58" s="69"/>
      <c r="AE58" s="101">
        <f t="shared" si="13"/>
        <v>5.1159076974727213E-13</v>
      </c>
      <c r="AF58" s="17">
        <f t="shared" si="6"/>
        <v>0</v>
      </c>
      <c r="AH58" s="117"/>
      <c r="AI58" s="171">
        <f t="shared" si="14"/>
        <v>183</v>
      </c>
      <c r="AJ58" s="15"/>
      <c r="AK58" s="67"/>
      <c r="AL58" s="188"/>
      <c r="AM58" s="67">
        <f t="shared" si="19"/>
        <v>0</v>
      </c>
      <c r="AN58" s="68"/>
      <c r="AO58" s="69"/>
      <c r="AP58" s="101">
        <f t="shared" si="15"/>
        <v>3642.9309999999978</v>
      </c>
      <c r="AQ58" s="17">
        <f t="shared" si="7"/>
        <v>0</v>
      </c>
    </row>
    <row r="59" spans="1:43" x14ac:dyDescent="0.25">
      <c r="A59" s="117"/>
      <c r="B59" s="171">
        <f t="shared" si="8"/>
        <v>0</v>
      </c>
      <c r="C59" s="15"/>
      <c r="D59" s="67"/>
      <c r="E59" s="188"/>
      <c r="F59" s="67">
        <f t="shared" ref="F59:F74" si="20">D59</f>
        <v>0</v>
      </c>
      <c r="G59" s="68"/>
      <c r="H59" s="69"/>
      <c r="I59" s="101">
        <f t="shared" si="9"/>
        <v>0</v>
      </c>
      <c r="J59" s="17">
        <f t="shared" si="4"/>
        <v>0</v>
      </c>
      <c r="L59" s="117"/>
      <c r="M59" s="171">
        <f t="shared" si="10"/>
        <v>0</v>
      </c>
      <c r="N59" s="15"/>
      <c r="O59" s="67"/>
      <c r="P59" s="188"/>
      <c r="Q59" s="67">
        <f t="shared" ref="Q59:Q74" si="21">O59</f>
        <v>0</v>
      </c>
      <c r="R59" s="68"/>
      <c r="S59" s="69"/>
      <c r="T59" s="101">
        <f t="shared" si="11"/>
        <v>0</v>
      </c>
      <c r="U59" s="17">
        <f t="shared" si="5"/>
        <v>0</v>
      </c>
      <c r="W59" s="117"/>
      <c r="X59" s="171">
        <f t="shared" si="12"/>
        <v>0</v>
      </c>
      <c r="Y59" s="15"/>
      <c r="Z59" s="67"/>
      <c r="AA59" s="188"/>
      <c r="AB59" s="870">
        <f t="shared" si="18"/>
        <v>0</v>
      </c>
      <c r="AC59" s="844"/>
      <c r="AD59" s="859"/>
      <c r="AE59" s="101">
        <f t="shared" si="13"/>
        <v>5.1159076974727213E-13</v>
      </c>
      <c r="AF59" s="17">
        <f t="shared" si="6"/>
        <v>0</v>
      </c>
      <c r="AH59" s="117"/>
      <c r="AI59" s="171">
        <f t="shared" si="14"/>
        <v>183</v>
      </c>
      <c r="AJ59" s="15"/>
      <c r="AK59" s="67"/>
      <c r="AL59" s="188"/>
      <c r="AM59" s="870">
        <f t="shared" si="19"/>
        <v>0</v>
      </c>
      <c r="AN59" s="844"/>
      <c r="AO59" s="859"/>
      <c r="AP59" s="101">
        <f t="shared" si="15"/>
        <v>3642.9309999999978</v>
      </c>
      <c r="AQ59" s="17">
        <f t="shared" si="7"/>
        <v>0</v>
      </c>
    </row>
    <row r="60" spans="1:43" x14ac:dyDescent="0.25">
      <c r="A60" s="117"/>
      <c r="B60" s="171">
        <f t="shared" si="8"/>
        <v>0</v>
      </c>
      <c r="C60" s="15"/>
      <c r="D60" s="67"/>
      <c r="E60" s="188"/>
      <c r="F60" s="67">
        <f t="shared" si="20"/>
        <v>0</v>
      </c>
      <c r="G60" s="68"/>
      <c r="H60" s="69"/>
      <c r="I60" s="101">
        <f t="shared" si="9"/>
        <v>0</v>
      </c>
      <c r="J60" s="17">
        <f t="shared" si="4"/>
        <v>0</v>
      </c>
      <c r="L60" s="117"/>
      <c r="M60" s="171">
        <f t="shared" si="10"/>
        <v>0</v>
      </c>
      <c r="N60" s="15"/>
      <c r="O60" s="67"/>
      <c r="P60" s="188"/>
      <c r="Q60" s="67">
        <f t="shared" si="21"/>
        <v>0</v>
      </c>
      <c r="R60" s="68"/>
      <c r="S60" s="69"/>
      <c r="T60" s="101">
        <f t="shared" si="11"/>
        <v>0</v>
      </c>
      <c r="U60" s="17">
        <f t="shared" si="5"/>
        <v>0</v>
      </c>
      <c r="W60" s="117"/>
      <c r="X60" s="171">
        <f t="shared" si="12"/>
        <v>0</v>
      </c>
      <c r="Y60" s="991"/>
      <c r="Z60" s="870"/>
      <c r="AA60" s="980"/>
      <c r="AB60" s="870">
        <f t="shared" si="18"/>
        <v>0</v>
      </c>
      <c r="AC60" s="844"/>
      <c r="AD60" s="859"/>
      <c r="AE60" s="101">
        <f t="shared" si="13"/>
        <v>5.1159076974727213E-13</v>
      </c>
      <c r="AF60" s="17">
        <f t="shared" si="6"/>
        <v>0</v>
      </c>
      <c r="AH60" s="117"/>
      <c r="AI60" s="171">
        <f t="shared" si="14"/>
        <v>183</v>
      </c>
      <c r="AJ60" s="991"/>
      <c r="AK60" s="870"/>
      <c r="AL60" s="980"/>
      <c r="AM60" s="870">
        <f t="shared" si="19"/>
        <v>0</v>
      </c>
      <c r="AN60" s="844"/>
      <c r="AO60" s="859"/>
      <c r="AP60" s="101">
        <f t="shared" si="15"/>
        <v>3642.9309999999978</v>
      </c>
      <c r="AQ60" s="17">
        <f t="shared" si="7"/>
        <v>0</v>
      </c>
    </row>
    <row r="61" spans="1:43" x14ac:dyDescent="0.25">
      <c r="A61" s="117"/>
      <c r="B61" s="171">
        <f t="shared" si="8"/>
        <v>0</v>
      </c>
      <c r="C61" s="15"/>
      <c r="D61" s="67"/>
      <c r="E61" s="188"/>
      <c r="F61" s="67">
        <f t="shared" si="20"/>
        <v>0</v>
      </c>
      <c r="G61" s="68"/>
      <c r="H61" s="69"/>
      <c r="I61" s="101">
        <f t="shared" si="9"/>
        <v>0</v>
      </c>
      <c r="J61" s="17">
        <f t="shared" si="4"/>
        <v>0</v>
      </c>
      <c r="L61" s="117"/>
      <c r="M61" s="171">
        <f t="shared" si="10"/>
        <v>0</v>
      </c>
      <c r="N61" s="15"/>
      <c r="O61" s="67"/>
      <c r="P61" s="188"/>
      <c r="Q61" s="67">
        <f t="shared" si="21"/>
        <v>0</v>
      </c>
      <c r="R61" s="68"/>
      <c r="S61" s="69"/>
      <c r="T61" s="101">
        <f t="shared" si="11"/>
        <v>0</v>
      </c>
      <c r="U61" s="17">
        <f t="shared" si="5"/>
        <v>0</v>
      </c>
      <c r="W61" s="117"/>
      <c r="X61" s="171">
        <f t="shared" si="12"/>
        <v>0</v>
      </c>
      <c r="Y61" s="15"/>
      <c r="Z61" s="67"/>
      <c r="AA61" s="188"/>
      <c r="AB61" s="67">
        <f t="shared" ref="AB61:AB74" si="22">Z61</f>
        <v>0</v>
      </c>
      <c r="AC61" s="68"/>
      <c r="AD61" s="69"/>
      <c r="AE61" s="101">
        <f t="shared" si="13"/>
        <v>5.1159076974727213E-13</v>
      </c>
      <c r="AF61" s="17">
        <f t="shared" si="6"/>
        <v>0</v>
      </c>
      <c r="AH61" s="117"/>
      <c r="AI61" s="171">
        <f t="shared" si="14"/>
        <v>183</v>
      </c>
      <c r="AJ61" s="15"/>
      <c r="AK61" s="67"/>
      <c r="AL61" s="188"/>
      <c r="AM61" s="67">
        <f t="shared" ref="AM61:AM74" si="23">AK61</f>
        <v>0</v>
      </c>
      <c r="AN61" s="68"/>
      <c r="AO61" s="69"/>
      <c r="AP61" s="101">
        <f t="shared" si="15"/>
        <v>3642.9309999999978</v>
      </c>
      <c r="AQ61" s="17">
        <f t="shared" si="7"/>
        <v>0</v>
      </c>
    </row>
    <row r="62" spans="1:43" x14ac:dyDescent="0.25">
      <c r="A62" s="117"/>
      <c r="B62" s="171">
        <f t="shared" si="8"/>
        <v>0</v>
      </c>
      <c r="C62" s="15"/>
      <c r="D62" s="67"/>
      <c r="E62" s="188"/>
      <c r="F62" s="67">
        <f t="shared" si="20"/>
        <v>0</v>
      </c>
      <c r="G62" s="68"/>
      <c r="H62" s="69"/>
      <c r="I62" s="101">
        <f t="shared" si="9"/>
        <v>0</v>
      </c>
      <c r="J62" s="17">
        <f t="shared" si="4"/>
        <v>0</v>
      </c>
      <c r="L62" s="117"/>
      <c r="M62" s="171">
        <f t="shared" si="10"/>
        <v>0</v>
      </c>
      <c r="N62" s="15"/>
      <c r="O62" s="67"/>
      <c r="P62" s="188"/>
      <c r="Q62" s="67">
        <f t="shared" si="21"/>
        <v>0</v>
      </c>
      <c r="R62" s="68"/>
      <c r="S62" s="69"/>
      <c r="T62" s="101">
        <f t="shared" si="11"/>
        <v>0</v>
      </c>
      <c r="U62" s="17">
        <f t="shared" si="5"/>
        <v>0</v>
      </c>
      <c r="W62" s="117"/>
      <c r="X62" s="171">
        <f t="shared" si="12"/>
        <v>0</v>
      </c>
      <c r="Y62" s="15"/>
      <c r="Z62" s="67"/>
      <c r="AA62" s="188"/>
      <c r="AB62" s="67">
        <f t="shared" si="22"/>
        <v>0</v>
      </c>
      <c r="AC62" s="68"/>
      <c r="AD62" s="69"/>
      <c r="AE62" s="101">
        <f t="shared" si="13"/>
        <v>5.1159076974727213E-13</v>
      </c>
      <c r="AF62" s="17">
        <f t="shared" si="6"/>
        <v>0</v>
      </c>
      <c r="AH62" s="117"/>
      <c r="AI62" s="171">
        <f t="shared" si="14"/>
        <v>183</v>
      </c>
      <c r="AJ62" s="15"/>
      <c r="AK62" s="67"/>
      <c r="AL62" s="188"/>
      <c r="AM62" s="67">
        <f t="shared" si="23"/>
        <v>0</v>
      </c>
      <c r="AN62" s="68"/>
      <c r="AO62" s="69"/>
      <c r="AP62" s="101">
        <f t="shared" si="15"/>
        <v>3642.9309999999978</v>
      </c>
      <c r="AQ62" s="17">
        <f t="shared" si="7"/>
        <v>0</v>
      </c>
    </row>
    <row r="63" spans="1:43" x14ac:dyDescent="0.25">
      <c r="A63" s="117"/>
      <c r="B63" s="171">
        <f t="shared" si="8"/>
        <v>0</v>
      </c>
      <c r="C63" s="15"/>
      <c r="D63" s="67"/>
      <c r="E63" s="188"/>
      <c r="F63" s="67">
        <f t="shared" si="20"/>
        <v>0</v>
      </c>
      <c r="G63" s="68"/>
      <c r="H63" s="69"/>
      <c r="I63" s="101">
        <f t="shared" si="9"/>
        <v>0</v>
      </c>
      <c r="J63" s="17">
        <f t="shared" si="4"/>
        <v>0</v>
      </c>
      <c r="L63" s="117"/>
      <c r="M63" s="171">
        <f t="shared" si="10"/>
        <v>0</v>
      </c>
      <c r="N63" s="15"/>
      <c r="O63" s="67"/>
      <c r="P63" s="188"/>
      <c r="Q63" s="67">
        <f t="shared" si="21"/>
        <v>0</v>
      </c>
      <c r="R63" s="68"/>
      <c r="S63" s="69"/>
      <c r="T63" s="101">
        <f t="shared" si="11"/>
        <v>0</v>
      </c>
      <c r="U63" s="17">
        <f t="shared" si="5"/>
        <v>0</v>
      </c>
      <c r="W63" s="117"/>
      <c r="X63" s="171">
        <f t="shared" si="12"/>
        <v>0</v>
      </c>
      <c r="Y63" s="15"/>
      <c r="Z63" s="67"/>
      <c r="AA63" s="188"/>
      <c r="AB63" s="67">
        <f t="shared" si="22"/>
        <v>0</v>
      </c>
      <c r="AC63" s="68"/>
      <c r="AD63" s="69"/>
      <c r="AE63" s="101">
        <f t="shared" si="13"/>
        <v>5.1159076974727213E-13</v>
      </c>
      <c r="AF63" s="17">
        <f t="shared" si="6"/>
        <v>0</v>
      </c>
      <c r="AH63" s="117"/>
      <c r="AI63" s="171">
        <f t="shared" si="14"/>
        <v>183</v>
      </c>
      <c r="AJ63" s="15"/>
      <c r="AK63" s="67"/>
      <c r="AL63" s="188"/>
      <c r="AM63" s="67">
        <f t="shared" si="23"/>
        <v>0</v>
      </c>
      <c r="AN63" s="68"/>
      <c r="AO63" s="69"/>
      <c r="AP63" s="101">
        <f t="shared" si="15"/>
        <v>3642.9309999999978</v>
      </c>
      <c r="AQ63" s="17">
        <f t="shared" si="7"/>
        <v>0</v>
      </c>
    </row>
    <row r="64" spans="1:43" x14ac:dyDescent="0.25">
      <c r="A64" s="117"/>
      <c r="B64" s="171">
        <f t="shared" si="8"/>
        <v>0</v>
      </c>
      <c r="C64" s="15"/>
      <c r="D64" s="67"/>
      <c r="E64" s="188"/>
      <c r="F64" s="67">
        <f t="shared" si="20"/>
        <v>0</v>
      </c>
      <c r="G64" s="68"/>
      <c r="H64" s="69"/>
      <c r="I64" s="101">
        <f t="shared" si="9"/>
        <v>0</v>
      </c>
      <c r="J64" s="17">
        <f t="shared" si="4"/>
        <v>0</v>
      </c>
      <c r="L64" s="117"/>
      <c r="M64" s="171">
        <f t="shared" si="10"/>
        <v>0</v>
      </c>
      <c r="N64" s="15"/>
      <c r="O64" s="67"/>
      <c r="P64" s="188"/>
      <c r="Q64" s="67">
        <f t="shared" si="21"/>
        <v>0</v>
      </c>
      <c r="R64" s="68"/>
      <c r="S64" s="69"/>
      <c r="T64" s="101">
        <f t="shared" si="11"/>
        <v>0</v>
      </c>
      <c r="U64" s="17">
        <f t="shared" si="5"/>
        <v>0</v>
      </c>
      <c r="W64" s="117"/>
      <c r="X64" s="171">
        <f t="shared" si="12"/>
        <v>0</v>
      </c>
      <c r="Y64" s="15"/>
      <c r="Z64" s="67"/>
      <c r="AA64" s="188"/>
      <c r="AB64" s="67">
        <f t="shared" si="22"/>
        <v>0</v>
      </c>
      <c r="AC64" s="68"/>
      <c r="AD64" s="69"/>
      <c r="AE64" s="101">
        <f t="shared" si="13"/>
        <v>5.1159076974727213E-13</v>
      </c>
      <c r="AF64" s="17">
        <f t="shared" si="6"/>
        <v>0</v>
      </c>
      <c r="AH64" s="117"/>
      <c r="AI64" s="171">
        <f t="shared" si="14"/>
        <v>183</v>
      </c>
      <c r="AJ64" s="15"/>
      <c r="AK64" s="67"/>
      <c r="AL64" s="188"/>
      <c r="AM64" s="67">
        <f t="shared" si="23"/>
        <v>0</v>
      </c>
      <c r="AN64" s="68"/>
      <c r="AO64" s="69"/>
      <c r="AP64" s="101">
        <f t="shared" si="15"/>
        <v>3642.9309999999978</v>
      </c>
      <c r="AQ64" s="17">
        <f t="shared" si="7"/>
        <v>0</v>
      </c>
    </row>
    <row r="65" spans="1:43" x14ac:dyDescent="0.25">
      <c r="A65" s="117"/>
      <c r="B65" s="171">
        <f t="shared" si="8"/>
        <v>0</v>
      </c>
      <c r="C65" s="15"/>
      <c r="D65" s="67"/>
      <c r="E65" s="188"/>
      <c r="F65" s="67">
        <f t="shared" si="20"/>
        <v>0</v>
      </c>
      <c r="G65" s="68"/>
      <c r="H65" s="69"/>
      <c r="I65" s="101">
        <f t="shared" si="9"/>
        <v>0</v>
      </c>
      <c r="J65" s="17">
        <f t="shared" si="4"/>
        <v>0</v>
      </c>
      <c r="L65" s="117"/>
      <c r="M65" s="171">
        <f t="shared" si="10"/>
        <v>0</v>
      </c>
      <c r="N65" s="15"/>
      <c r="O65" s="67"/>
      <c r="P65" s="188"/>
      <c r="Q65" s="67">
        <f t="shared" si="21"/>
        <v>0</v>
      </c>
      <c r="R65" s="68"/>
      <c r="S65" s="69"/>
      <c r="T65" s="101">
        <f t="shared" si="11"/>
        <v>0</v>
      </c>
      <c r="U65" s="17">
        <f t="shared" si="5"/>
        <v>0</v>
      </c>
      <c r="W65" s="117"/>
      <c r="X65" s="171">
        <f t="shared" si="12"/>
        <v>0</v>
      </c>
      <c r="Y65" s="15"/>
      <c r="Z65" s="67"/>
      <c r="AA65" s="188"/>
      <c r="AB65" s="67">
        <f t="shared" si="22"/>
        <v>0</v>
      </c>
      <c r="AC65" s="68"/>
      <c r="AD65" s="69"/>
      <c r="AE65" s="101">
        <f t="shared" si="13"/>
        <v>5.1159076974727213E-13</v>
      </c>
      <c r="AF65" s="17">
        <f t="shared" si="6"/>
        <v>0</v>
      </c>
      <c r="AH65" s="117"/>
      <c r="AI65" s="171">
        <f t="shared" si="14"/>
        <v>183</v>
      </c>
      <c r="AJ65" s="15"/>
      <c r="AK65" s="67"/>
      <c r="AL65" s="188"/>
      <c r="AM65" s="67">
        <f t="shared" si="23"/>
        <v>0</v>
      </c>
      <c r="AN65" s="68"/>
      <c r="AO65" s="69"/>
      <c r="AP65" s="101">
        <f t="shared" si="15"/>
        <v>3642.9309999999978</v>
      </c>
      <c r="AQ65" s="17">
        <f t="shared" si="7"/>
        <v>0</v>
      </c>
    </row>
    <row r="66" spans="1:43" x14ac:dyDescent="0.25">
      <c r="A66" s="117"/>
      <c r="B66" s="171">
        <f t="shared" si="8"/>
        <v>0</v>
      </c>
      <c r="C66" s="15"/>
      <c r="D66" s="67"/>
      <c r="E66" s="188"/>
      <c r="F66" s="67">
        <f t="shared" si="20"/>
        <v>0</v>
      </c>
      <c r="G66" s="68"/>
      <c r="H66" s="69"/>
      <c r="I66" s="101">
        <f t="shared" si="9"/>
        <v>0</v>
      </c>
      <c r="J66" s="17">
        <f t="shared" si="4"/>
        <v>0</v>
      </c>
      <c r="L66" s="117"/>
      <c r="M66" s="171">
        <f t="shared" si="10"/>
        <v>0</v>
      </c>
      <c r="N66" s="15"/>
      <c r="O66" s="67"/>
      <c r="P66" s="188"/>
      <c r="Q66" s="67">
        <f t="shared" si="21"/>
        <v>0</v>
      </c>
      <c r="R66" s="68"/>
      <c r="S66" s="69"/>
      <c r="T66" s="101">
        <f t="shared" si="11"/>
        <v>0</v>
      </c>
      <c r="U66" s="17">
        <f t="shared" si="5"/>
        <v>0</v>
      </c>
      <c r="W66" s="117"/>
      <c r="X66" s="171">
        <f t="shared" si="12"/>
        <v>0</v>
      </c>
      <c r="Y66" s="15"/>
      <c r="Z66" s="67"/>
      <c r="AA66" s="188"/>
      <c r="AB66" s="67">
        <f t="shared" si="22"/>
        <v>0</v>
      </c>
      <c r="AC66" s="68"/>
      <c r="AD66" s="69"/>
      <c r="AE66" s="101">
        <f t="shared" si="13"/>
        <v>5.1159076974727213E-13</v>
      </c>
      <c r="AF66" s="17">
        <f t="shared" si="6"/>
        <v>0</v>
      </c>
      <c r="AH66" s="117"/>
      <c r="AI66" s="171">
        <f t="shared" si="14"/>
        <v>183</v>
      </c>
      <c r="AJ66" s="15"/>
      <c r="AK66" s="67"/>
      <c r="AL66" s="188"/>
      <c r="AM66" s="67">
        <f t="shared" si="23"/>
        <v>0</v>
      </c>
      <c r="AN66" s="68"/>
      <c r="AO66" s="69"/>
      <c r="AP66" s="101">
        <f t="shared" si="15"/>
        <v>3642.9309999999978</v>
      </c>
      <c r="AQ66" s="17">
        <f t="shared" si="7"/>
        <v>0</v>
      </c>
    </row>
    <row r="67" spans="1:43" x14ac:dyDescent="0.25">
      <c r="A67" s="117"/>
      <c r="B67" s="171">
        <f t="shared" si="8"/>
        <v>0</v>
      </c>
      <c r="C67" s="15"/>
      <c r="D67" s="67"/>
      <c r="E67" s="188"/>
      <c r="F67" s="67">
        <f t="shared" si="20"/>
        <v>0</v>
      </c>
      <c r="G67" s="68"/>
      <c r="H67" s="69"/>
      <c r="I67" s="101">
        <f t="shared" si="9"/>
        <v>0</v>
      </c>
      <c r="J67" s="17">
        <f t="shared" si="4"/>
        <v>0</v>
      </c>
      <c r="L67" s="117"/>
      <c r="M67" s="171">
        <f t="shared" si="10"/>
        <v>0</v>
      </c>
      <c r="N67" s="15"/>
      <c r="O67" s="67"/>
      <c r="P67" s="188"/>
      <c r="Q67" s="67">
        <f t="shared" si="21"/>
        <v>0</v>
      </c>
      <c r="R67" s="68"/>
      <c r="S67" s="69"/>
      <c r="T67" s="101">
        <f t="shared" si="11"/>
        <v>0</v>
      </c>
      <c r="U67" s="17">
        <f t="shared" si="5"/>
        <v>0</v>
      </c>
      <c r="W67" s="117"/>
      <c r="X67" s="171">
        <f t="shared" si="12"/>
        <v>0</v>
      </c>
      <c r="Y67" s="15"/>
      <c r="Z67" s="67"/>
      <c r="AA67" s="188"/>
      <c r="AB67" s="67">
        <f t="shared" si="22"/>
        <v>0</v>
      </c>
      <c r="AC67" s="68"/>
      <c r="AD67" s="69"/>
      <c r="AE67" s="101">
        <f t="shared" si="13"/>
        <v>5.1159076974727213E-13</v>
      </c>
      <c r="AF67" s="17">
        <f t="shared" si="6"/>
        <v>0</v>
      </c>
      <c r="AH67" s="117"/>
      <c r="AI67" s="171">
        <f t="shared" si="14"/>
        <v>183</v>
      </c>
      <c r="AJ67" s="15"/>
      <c r="AK67" s="67"/>
      <c r="AL67" s="188"/>
      <c r="AM67" s="67">
        <f t="shared" si="23"/>
        <v>0</v>
      </c>
      <c r="AN67" s="68"/>
      <c r="AO67" s="69"/>
      <c r="AP67" s="101">
        <f t="shared" si="15"/>
        <v>3642.9309999999978</v>
      </c>
      <c r="AQ67" s="17">
        <f t="shared" si="7"/>
        <v>0</v>
      </c>
    </row>
    <row r="68" spans="1:43" x14ac:dyDescent="0.25">
      <c r="A68" s="117"/>
      <c r="B68" s="171">
        <f t="shared" si="8"/>
        <v>0</v>
      </c>
      <c r="C68" s="15"/>
      <c r="D68" s="67"/>
      <c r="E68" s="188"/>
      <c r="F68" s="67">
        <f t="shared" si="20"/>
        <v>0</v>
      </c>
      <c r="G68" s="68"/>
      <c r="H68" s="69"/>
      <c r="I68" s="101">
        <f t="shared" si="9"/>
        <v>0</v>
      </c>
      <c r="J68" s="17">
        <f t="shared" si="4"/>
        <v>0</v>
      </c>
      <c r="L68" s="117"/>
      <c r="M68" s="171">
        <f t="shared" si="10"/>
        <v>0</v>
      </c>
      <c r="N68" s="15"/>
      <c r="O68" s="67"/>
      <c r="P68" s="188"/>
      <c r="Q68" s="67">
        <f t="shared" si="21"/>
        <v>0</v>
      </c>
      <c r="R68" s="68"/>
      <c r="S68" s="69"/>
      <c r="T68" s="101">
        <f t="shared" si="11"/>
        <v>0</v>
      </c>
      <c r="U68" s="17">
        <f t="shared" si="5"/>
        <v>0</v>
      </c>
      <c r="W68" s="117"/>
      <c r="X68" s="171">
        <f t="shared" si="12"/>
        <v>0</v>
      </c>
      <c r="Y68" s="15"/>
      <c r="Z68" s="67"/>
      <c r="AA68" s="188"/>
      <c r="AB68" s="67">
        <f t="shared" si="22"/>
        <v>0</v>
      </c>
      <c r="AC68" s="68"/>
      <c r="AD68" s="69"/>
      <c r="AE68" s="101">
        <f t="shared" si="13"/>
        <v>5.1159076974727213E-13</v>
      </c>
      <c r="AF68" s="17">
        <f t="shared" si="6"/>
        <v>0</v>
      </c>
      <c r="AH68" s="117"/>
      <c r="AI68" s="171">
        <f t="shared" si="14"/>
        <v>183</v>
      </c>
      <c r="AJ68" s="15"/>
      <c r="AK68" s="67"/>
      <c r="AL68" s="188"/>
      <c r="AM68" s="67">
        <f t="shared" si="23"/>
        <v>0</v>
      </c>
      <c r="AN68" s="68"/>
      <c r="AO68" s="69"/>
      <c r="AP68" s="101">
        <f t="shared" si="15"/>
        <v>3642.9309999999978</v>
      </c>
      <c r="AQ68" s="17">
        <f t="shared" si="7"/>
        <v>0</v>
      </c>
    </row>
    <row r="69" spans="1:43" x14ac:dyDescent="0.25">
      <c r="A69" s="117"/>
      <c r="B69" s="171">
        <f t="shared" si="8"/>
        <v>0</v>
      </c>
      <c r="C69" s="15"/>
      <c r="D69" s="67"/>
      <c r="E69" s="188"/>
      <c r="F69" s="67">
        <f t="shared" si="20"/>
        <v>0</v>
      </c>
      <c r="G69" s="68"/>
      <c r="H69" s="69"/>
      <c r="I69" s="101">
        <f t="shared" si="9"/>
        <v>0</v>
      </c>
      <c r="J69" s="17">
        <f t="shared" si="4"/>
        <v>0</v>
      </c>
      <c r="L69" s="117"/>
      <c r="M69" s="171">
        <f t="shared" si="10"/>
        <v>0</v>
      </c>
      <c r="N69" s="15"/>
      <c r="O69" s="67"/>
      <c r="P69" s="188"/>
      <c r="Q69" s="67">
        <f t="shared" si="21"/>
        <v>0</v>
      </c>
      <c r="R69" s="68"/>
      <c r="S69" s="69"/>
      <c r="T69" s="101">
        <f t="shared" si="11"/>
        <v>0</v>
      </c>
      <c r="U69" s="17">
        <f t="shared" si="5"/>
        <v>0</v>
      </c>
      <c r="W69" s="117"/>
      <c r="X69" s="171">
        <f t="shared" si="12"/>
        <v>0</v>
      </c>
      <c r="Y69" s="15"/>
      <c r="Z69" s="67"/>
      <c r="AA69" s="188"/>
      <c r="AB69" s="67">
        <f t="shared" si="22"/>
        <v>0</v>
      </c>
      <c r="AC69" s="68"/>
      <c r="AD69" s="69"/>
      <c r="AE69" s="101">
        <f t="shared" si="13"/>
        <v>5.1159076974727213E-13</v>
      </c>
      <c r="AF69" s="17">
        <f t="shared" si="6"/>
        <v>0</v>
      </c>
      <c r="AH69" s="117"/>
      <c r="AI69" s="171">
        <f t="shared" si="14"/>
        <v>183</v>
      </c>
      <c r="AJ69" s="15"/>
      <c r="AK69" s="67"/>
      <c r="AL69" s="188"/>
      <c r="AM69" s="67">
        <f t="shared" si="23"/>
        <v>0</v>
      </c>
      <c r="AN69" s="68"/>
      <c r="AO69" s="69"/>
      <c r="AP69" s="101">
        <f t="shared" si="15"/>
        <v>3642.9309999999978</v>
      </c>
      <c r="AQ69" s="17">
        <f t="shared" si="7"/>
        <v>0</v>
      </c>
    </row>
    <row r="70" spans="1:43" x14ac:dyDescent="0.25">
      <c r="A70" s="117"/>
      <c r="B70" s="171">
        <f t="shared" si="8"/>
        <v>0</v>
      </c>
      <c r="C70" s="15"/>
      <c r="D70" s="67"/>
      <c r="E70" s="188"/>
      <c r="F70" s="67">
        <f t="shared" si="20"/>
        <v>0</v>
      </c>
      <c r="G70" s="68"/>
      <c r="H70" s="69"/>
      <c r="I70" s="101">
        <f t="shared" si="9"/>
        <v>0</v>
      </c>
      <c r="J70" s="17">
        <f t="shared" si="4"/>
        <v>0</v>
      </c>
      <c r="L70" s="117"/>
      <c r="M70" s="171">
        <f t="shared" si="10"/>
        <v>0</v>
      </c>
      <c r="N70" s="15"/>
      <c r="O70" s="67"/>
      <c r="P70" s="188"/>
      <c r="Q70" s="67">
        <f t="shared" si="21"/>
        <v>0</v>
      </c>
      <c r="R70" s="68"/>
      <c r="S70" s="69"/>
      <c r="T70" s="101">
        <f t="shared" si="11"/>
        <v>0</v>
      </c>
      <c r="U70" s="17">
        <f t="shared" si="5"/>
        <v>0</v>
      </c>
      <c r="W70" s="117"/>
      <c r="X70" s="171">
        <f t="shared" si="12"/>
        <v>0</v>
      </c>
      <c r="Y70" s="15"/>
      <c r="Z70" s="67"/>
      <c r="AA70" s="188"/>
      <c r="AB70" s="67">
        <f t="shared" si="22"/>
        <v>0</v>
      </c>
      <c r="AC70" s="68"/>
      <c r="AD70" s="69"/>
      <c r="AE70" s="101">
        <f t="shared" si="13"/>
        <v>5.1159076974727213E-13</v>
      </c>
      <c r="AF70" s="17">
        <f t="shared" si="6"/>
        <v>0</v>
      </c>
      <c r="AH70" s="117"/>
      <c r="AI70" s="171">
        <f t="shared" si="14"/>
        <v>183</v>
      </c>
      <c r="AJ70" s="15"/>
      <c r="AK70" s="67"/>
      <c r="AL70" s="188"/>
      <c r="AM70" s="67">
        <f t="shared" si="23"/>
        <v>0</v>
      </c>
      <c r="AN70" s="68"/>
      <c r="AO70" s="69"/>
      <c r="AP70" s="101">
        <f t="shared" si="15"/>
        <v>3642.9309999999978</v>
      </c>
      <c r="AQ70" s="17">
        <f t="shared" si="7"/>
        <v>0</v>
      </c>
    </row>
    <row r="71" spans="1:43" x14ac:dyDescent="0.25">
      <c r="A71" s="117"/>
      <c r="B71" s="171">
        <f t="shared" si="8"/>
        <v>0</v>
      </c>
      <c r="C71" s="15"/>
      <c r="D71" s="67"/>
      <c r="E71" s="188"/>
      <c r="F71" s="67">
        <f t="shared" si="20"/>
        <v>0</v>
      </c>
      <c r="G71" s="68"/>
      <c r="H71" s="69"/>
      <c r="I71" s="101">
        <f t="shared" si="9"/>
        <v>0</v>
      </c>
      <c r="J71" s="17">
        <f t="shared" si="4"/>
        <v>0</v>
      </c>
      <c r="L71" s="117"/>
      <c r="M71" s="171">
        <f t="shared" si="10"/>
        <v>0</v>
      </c>
      <c r="N71" s="15"/>
      <c r="O71" s="67"/>
      <c r="P71" s="188"/>
      <c r="Q71" s="67">
        <f t="shared" si="21"/>
        <v>0</v>
      </c>
      <c r="R71" s="68"/>
      <c r="S71" s="69"/>
      <c r="T71" s="101">
        <f t="shared" si="11"/>
        <v>0</v>
      </c>
      <c r="U71" s="17">
        <f t="shared" si="5"/>
        <v>0</v>
      </c>
      <c r="W71" s="117"/>
      <c r="X71" s="171">
        <f t="shared" si="12"/>
        <v>0</v>
      </c>
      <c r="Y71" s="15"/>
      <c r="Z71" s="67"/>
      <c r="AA71" s="188"/>
      <c r="AB71" s="67">
        <f t="shared" si="22"/>
        <v>0</v>
      </c>
      <c r="AC71" s="68"/>
      <c r="AD71" s="69"/>
      <c r="AE71" s="101">
        <f t="shared" si="13"/>
        <v>5.1159076974727213E-13</v>
      </c>
      <c r="AF71" s="17">
        <f t="shared" si="6"/>
        <v>0</v>
      </c>
      <c r="AH71" s="117"/>
      <c r="AI71" s="171">
        <f t="shared" si="14"/>
        <v>183</v>
      </c>
      <c r="AJ71" s="15"/>
      <c r="AK71" s="67"/>
      <c r="AL71" s="188"/>
      <c r="AM71" s="67">
        <f t="shared" si="23"/>
        <v>0</v>
      </c>
      <c r="AN71" s="68"/>
      <c r="AO71" s="69"/>
      <c r="AP71" s="101">
        <f t="shared" si="15"/>
        <v>3642.9309999999978</v>
      </c>
      <c r="AQ71" s="17">
        <f t="shared" si="7"/>
        <v>0</v>
      </c>
    </row>
    <row r="72" spans="1:43" x14ac:dyDescent="0.25">
      <c r="A72" s="117"/>
      <c r="B72" s="171">
        <f t="shared" si="8"/>
        <v>0</v>
      </c>
      <c r="C72" s="15"/>
      <c r="D72" s="67"/>
      <c r="E72" s="188"/>
      <c r="F72" s="67">
        <f t="shared" si="20"/>
        <v>0</v>
      </c>
      <c r="G72" s="68"/>
      <c r="H72" s="69"/>
      <c r="I72" s="101">
        <f t="shared" si="9"/>
        <v>0</v>
      </c>
      <c r="J72" s="17">
        <f t="shared" si="4"/>
        <v>0</v>
      </c>
      <c r="L72" s="117"/>
      <c r="M72" s="171">
        <f t="shared" si="10"/>
        <v>0</v>
      </c>
      <c r="N72" s="15"/>
      <c r="O72" s="67"/>
      <c r="P72" s="188"/>
      <c r="Q72" s="67">
        <f t="shared" si="21"/>
        <v>0</v>
      </c>
      <c r="R72" s="68"/>
      <c r="S72" s="69"/>
      <c r="T72" s="101">
        <f t="shared" si="11"/>
        <v>0</v>
      </c>
      <c r="U72" s="17">
        <f t="shared" si="5"/>
        <v>0</v>
      </c>
      <c r="W72" s="117"/>
      <c r="X72" s="171">
        <f t="shared" si="12"/>
        <v>0</v>
      </c>
      <c r="Y72" s="15"/>
      <c r="Z72" s="67"/>
      <c r="AA72" s="188"/>
      <c r="AB72" s="67">
        <f t="shared" si="22"/>
        <v>0</v>
      </c>
      <c r="AC72" s="68"/>
      <c r="AD72" s="69"/>
      <c r="AE72" s="101">
        <f t="shared" si="13"/>
        <v>5.1159076974727213E-13</v>
      </c>
      <c r="AF72" s="17">
        <f t="shared" si="6"/>
        <v>0</v>
      </c>
      <c r="AH72" s="117"/>
      <c r="AI72" s="171">
        <f t="shared" si="14"/>
        <v>183</v>
      </c>
      <c r="AJ72" s="15"/>
      <c r="AK72" s="67"/>
      <c r="AL72" s="188"/>
      <c r="AM72" s="67">
        <f t="shared" si="23"/>
        <v>0</v>
      </c>
      <c r="AN72" s="68"/>
      <c r="AO72" s="69"/>
      <c r="AP72" s="101">
        <f t="shared" si="15"/>
        <v>3642.9309999999978</v>
      </c>
      <c r="AQ72" s="17">
        <f t="shared" si="7"/>
        <v>0</v>
      </c>
    </row>
    <row r="73" spans="1:43" x14ac:dyDescent="0.25">
      <c r="A73" s="117"/>
      <c r="B73" s="171">
        <f t="shared" si="8"/>
        <v>0</v>
      </c>
      <c r="C73" s="15"/>
      <c r="D73" s="67"/>
      <c r="E73" s="188"/>
      <c r="F73" s="67">
        <f t="shared" si="20"/>
        <v>0</v>
      </c>
      <c r="G73" s="68"/>
      <c r="H73" s="69"/>
      <c r="I73" s="101">
        <f t="shared" si="9"/>
        <v>0</v>
      </c>
      <c r="J73" s="17">
        <f t="shared" si="4"/>
        <v>0</v>
      </c>
      <c r="L73" s="117"/>
      <c r="M73" s="171">
        <f t="shared" si="10"/>
        <v>0</v>
      </c>
      <c r="N73" s="15"/>
      <c r="O73" s="67"/>
      <c r="P73" s="188"/>
      <c r="Q73" s="67">
        <f t="shared" si="21"/>
        <v>0</v>
      </c>
      <c r="R73" s="68"/>
      <c r="S73" s="69"/>
      <c r="T73" s="101">
        <f t="shared" si="11"/>
        <v>0</v>
      </c>
      <c r="U73" s="17">
        <f t="shared" si="5"/>
        <v>0</v>
      </c>
      <c r="W73" s="117"/>
      <c r="X73" s="171">
        <f t="shared" si="12"/>
        <v>0</v>
      </c>
      <c r="Y73" s="15"/>
      <c r="Z73" s="67"/>
      <c r="AA73" s="188"/>
      <c r="AB73" s="67">
        <f t="shared" si="22"/>
        <v>0</v>
      </c>
      <c r="AC73" s="68"/>
      <c r="AD73" s="69"/>
      <c r="AE73" s="101">
        <f t="shared" si="13"/>
        <v>5.1159076974727213E-13</v>
      </c>
      <c r="AF73" s="17">
        <f t="shared" si="6"/>
        <v>0</v>
      </c>
      <c r="AH73" s="117"/>
      <c r="AI73" s="171">
        <f t="shared" si="14"/>
        <v>183</v>
      </c>
      <c r="AJ73" s="15"/>
      <c r="AK73" s="67"/>
      <c r="AL73" s="188"/>
      <c r="AM73" s="67">
        <f t="shared" si="23"/>
        <v>0</v>
      </c>
      <c r="AN73" s="68"/>
      <c r="AO73" s="69"/>
      <c r="AP73" s="101">
        <f t="shared" si="15"/>
        <v>3642.9309999999978</v>
      </c>
      <c r="AQ73" s="17">
        <f t="shared" si="7"/>
        <v>0</v>
      </c>
    </row>
    <row r="74" spans="1:43" x14ac:dyDescent="0.25">
      <c r="A74" s="117"/>
      <c r="B74" s="171">
        <f t="shared" si="8"/>
        <v>0</v>
      </c>
      <c r="C74" s="15"/>
      <c r="D74" s="67"/>
      <c r="E74" s="188"/>
      <c r="F74" s="67">
        <f t="shared" si="20"/>
        <v>0</v>
      </c>
      <c r="G74" s="68"/>
      <c r="H74" s="69"/>
      <c r="I74" s="101">
        <f t="shared" si="9"/>
        <v>0</v>
      </c>
      <c r="J74" s="17">
        <f t="shared" si="4"/>
        <v>0</v>
      </c>
      <c r="L74" s="117"/>
      <c r="M74" s="171">
        <f t="shared" si="10"/>
        <v>0</v>
      </c>
      <c r="N74" s="15"/>
      <c r="O74" s="67"/>
      <c r="P74" s="188"/>
      <c r="Q74" s="67">
        <f t="shared" si="21"/>
        <v>0</v>
      </c>
      <c r="R74" s="68"/>
      <c r="S74" s="69"/>
      <c r="T74" s="101">
        <f t="shared" si="11"/>
        <v>0</v>
      </c>
      <c r="U74" s="17">
        <f t="shared" si="5"/>
        <v>0</v>
      </c>
      <c r="W74" s="117"/>
      <c r="X74" s="171">
        <f t="shared" si="12"/>
        <v>0</v>
      </c>
      <c r="Y74" s="15"/>
      <c r="Z74" s="67"/>
      <c r="AA74" s="188"/>
      <c r="AB74" s="67">
        <f t="shared" si="22"/>
        <v>0</v>
      </c>
      <c r="AC74" s="68"/>
      <c r="AD74" s="69"/>
      <c r="AE74" s="101">
        <f t="shared" si="13"/>
        <v>5.1159076974727213E-13</v>
      </c>
      <c r="AF74" s="17">
        <f t="shared" si="6"/>
        <v>0</v>
      </c>
      <c r="AH74" s="117"/>
      <c r="AI74" s="171">
        <f t="shared" si="14"/>
        <v>183</v>
      </c>
      <c r="AJ74" s="15"/>
      <c r="AK74" s="67"/>
      <c r="AL74" s="188"/>
      <c r="AM74" s="67">
        <f t="shared" si="23"/>
        <v>0</v>
      </c>
      <c r="AN74" s="68"/>
      <c r="AO74" s="69"/>
      <c r="AP74" s="101">
        <f t="shared" si="15"/>
        <v>3642.9309999999978</v>
      </c>
      <c r="AQ74" s="17">
        <f t="shared" si="7"/>
        <v>0</v>
      </c>
    </row>
    <row r="75" spans="1:43" x14ac:dyDescent="0.25">
      <c r="A75" s="117"/>
      <c r="B75" s="171">
        <f t="shared" si="8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9"/>
        <v>0</v>
      </c>
      <c r="J75" s="17">
        <f t="shared" ref="J75:J77" si="24">F75*H75</f>
        <v>0</v>
      </c>
      <c r="L75" s="117"/>
      <c r="M75" s="171">
        <f t="shared" si="10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11"/>
        <v>0</v>
      </c>
      <c r="U75" s="17">
        <f t="shared" ref="U75:U77" si="25">Q75*S75</f>
        <v>0</v>
      </c>
      <c r="W75" s="117"/>
      <c r="X75" s="171">
        <f t="shared" si="12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3"/>
        <v>5.1159076974727213E-13</v>
      </c>
      <c r="AF75" s="17">
        <f t="shared" ref="AF75:AF77" si="26">AB75*AD75</f>
        <v>0</v>
      </c>
      <c r="AH75" s="117"/>
      <c r="AI75" s="171">
        <f t="shared" si="14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5"/>
        <v>3642.9309999999978</v>
      </c>
      <c r="AQ75" s="17">
        <f t="shared" ref="AQ75:AQ77" si="27">AM75*AO75</f>
        <v>0</v>
      </c>
    </row>
    <row r="76" spans="1:43" x14ac:dyDescent="0.25">
      <c r="A76" s="117"/>
      <c r="B76" s="171">
        <f t="shared" ref="B76" si="28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9">I75-F76</f>
        <v>0</v>
      </c>
      <c r="J76" s="17">
        <f t="shared" si="24"/>
        <v>0</v>
      </c>
      <c r="L76" s="117"/>
      <c r="M76" s="171">
        <f t="shared" ref="M76" si="30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31">T75-Q76</f>
        <v>0</v>
      </c>
      <c r="U76" s="17">
        <f t="shared" si="25"/>
        <v>0</v>
      </c>
      <c r="W76" s="117"/>
      <c r="X76" s="171">
        <f t="shared" ref="X76" si="32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33">AE75-AB76</f>
        <v>5.1159076974727213E-13</v>
      </c>
      <c r="AF76" s="17">
        <f t="shared" si="26"/>
        <v>0</v>
      </c>
      <c r="AH76" s="117"/>
      <c r="AI76" s="171">
        <f t="shared" ref="AI76" si="34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5">AP75-AM76</f>
        <v>3642.9309999999978</v>
      </c>
      <c r="AQ76" s="17">
        <f t="shared" si="27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9"/>
        <v>0</v>
      </c>
      <c r="J77" s="17">
        <f t="shared" si="24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31"/>
        <v>0</v>
      </c>
      <c r="U77" s="17">
        <f t="shared" si="25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33"/>
        <v>5.1159076974727213E-13</v>
      </c>
      <c r="AF77" s="17">
        <f t="shared" si="26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5"/>
        <v>3642.9309999999978</v>
      </c>
      <c r="AQ77" s="17">
        <f t="shared" si="27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571" t="s">
        <v>11</v>
      </c>
      <c r="D84" s="1572"/>
      <c r="E84" s="56">
        <f>E5+E6-F79+E7+E4</f>
        <v>2.2737367544323206E-13</v>
      </c>
      <c r="F84" s="71"/>
      <c r="N84" s="1571" t="s">
        <v>11</v>
      </c>
      <c r="O84" s="1572"/>
      <c r="P84" s="56">
        <f>P5+P6-Q79+P7+P4</f>
        <v>0</v>
      </c>
      <c r="Q84" s="71"/>
      <c r="Y84" s="1571" t="s">
        <v>11</v>
      </c>
      <c r="Z84" s="1572"/>
      <c r="AA84" s="56">
        <f>AA5+AA6-AB79+AA7+AA4</f>
        <v>3.637978807091713E-12</v>
      </c>
      <c r="AB84" s="71"/>
      <c r="AJ84" s="1571" t="s">
        <v>11</v>
      </c>
      <c r="AK84" s="1572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73"/>
      <c r="B5" s="1573"/>
      <c r="C5" s="213"/>
      <c r="D5" s="129"/>
      <c r="E5" s="76"/>
      <c r="F5" s="61"/>
      <c r="G5" s="5"/>
    </row>
    <row r="6" spans="1:9" x14ac:dyDescent="0.25">
      <c r="A6" s="1573"/>
      <c r="B6" s="157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73" t="s">
        <v>52</v>
      </c>
      <c r="B5" s="1593" t="s">
        <v>81</v>
      </c>
      <c r="C5" s="213"/>
      <c r="D5" s="129"/>
      <c r="E5" s="76"/>
      <c r="F5" s="61"/>
      <c r="G5" s="5"/>
    </row>
    <row r="6" spans="1:9" x14ac:dyDescent="0.25">
      <c r="A6" s="1573"/>
      <c r="B6" s="159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870">
        <f t="shared" si="0"/>
        <v>0</v>
      </c>
      <c r="G14" s="844"/>
      <c r="H14" s="859"/>
      <c r="I14" s="98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870">
        <f t="shared" si="0"/>
        <v>0</v>
      </c>
      <c r="G15" s="844"/>
      <c r="H15" s="859"/>
      <c r="I15" s="98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870">
        <f t="shared" si="0"/>
        <v>0</v>
      </c>
      <c r="G16" s="844"/>
      <c r="H16" s="859"/>
      <c r="I16" s="98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870">
        <f t="shared" si="0"/>
        <v>0</v>
      </c>
      <c r="G17" s="844"/>
      <c r="H17" s="859"/>
      <c r="I17" s="98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870">
        <f t="shared" si="0"/>
        <v>0</v>
      </c>
      <c r="G18" s="844"/>
      <c r="H18" s="859"/>
      <c r="I18" s="98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870">
        <f t="shared" si="0"/>
        <v>0</v>
      </c>
      <c r="G19" s="844"/>
      <c r="H19" s="859"/>
      <c r="I19" s="98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870">
        <f t="shared" si="0"/>
        <v>0</v>
      </c>
      <c r="G20" s="844"/>
      <c r="H20" s="859"/>
      <c r="I20" s="98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870">
        <f t="shared" si="0"/>
        <v>0</v>
      </c>
      <c r="G21" s="844"/>
      <c r="H21" s="859"/>
      <c r="I21" s="98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591" t="s">
        <v>67</v>
      </c>
      <c r="C4" s="227"/>
      <c r="D4" s="129"/>
      <c r="E4" s="418"/>
      <c r="F4" s="71"/>
      <c r="G4" s="150"/>
      <c r="H4" s="150"/>
    </row>
    <row r="5" spans="1:10" x14ac:dyDescent="0.25">
      <c r="A5" s="1594" t="s">
        <v>88</v>
      </c>
      <c r="B5" s="1592"/>
      <c r="C5" s="227"/>
      <c r="D5" s="129"/>
      <c r="E5" s="418"/>
      <c r="F5" s="71"/>
      <c r="G5" s="5"/>
    </row>
    <row r="6" spans="1:10" x14ac:dyDescent="0.25">
      <c r="A6" s="1594"/>
      <c r="B6" s="1592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592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9">
        <f t="shared" ref="B12:B75" si="2">B11-C12</f>
        <v>0</v>
      </c>
      <c r="C12" s="991"/>
      <c r="D12" s="870"/>
      <c r="E12" s="980"/>
      <c r="F12" s="870">
        <f t="shared" si="0"/>
        <v>0</v>
      </c>
      <c r="G12" s="844"/>
      <c r="H12" s="859"/>
      <c r="I12" s="981">
        <f t="shared" ref="I12:I75" si="3">I11-F12</f>
        <v>0</v>
      </c>
      <c r="J12" s="987">
        <f t="shared" si="1"/>
        <v>0</v>
      </c>
    </row>
    <row r="13" spans="1:10" x14ac:dyDescent="0.25">
      <c r="A13" s="171"/>
      <c r="B13" s="1049">
        <f t="shared" si="2"/>
        <v>0</v>
      </c>
      <c r="C13" s="991"/>
      <c r="D13" s="870"/>
      <c r="E13" s="980"/>
      <c r="F13" s="870">
        <f t="shared" si="0"/>
        <v>0</v>
      </c>
      <c r="G13" s="844"/>
      <c r="H13" s="859"/>
      <c r="I13" s="981">
        <f t="shared" si="3"/>
        <v>0</v>
      </c>
      <c r="J13" s="987">
        <f t="shared" si="1"/>
        <v>0</v>
      </c>
    </row>
    <row r="14" spans="1:10" x14ac:dyDescent="0.25">
      <c r="A14" s="80" t="s">
        <v>33</v>
      </c>
      <c r="B14" s="1049">
        <f t="shared" si="2"/>
        <v>0</v>
      </c>
      <c r="C14" s="991"/>
      <c r="D14" s="870"/>
      <c r="E14" s="980"/>
      <c r="F14" s="870">
        <f t="shared" si="0"/>
        <v>0</v>
      </c>
      <c r="G14" s="844"/>
      <c r="H14" s="859"/>
      <c r="I14" s="981">
        <f t="shared" si="3"/>
        <v>0</v>
      </c>
      <c r="J14" s="987">
        <f t="shared" si="1"/>
        <v>0</v>
      </c>
    </row>
    <row r="15" spans="1:10" x14ac:dyDescent="0.25">
      <c r="A15" s="71"/>
      <c r="B15" s="1049">
        <f t="shared" si="2"/>
        <v>0</v>
      </c>
      <c r="C15" s="991"/>
      <c r="D15" s="870"/>
      <c r="E15" s="980"/>
      <c r="F15" s="870">
        <f t="shared" si="0"/>
        <v>0</v>
      </c>
      <c r="G15" s="844"/>
      <c r="H15" s="859"/>
      <c r="I15" s="981">
        <f t="shared" si="3"/>
        <v>0</v>
      </c>
      <c r="J15" s="987">
        <f t="shared" si="1"/>
        <v>0</v>
      </c>
    </row>
    <row r="16" spans="1:10" x14ac:dyDescent="0.25">
      <c r="A16" s="71"/>
      <c r="B16" s="1049">
        <f t="shared" si="2"/>
        <v>0</v>
      </c>
      <c r="C16" s="991"/>
      <c r="D16" s="870"/>
      <c r="E16" s="980"/>
      <c r="F16" s="870">
        <f t="shared" si="0"/>
        <v>0</v>
      </c>
      <c r="G16" s="844"/>
      <c r="H16" s="859"/>
      <c r="I16" s="981">
        <f t="shared" si="3"/>
        <v>0</v>
      </c>
      <c r="J16" s="987">
        <f t="shared" si="1"/>
        <v>0</v>
      </c>
    </row>
    <row r="17" spans="1:10" x14ac:dyDescent="0.25">
      <c r="B17" s="1049">
        <f t="shared" si="2"/>
        <v>0</v>
      </c>
      <c r="C17" s="991"/>
      <c r="D17" s="870"/>
      <c r="E17" s="980"/>
      <c r="F17" s="870">
        <f t="shared" si="0"/>
        <v>0</v>
      </c>
      <c r="G17" s="844"/>
      <c r="H17" s="859"/>
      <c r="I17" s="981">
        <f t="shared" si="3"/>
        <v>0</v>
      </c>
      <c r="J17" s="987">
        <f t="shared" si="1"/>
        <v>0</v>
      </c>
    </row>
    <row r="18" spans="1:10" x14ac:dyDescent="0.25">
      <c r="B18" s="1049">
        <f t="shared" si="2"/>
        <v>0</v>
      </c>
      <c r="C18" s="991"/>
      <c r="D18" s="870"/>
      <c r="E18" s="980"/>
      <c r="F18" s="870">
        <f t="shared" si="0"/>
        <v>0</v>
      </c>
      <c r="G18" s="844"/>
      <c r="H18" s="859"/>
      <c r="I18" s="981">
        <f t="shared" si="3"/>
        <v>0</v>
      </c>
      <c r="J18" s="987">
        <f t="shared" si="1"/>
        <v>0</v>
      </c>
    </row>
    <row r="19" spans="1:10" x14ac:dyDescent="0.25">
      <c r="A19" s="117"/>
      <c r="B19" s="1049">
        <f t="shared" si="2"/>
        <v>0</v>
      </c>
      <c r="C19" s="991"/>
      <c r="D19" s="870"/>
      <c r="E19" s="980"/>
      <c r="F19" s="870">
        <f t="shared" si="0"/>
        <v>0</v>
      </c>
      <c r="G19" s="844"/>
      <c r="H19" s="859"/>
      <c r="I19" s="981">
        <f t="shared" si="3"/>
        <v>0</v>
      </c>
      <c r="J19" s="987">
        <f t="shared" si="1"/>
        <v>0</v>
      </c>
    </row>
    <row r="20" spans="1:10" x14ac:dyDescent="0.25">
      <c r="A20" s="117"/>
      <c r="B20" s="1049">
        <f t="shared" si="2"/>
        <v>0</v>
      </c>
      <c r="C20" s="991"/>
      <c r="D20" s="870"/>
      <c r="E20" s="980"/>
      <c r="F20" s="870">
        <f t="shared" si="0"/>
        <v>0</v>
      </c>
      <c r="G20" s="844"/>
      <c r="H20" s="859"/>
      <c r="I20" s="981">
        <f t="shared" si="3"/>
        <v>0</v>
      </c>
      <c r="J20" s="987">
        <f t="shared" si="1"/>
        <v>0</v>
      </c>
    </row>
    <row r="21" spans="1:10" x14ac:dyDescent="0.25">
      <c r="A21" s="117"/>
      <c r="B21" s="1049">
        <f t="shared" si="2"/>
        <v>0</v>
      </c>
      <c r="C21" s="991"/>
      <c r="D21" s="870"/>
      <c r="E21" s="980"/>
      <c r="F21" s="870">
        <f t="shared" si="0"/>
        <v>0</v>
      </c>
      <c r="G21" s="844"/>
      <c r="H21" s="859"/>
      <c r="I21" s="981">
        <f t="shared" si="3"/>
        <v>0</v>
      </c>
      <c r="J21" s="987">
        <f t="shared" si="1"/>
        <v>0</v>
      </c>
    </row>
    <row r="22" spans="1:10" x14ac:dyDescent="0.25">
      <c r="A22" s="117"/>
      <c r="B22" s="1049">
        <f t="shared" si="2"/>
        <v>0</v>
      </c>
      <c r="C22" s="991"/>
      <c r="D22" s="870"/>
      <c r="E22" s="980"/>
      <c r="F22" s="870">
        <f t="shared" si="0"/>
        <v>0</v>
      </c>
      <c r="G22" s="844"/>
      <c r="H22" s="859"/>
      <c r="I22" s="981">
        <f t="shared" si="3"/>
        <v>0</v>
      </c>
      <c r="J22" s="987">
        <f t="shared" si="1"/>
        <v>0</v>
      </c>
    </row>
    <row r="23" spans="1:10" x14ac:dyDescent="0.25">
      <c r="A23" s="117"/>
      <c r="B23" s="1049">
        <f t="shared" si="2"/>
        <v>0</v>
      </c>
      <c r="C23" s="991"/>
      <c r="D23" s="870"/>
      <c r="E23" s="980"/>
      <c r="F23" s="870">
        <f t="shared" si="0"/>
        <v>0</v>
      </c>
      <c r="G23" s="844"/>
      <c r="H23" s="859"/>
      <c r="I23" s="981">
        <f t="shared" si="3"/>
        <v>0</v>
      </c>
      <c r="J23" s="987">
        <f t="shared" si="1"/>
        <v>0</v>
      </c>
    </row>
    <row r="24" spans="1:10" x14ac:dyDescent="0.25">
      <c r="A24" s="118"/>
      <c r="B24" s="1049">
        <f t="shared" si="2"/>
        <v>0</v>
      </c>
      <c r="C24" s="991"/>
      <c r="D24" s="870"/>
      <c r="E24" s="980"/>
      <c r="F24" s="870">
        <f t="shared" si="0"/>
        <v>0</v>
      </c>
      <c r="G24" s="844"/>
      <c r="H24" s="859"/>
      <c r="I24" s="981">
        <f t="shared" si="3"/>
        <v>0</v>
      </c>
      <c r="J24" s="987">
        <f t="shared" si="1"/>
        <v>0</v>
      </c>
    </row>
    <row r="25" spans="1:10" x14ac:dyDescent="0.25">
      <c r="A25" s="117"/>
      <c r="B25" s="1049">
        <f t="shared" si="2"/>
        <v>0</v>
      </c>
      <c r="C25" s="991"/>
      <c r="D25" s="870"/>
      <c r="E25" s="980"/>
      <c r="F25" s="870">
        <f t="shared" si="0"/>
        <v>0</v>
      </c>
      <c r="G25" s="844"/>
      <c r="H25" s="859"/>
      <c r="I25" s="981">
        <f t="shared" si="3"/>
        <v>0</v>
      </c>
      <c r="J25" s="987">
        <f t="shared" si="1"/>
        <v>0</v>
      </c>
    </row>
    <row r="26" spans="1:10" x14ac:dyDescent="0.25">
      <c r="A26" s="117"/>
      <c r="B26" s="1049">
        <f t="shared" si="2"/>
        <v>0</v>
      </c>
      <c r="C26" s="991"/>
      <c r="D26" s="870"/>
      <c r="E26" s="980"/>
      <c r="F26" s="870">
        <f t="shared" si="0"/>
        <v>0</v>
      </c>
      <c r="G26" s="844"/>
      <c r="H26" s="859"/>
      <c r="I26" s="981">
        <f t="shared" si="3"/>
        <v>0</v>
      </c>
      <c r="J26" s="987">
        <f t="shared" si="1"/>
        <v>0</v>
      </c>
    </row>
    <row r="27" spans="1:10" x14ac:dyDescent="0.25">
      <c r="A27" s="117"/>
      <c r="B27" s="1049">
        <f t="shared" si="2"/>
        <v>0</v>
      </c>
      <c r="C27" s="991"/>
      <c r="D27" s="870"/>
      <c r="E27" s="980"/>
      <c r="F27" s="870">
        <f t="shared" si="0"/>
        <v>0</v>
      </c>
      <c r="G27" s="844"/>
      <c r="H27" s="859"/>
      <c r="I27" s="981">
        <f t="shared" si="3"/>
        <v>0</v>
      </c>
      <c r="J27" s="987">
        <f t="shared" si="1"/>
        <v>0</v>
      </c>
    </row>
    <row r="28" spans="1:10" x14ac:dyDescent="0.25">
      <c r="A28" s="117"/>
      <c r="B28" s="1049">
        <f t="shared" si="2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3"/>
        <v>0</v>
      </c>
      <c r="J28" s="987">
        <f t="shared" si="1"/>
        <v>0</v>
      </c>
    </row>
    <row r="29" spans="1:10" x14ac:dyDescent="0.25">
      <c r="A29" s="117"/>
      <c r="B29" s="1049">
        <f t="shared" si="2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3"/>
        <v>0</v>
      </c>
      <c r="J29" s="987">
        <f t="shared" si="1"/>
        <v>0</v>
      </c>
    </row>
    <row r="30" spans="1:10" x14ac:dyDescent="0.25">
      <c r="A30" s="117"/>
      <c r="B30" s="1049">
        <f t="shared" si="2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3"/>
        <v>0</v>
      </c>
      <c r="J30" s="987">
        <f t="shared" si="1"/>
        <v>0</v>
      </c>
    </row>
    <row r="31" spans="1:10" x14ac:dyDescent="0.25">
      <c r="A31" s="117"/>
      <c r="B31" s="1049">
        <f t="shared" si="2"/>
        <v>0</v>
      </c>
      <c r="C31" s="991"/>
      <c r="D31" s="870"/>
      <c r="E31" s="980"/>
      <c r="F31" s="870">
        <f t="shared" si="0"/>
        <v>0</v>
      </c>
      <c r="G31" s="844"/>
      <c r="H31" s="859"/>
      <c r="I31" s="981">
        <f t="shared" si="3"/>
        <v>0</v>
      </c>
      <c r="J31" s="987">
        <f t="shared" si="1"/>
        <v>0</v>
      </c>
    </row>
    <row r="32" spans="1:10" x14ac:dyDescent="0.25">
      <c r="A32" s="117"/>
      <c r="B32" s="1049">
        <f t="shared" si="2"/>
        <v>0</v>
      </c>
      <c r="C32" s="991"/>
      <c r="D32" s="870"/>
      <c r="E32" s="980"/>
      <c r="F32" s="870">
        <f t="shared" si="0"/>
        <v>0</v>
      </c>
      <c r="G32" s="844"/>
      <c r="H32" s="859"/>
      <c r="I32" s="981">
        <f t="shared" si="3"/>
        <v>0</v>
      </c>
      <c r="J32" s="987">
        <f t="shared" si="1"/>
        <v>0</v>
      </c>
    </row>
    <row r="33" spans="1:10" x14ac:dyDescent="0.25">
      <c r="A33" s="117"/>
      <c r="B33" s="1049">
        <f t="shared" si="2"/>
        <v>0</v>
      </c>
      <c r="C33" s="991"/>
      <c r="D33" s="870"/>
      <c r="E33" s="980"/>
      <c r="F33" s="870">
        <f t="shared" si="0"/>
        <v>0</v>
      </c>
      <c r="G33" s="844"/>
      <c r="H33" s="859"/>
      <c r="I33" s="981">
        <f t="shared" si="3"/>
        <v>0</v>
      </c>
      <c r="J33" s="987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71" t="s">
        <v>11</v>
      </c>
      <c r="D84" s="157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76" t="s">
        <v>371</v>
      </c>
      <c r="B1" s="1576"/>
      <c r="C1" s="1576"/>
      <c r="D1" s="1576"/>
      <c r="E1" s="1576"/>
      <c r="F1" s="1576"/>
      <c r="G1" s="1576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73" t="s">
        <v>76</v>
      </c>
      <c r="B5" s="1595" t="s">
        <v>132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573"/>
      <c r="B6" s="1595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299</v>
      </c>
      <c r="H10" s="69">
        <v>0</v>
      </c>
      <c r="I10" s="191">
        <f>E4+E5+E6+E7-F10+E8</f>
        <v>1935</v>
      </c>
    </row>
    <row r="11" spans="1:9" x14ac:dyDescent="0.25">
      <c r="A11" s="182"/>
      <c r="B11" s="1050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307</v>
      </c>
      <c r="H11" s="69">
        <v>60</v>
      </c>
      <c r="I11" s="1051">
        <f>I10-F11</f>
        <v>1920</v>
      </c>
    </row>
    <row r="12" spans="1:9" x14ac:dyDescent="0.25">
      <c r="A12" s="171"/>
      <c r="B12" s="1050">
        <f t="shared" ref="B12:B28" si="1">B11-C12</f>
        <v>118</v>
      </c>
      <c r="C12" s="991">
        <v>10</v>
      </c>
      <c r="D12" s="870">
        <v>150</v>
      </c>
      <c r="E12" s="980">
        <v>45247</v>
      </c>
      <c r="F12" s="870">
        <f t="shared" si="0"/>
        <v>150</v>
      </c>
      <c r="G12" s="844" t="s">
        <v>327</v>
      </c>
      <c r="H12" s="859">
        <v>0</v>
      </c>
      <c r="I12" s="1051">
        <f t="shared" ref="I12:I30" si="2">I11-F12</f>
        <v>1770</v>
      </c>
    </row>
    <row r="13" spans="1:9" x14ac:dyDescent="0.25">
      <c r="A13" s="80" t="s">
        <v>33</v>
      </c>
      <c r="B13" s="1050">
        <f t="shared" si="1"/>
        <v>103</v>
      </c>
      <c r="C13" s="991">
        <v>15</v>
      </c>
      <c r="D13" s="870">
        <v>225</v>
      </c>
      <c r="E13" s="980">
        <v>45252</v>
      </c>
      <c r="F13" s="870">
        <f t="shared" si="0"/>
        <v>225</v>
      </c>
      <c r="G13" s="844" t="s">
        <v>349</v>
      </c>
      <c r="H13" s="859">
        <v>0</v>
      </c>
      <c r="I13" s="1051">
        <f t="shared" si="2"/>
        <v>1545</v>
      </c>
    </row>
    <row r="14" spans="1:9" x14ac:dyDescent="0.25">
      <c r="A14" s="71"/>
      <c r="B14" s="1050">
        <f t="shared" si="1"/>
        <v>98</v>
      </c>
      <c r="C14" s="991">
        <v>5</v>
      </c>
      <c r="D14" s="870">
        <v>75</v>
      </c>
      <c r="E14" s="980">
        <v>45254</v>
      </c>
      <c r="F14" s="870">
        <f t="shared" si="0"/>
        <v>75</v>
      </c>
      <c r="G14" s="844" t="s">
        <v>361</v>
      </c>
      <c r="H14" s="859">
        <v>60</v>
      </c>
      <c r="I14" s="1051">
        <f t="shared" si="2"/>
        <v>1470</v>
      </c>
    </row>
    <row r="15" spans="1:9" x14ac:dyDescent="0.25">
      <c r="A15" s="71"/>
      <c r="B15" s="783">
        <f t="shared" si="1"/>
        <v>98</v>
      </c>
      <c r="C15" s="991"/>
      <c r="D15" s="870"/>
      <c r="E15" s="980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50">
        <f t="shared" si="1"/>
        <v>83</v>
      </c>
      <c r="C16" s="991">
        <v>15</v>
      </c>
      <c r="D16" s="1420">
        <v>225</v>
      </c>
      <c r="E16" s="1421">
        <v>45260</v>
      </c>
      <c r="F16" s="1420">
        <f t="shared" si="0"/>
        <v>225</v>
      </c>
      <c r="G16" s="1422" t="s">
        <v>634</v>
      </c>
      <c r="H16" s="1423">
        <v>0</v>
      </c>
      <c r="I16" s="1051">
        <f t="shared" si="2"/>
        <v>1245</v>
      </c>
    </row>
    <row r="17" spans="1:9" x14ac:dyDescent="0.25">
      <c r="B17" s="1050">
        <f t="shared" si="1"/>
        <v>73</v>
      </c>
      <c r="C17" s="991">
        <v>10</v>
      </c>
      <c r="D17" s="1420">
        <v>150</v>
      </c>
      <c r="E17" s="1421">
        <v>45271</v>
      </c>
      <c r="F17" s="1420">
        <f t="shared" si="0"/>
        <v>150</v>
      </c>
      <c r="G17" s="1422" t="s">
        <v>725</v>
      </c>
      <c r="H17" s="1423">
        <v>0</v>
      </c>
      <c r="I17" s="1051">
        <f t="shared" si="2"/>
        <v>1095</v>
      </c>
    </row>
    <row r="18" spans="1:9" x14ac:dyDescent="0.25">
      <c r="A18" s="117"/>
      <c r="B18" s="1050">
        <f t="shared" si="1"/>
        <v>63</v>
      </c>
      <c r="C18" s="991">
        <v>10</v>
      </c>
      <c r="D18" s="1420">
        <v>150</v>
      </c>
      <c r="E18" s="1421">
        <v>45274</v>
      </c>
      <c r="F18" s="1420">
        <f t="shared" si="0"/>
        <v>150</v>
      </c>
      <c r="G18" s="1422" t="s">
        <v>755</v>
      </c>
      <c r="H18" s="1423">
        <v>0</v>
      </c>
      <c r="I18" s="1051">
        <f t="shared" si="2"/>
        <v>945</v>
      </c>
    </row>
    <row r="19" spans="1:9" x14ac:dyDescent="0.25">
      <c r="A19" s="117"/>
      <c r="B19" s="1050">
        <f t="shared" si="1"/>
        <v>53</v>
      </c>
      <c r="C19" s="991">
        <v>10</v>
      </c>
      <c r="D19" s="1420">
        <v>150</v>
      </c>
      <c r="E19" s="1421">
        <v>45275</v>
      </c>
      <c r="F19" s="1420">
        <f t="shared" si="0"/>
        <v>150</v>
      </c>
      <c r="G19" s="1422" t="s">
        <v>765</v>
      </c>
      <c r="H19" s="1423">
        <v>60</v>
      </c>
      <c r="I19" s="1051">
        <f t="shared" si="2"/>
        <v>795</v>
      </c>
    </row>
    <row r="20" spans="1:9" x14ac:dyDescent="0.25">
      <c r="A20" s="117"/>
      <c r="B20" s="783">
        <f t="shared" si="1"/>
        <v>53</v>
      </c>
      <c r="C20" s="991"/>
      <c r="D20" s="1420"/>
      <c r="E20" s="1421"/>
      <c r="F20" s="1420">
        <f t="shared" si="0"/>
        <v>0</v>
      </c>
      <c r="G20" s="1422"/>
      <c r="H20" s="1423"/>
      <c r="I20" s="784">
        <f t="shared" si="2"/>
        <v>795</v>
      </c>
    </row>
    <row r="21" spans="1:9" x14ac:dyDescent="0.25">
      <c r="A21" s="117"/>
      <c r="B21" s="1050">
        <f t="shared" si="1"/>
        <v>53</v>
      </c>
      <c r="C21" s="991"/>
      <c r="D21" s="1420"/>
      <c r="E21" s="1421"/>
      <c r="F21" s="1420">
        <f t="shared" si="0"/>
        <v>0</v>
      </c>
      <c r="G21" s="1422"/>
      <c r="H21" s="1423"/>
      <c r="I21" s="1051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5"/>
      <c r="E22" s="1424"/>
      <c r="F22" s="1415">
        <f t="shared" si="0"/>
        <v>0</v>
      </c>
      <c r="G22" s="1418"/>
      <c r="H22" s="1419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5"/>
      <c r="E23" s="1424"/>
      <c r="F23" s="1415">
        <f t="shared" si="0"/>
        <v>0</v>
      </c>
      <c r="G23" s="1418"/>
      <c r="H23" s="1419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5"/>
      <c r="E24" s="1424"/>
      <c r="F24" s="1415">
        <f t="shared" si="0"/>
        <v>0</v>
      </c>
      <c r="G24" s="1418"/>
      <c r="H24" s="1419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76" t="s">
        <v>372</v>
      </c>
      <c r="B1" s="1576"/>
      <c r="C1" s="1576"/>
      <c r="D1" s="1576"/>
      <c r="E1" s="1576"/>
      <c r="F1" s="1576"/>
      <c r="G1" s="1576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596" t="s">
        <v>133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573" t="s">
        <v>191</v>
      </c>
      <c r="B5" s="1597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73"/>
      <c r="B6" s="1597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8">
        <v>10</v>
      </c>
      <c r="D10" s="870">
        <v>265.08</v>
      </c>
      <c r="E10" s="980">
        <v>45206</v>
      </c>
      <c r="F10" s="67">
        <f t="shared" ref="F10" si="0">D10</f>
        <v>265.08</v>
      </c>
      <c r="G10" s="68" t="s">
        <v>207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80">
        <v>45206</v>
      </c>
      <c r="F11" s="870">
        <f t="shared" ref="F11:F26" si="1">D11</f>
        <v>130.68</v>
      </c>
      <c r="G11" s="844" t="s">
        <v>206</v>
      </c>
      <c r="H11" s="859">
        <v>0</v>
      </c>
      <c r="I11" s="989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80">
        <v>45206</v>
      </c>
      <c r="F12" s="870">
        <f t="shared" si="1"/>
        <v>670.01</v>
      </c>
      <c r="G12" s="844" t="s">
        <v>209</v>
      </c>
      <c r="H12" s="859">
        <v>0</v>
      </c>
      <c r="I12" s="989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80">
        <v>45211</v>
      </c>
      <c r="F13" s="870">
        <f t="shared" si="1"/>
        <v>113.18</v>
      </c>
      <c r="G13" s="844" t="s">
        <v>212</v>
      </c>
      <c r="H13" s="859">
        <v>0</v>
      </c>
      <c r="I13" s="989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80">
        <v>45218</v>
      </c>
      <c r="F14" s="870">
        <f t="shared" si="1"/>
        <v>208.98</v>
      </c>
      <c r="G14" s="844" t="s">
        <v>227</v>
      </c>
      <c r="H14" s="859">
        <v>0</v>
      </c>
      <c r="I14" s="989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80">
        <v>45219</v>
      </c>
      <c r="F15" s="870">
        <f t="shared" si="1"/>
        <v>104.92</v>
      </c>
      <c r="G15" s="844" t="s">
        <v>228</v>
      </c>
      <c r="H15" s="859">
        <v>0</v>
      </c>
      <c r="I15" s="989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80">
        <v>45222</v>
      </c>
      <c r="F16" s="870">
        <f t="shared" si="1"/>
        <v>353.44</v>
      </c>
      <c r="G16" s="844" t="s">
        <v>235</v>
      </c>
      <c r="H16" s="859">
        <v>0</v>
      </c>
      <c r="I16" s="989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236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243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1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262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265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289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347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364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1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1">
        <v>45258</v>
      </c>
      <c r="F26" s="606">
        <f t="shared" si="1"/>
        <v>241.18</v>
      </c>
      <c r="G26" s="495" t="s">
        <v>563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1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1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1"/>
      <c r="F29" s="1342">
        <f t="shared" si="4"/>
        <v>0</v>
      </c>
      <c r="G29" s="1343"/>
      <c r="H29" s="1344"/>
      <c r="I29" s="1345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1"/>
      <c r="F30" s="1342">
        <f t="shared" si="4"/>
        <v>0</v>
      </c>
      <c r="G30" s="1343"/>
      <c r="H30" s="1344"/>
      <c r="I30" s="1345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1"/>
      <c r="F31" s="1342">
        <f t="shared" si="4"/>
        <v>0</v>
      </c>
      <c r="G31" s="1343"/>
      <c r="H31" s="1344"/>
      <c r="I31" s="1345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1"/>
      <c r="F32" s="1342">
        <f t="shared" si="4"/>
        <v>0</v>
      </c>
      <c r="G32" s="1343"/>
      <c r="H32" s="1344"/>
      <c r="I32" s="1345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1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L23" sqref="L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76" t="s">
        <v>373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3">
        <v>27</v>
      </c>
      <c r="Q4" s="38"/>
    </row>
    <row r="5" spans="1:19" ht="15" customHeight="1" x14ac:dyDescent="0.25">
      <c r="A5" s="1573" t="s">
        <v>92</v>
      </c>
      <c r="B5" s="1582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573" t="s">
        <v>92</v>
      </c>
      <c r="L5" s="1582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573"/>
      <c r="B6" s="1598"/>
      <c r="C6" s="151">
        <v>75</v>
      </c>
      <c r="D6" s="144">
        <v>45225</v>
      </c>
      <c r="E6" s="127">
        <v>997.36</v>
      </c>
      <c r="F6" s="71">
        <v>53</v>
      </c>
      <c r="K6" s="1573"/>
      <c r="L6" s="1598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201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710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202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714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90">
        <v>5</v>
      </c>
      <c r="D10" s="870">
        <v>89.77</v>
      </c>
      <c r="E10" s="858">
        <v>45208</v>
      </c>
      <c r="F10" s="981">
        <f t="shared" si="2"/>
        <v>89.77</v>
      </c>
      <c r="G10" s="844" t="s">
        <v>210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90">
        <v>2</v>
      </c>
      <c r="N10" s="870">
        <v>36.08</v>
      </c>
      <c r="O10" s="858">
        <v>45272</v>
      </c>
      <c r="P10" s="981">
        <f t="shared" si="1"/>
        <v>36.08</v>
      </c>
      <c r="Q10" s="844" t="s">
        <v>729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1">
        <v>1</v>
      </c>
      <c r="D11" s="870">
        <v>17.78</v>
      </c>
      <c r="E11" s="992">
        <v>45211</v>
      </c>
      <c r="F11" s="981">
        <f t="shared" si="2"/>
        <v>17.78</v>
      </c>
      <c r="G11" s="993" t="s">
        <v>213</v>
      </c>
      <c r="H11" s="994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1">
        <v>1</v>
      </c>
      <c r="N11" s="870">
        <v>19.96</v>
      </c>
      <c r="O11" s="858">
        <v>45273</v>
      </c>
      <c r="P11" s="981">
        <f t="shared" si="1"/>
        <v>19.96</v>
      </c>
      <c r="Q11" s="844" t="s">
        <v>744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90">
        <v>1</v>
      </c>
      <c r="D12" s="870">
        <v>18.940000000000001</v>
      </c>
      <c r="E12" s="858">
        <v>45212</v>
      </c>
      <c r="F12" s="981">
        <f t="shared" si="2"/>
        <v>18.940000000000001</v>
      </c>
      <c r="G12" s="844" t="s">
        <v>215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90">
        <v>3</v>
      </c>
      <c r="N12" s="870">
        <v>56</v>
      </c>
      <c r="O12" s="858">
        <v>45274</v>
      </c>
      <c r="P12" s="981">
        <f t="shared" si="1"/>
        <v>56</v>
      </c>
      <c r="Q12" s="844" t="s">
        <v>756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1">
        <v>10</v>
      </c>
      <c r="D13" s="870">
        <v>190.84</v>
      </c>
      <c r="E13" s="858">
        <v>45225</v>
      </c>
      <c r="F13" s="981">
        <f t="shared" si="2"/>
        <v>190.84</v>
      </c>
      <c r="G13" s="844" t="s">
        <v>241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1">
        <v>3</v>
      </c>
      <c r="N13" s="870">
        <v>55.54</v>
      </c>
      <c r="O13" s="858">
        <v>45281</v>
      </c>
      <c r="P13" s="981">
        <f t="shared" si="1"/>
        <v>55.54</v>
      </c>
      <c r="Q13" s="844" t="s">
        <v>826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241</v>
      </c>
      <c r="H14" s="69">
        <v>76</v>
      </c>
      <c r="I14" s="200">
        <f t="shared" si="5"/>
        <v>768.5200000000001</v>
      </c>
      <c r="L14" s="460">
        <f t="shared" si="4"/>
        <v>39</v>
      </c>
      <c r="M14" s="991">
        <v>2</v>
      </c>
      <c r="N14" s="870">
        <v>32.840000000000003</v>
      </c>
      <c r="O14" s="858">
        <v>45281</v>
      </c>
      <c r="P14" s="981">
        <f t="shared" si="1"/>
        <v>32.840000000000003</v>
      </c>
      <c r="Q14" s="844" t="s">
        <v>827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244</v>
      </c>
      <c r="H15" s="69">
        <v>77</v>
      </c>
      <c r="I15" s="200">
        <f t="shared" si="5"/>
        <v>728.96</v>
      </c>
      <c r="L15" s="460">
        <f t="shared" si="4"/>
        <v>38</v>
      </c>
      <c r="M15" s="990">
        <v>1</v>
      </c>
      <c r="N15" s="870">
        <v>18.2</v>
      </c>
      <c r="O15" s="858">
        <v>45281</v>
      </c>
      <c r="P15" s="981">
        <f t="shared" si="1"/>
        <v>18.2</v>
      </c>
      <c r="Q15" s="844" t="s">
        <v>829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2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3">
        <f t="shared" si="5"/>
        <v>728.96</v>
      </c>
      <c r="J16" s="803"/>
      <c r="L16" s="460">
        <f t="shared" si="4"/>
        <v>36</v>
      </c>
      <c r="M16" s="991">
        <v>2</v>
      </c>
      <c r="N16" s="870">
        <v>36.97</v>
      </c>
      <c r="O16" s="858">
        <v>45282</v>
      </c>
      <c r="P16" s="981">
        <f t="shared" si="1"/>
        <v>36.97</v>
      </c>
      <c r="Q16" s="844" t="s">
        <v>832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7">
        <v>45230</v>
      </c>
      <c r="F17" s="1158">
        <f t="shared" si="2"/>
        <v>36.590000000000003</v>
      </c>
      <c r="G17" s="1159" t="s">
        <v>260</v>
      </c>
      <c r="H17" s="1160">
        <v>76</v>
      </c>
      <c r="I17" s="802">
        <f t="shared" si="5"/>
        <v>692.37</v>
      </c>
      <c r="J17" s="803"/>
      <c r="L17" s="460">
        <f t="shared" si="4"/>
        <v>34</v>
      </c>
      <c r="M17" s="991">
        <v>2</v>
      </c>
      <c r="N17" s="870">
        <v>36.659999999999997</v>
      </c>
      <c r="O17" s="858">
        <v>45288</v>
      </c>
      <c r="P17" s="981">
        <f t="shared" si="1"/>
        <v>36.659999999999997</v>
      </c>
      <c r="Q17" s="844" t="s">
        <v>902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7">
        <v>45233</v>
      </c>
      <c r="F18" s="1158">
        <f t="shared" si="2"/>
        <v>77.069999999999993</v>
      </c>
      <c r="G18" s="1159" t="s">
        <v>267</v>
      </c>
      <c r="H18" s="1160">
        <v>0</v>
      </c>
      <c r="I18" s="802">
        <f t="shared" si="5"/>
        <v>615.29999999999995</v>
      </c>
      <c r="J18" s="803"/>
      <c r="L18" s="460">
        <f t="shared" si="4"/>
        <v>33</v>
      </c>
      <c r="M18" s="991">
        <v>1</v>
      </c>
      <c r="N18" s="870">
        <v>18.71</v>
      </c>
      <c r="O18" s="858">
        <v>45288</v>
      </c>
      <c r="P18" s="981">
        <f t="shared" si="1"/>
        <v>18.71</v>
      </c>
      <c r="Q18" s="844" t="s">
        <v>910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7">
        <v>45234</v>
      </c>
      <c r="F19" s="1158">
        <f t="shared" si="2"/>
        <v>37.97</v>
      </c>
      <c r="G19" s="1159" t="s">
        <v>268</v>
      </c>
      <c r="H19" s="1160">
        <v>76</v>
      </c>
      <c r="I19" s="802">
        <f t="shared" si="5"/>
        <v>577.32999999999993</v>
      </c>
      <c r="J19" s="803"/>
      <c r="L19" s="460">
        <f t="shared" si="4"/>
        <v>31</v>
      </c>
      <c r="M19" s="991">
        <v>2</v>
      </c>
      <c r="N19" s="870">
        <v>34.57</v>
      </c>
      <c r="O19" s="858">
        <v>45289</v>
      </c>
      <c r="P19" s="981">
        <f t="shared" si="1"/>
        <v>34.57</v>
      </c>
      <c r="Q19" s="844" t="s">
        <v>916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7">
        <v>45236</v>
      </c>
      <c r="F20" s="1158">
        <f t="shared" si="2"/>
        <v>153.81</v>
      </c>
      <c r="G20" s="1159" t="s">
        <v>272</v>
      </c>
      <c r="H20" s="1160">
        <v>0</v>
      </c>
      <c r="I20" s="802">
        <f t="shared" si="5"/>
        <v>423.51999999999992</v>
      </c>
      <c r="J20" s="803"/>
      <c r="L20" s="460">
        <f t="shared" si="4"/>
        <v>25</v>
      </c>
      <c r="M20" s="991">
        <v>6</v>
      </c>
      <c r="N20" s="870">
        <v>115.38</v>
      </c>
      <c r="O20" s="858">
        <v>45294</v>
      </c>
      <c r="P20" s="981">
        <f t="shared" si="1"/>
        <v>115.38</v>
      </c>
      <c r="Q20" s="844" t="s">
        <v>948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7">
        <v>45240</v>
      </c>
      <c r="F21" s="1158">
        <f t="shared" si="2"/>
        <v>17.420000000000002</v>
      </c>
      <c r="G21" s="1159" t="s">
        <v>292</v>
      </c>
      <c r="H21" s="1160">
        <v>76</v>
      </c>
      <c r="I21" s="802">
        <f t="shared" si="5"/>
        <v>406.09999999999991</v>
      </c>
      <c r="J21" s="803"/>
      <c r="L21" s="460">
        <f t="shared" si="4"/>
        <v>23</v>
      </c>
      <c r="M21" s="991">
        <v>2</v>
      </c>
      <c r="N21" s="870">
        <v>39.520000000000003</v>
      </c>
      <c r="O21" s="858">
        <v>45295</v>
      </c>
      <c r="P21" s="981">
        <f t="shared" si="1"/>
        <v>39.520000000000003</v>
      </c>
      <c r="Q21" s="844" t="s">
        <v>961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7">
        <v>45240</v>
      </c>
      <c r="F22" s="1158">
        <f t="shared" si="2"/>
        <v>17.149999999999999</v>
      </c>
      <c r="G22" s="708" t="s">
        <v>292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1">
        <v>8</v>
      </c>
      <c r="N22" s="870">
        <v>150.43</v>
      </c>
      <c r="O22" s="858">
        <v>45295</v>
      </c>
      <c r="P22" s="981">
        <f t="shared" si="1"/>
        <v>150.43</v>
      </c>
      <c r="Q22" s="844" t="s">
        <v>963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7">
        <v>45251</v>
      </c>
      <c r="F23" s="1158">
        <f t="shared" si="2"/>
        <v>37.619999999999997</v>
      </c>
      <c r="G23" s="708" t="s">
        <v>343</v>
      </c>
      <c r="H23" s="709">
        <v>76</v>
      </c>
      <c r="I23" s="200">
        <f t="shared" si="5"/>
        <v>351.32999999999993</v>
      </c>
      <c r="L23" s="1072">
        <f t="shared" si="4"/>
        <v>15</v>
      </c>
      <c r="M23" s="991"/>
      <c r="N23" s="870">
        <v>0</v>
      </c>
      <c r="O23" s="858"/>
      <c r="P23" s="981">
        <f t="shared" si="1"/>
        <v>0</v>
      </c>
      <c r="Q23" s="844"/>
      <c r="R23" s="859"/>
      <c r="S23" s="1073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7">
        <v>45254</v>
      </c>
      <c r="F24" s="1158">
        <f t="shared" si="2"/>
        <v>58.18</v>
      </c>
      <c r="G24" s="708" t="s">
        <v>361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1"/>
      <c r="N24" s="870">
        <v>0</v>
      </c>
      <c r="O24" s="858"/>
      <c r="P24" s="981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7">
        <v>45255</v>
      </c>
      <c r="F25" s="1158">
        <f t="shared" si="2"/>
        <v>89.41</v>
      </c>
      <c r="G25" s="708" t="s">
        <v>364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1"/>
      <c r="N25" s="870">
        <v>0</v>
      </c>
      <c r="O25" s="858"/>
      <c r="P25" s="981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7">
        <v>45255</v>
      </c>
      <c r="F26" s="1158">
        <f t="shared" si="2"/>
        <v>36.159999999999997</v>
      </c>
      <c r="G26" s="708" t="s">
        <v>366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1"/>
      <c r="N26" s="870">
        <v>0</v>
      </c>
      <c r="O26" s="858"/>
      <c r="P26" s="981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2">
        <f t="shared" si="3"/>
        <v>9</v>
      </c>
      <c r="C27" s="15"/>
      <c r="D27" s="781">
        <v>0</v>
      </c>
      <c r="E27" s="1157"/>
      <c r="F27" s="1158">
        <f t="shared" si="2"/>
        <v>0</v>
      </c>
      <c r="G27" s="708"/>
      <c r="H27" s="709"/>
      <c r="I27" s="1073">
        <f t="shared" si="5"/>
        <v>167.57999999999993</v>
      </c>
      <c r="L27" s="460">
        <f t="shared" si="4"/>
        <v>15</v>
      </c>
      <c r="M27" s="991"/>
      <c r="N27" s="870">
        <v>0</v>
      </c>
      <c r="O27" s="858"/>
      <c r="P27" s="981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5">
        <v>37.54</v>
      </c>
      <c r="E28" s="1416">
        <v>45260</v>
      </c>
      <c r="F28" s="1417">
        <f t="shared" si="2"/>
        <v>37.54</v>
      </c>
      <c r="G28" s="1418" t="s">
        <v>633</v>
      </c>
      <c r="H28" s="1419">
        <v>76</v>
      </c>
      <c r="I28" s="200">
        <f t="shared" si="5"/>
        <v>130.03999999999994</v>
      </c>
      <c r="K28" s="47"/>
      <c r="L28" s="460">
        <f t="shared" si="4"/>
        <v>15</v>
      </c>
      <c r="M28" s="991"/>
      <c r="N28" s="870">
        <v>0</v>
      </c>
      <c r="O28" s="858"/>
      <c r="P28" s="981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5">
        <v>56.31</v>
      </c>
      <c r="E29" s="1416">
        <v>45260</v>
      </c>
      <c r="F29" s="1417">
        <f t="shared" si="2"/>
        <v>56.31</v>
      </c>
      <c r="G29" s="1418" t="s">
        <v>634</v>
      </c>
      <c r="H29" s="1419">
        <v>0</v>
      </c>
      <c r="I29" s="200">
        <f t="shared" si="5"/>
        <v>73.729999999999933</v>
      </c>
      <c r="K29" s="47"/>
      <c r="L29" s="460">
        <f t="shared" si="4"/>
        <v>15</v>
      </c>
      <c r="M29" s="991"/>
      <c r="N29" s="870">
        <v>0</v>
      </c>
      <c r="O29" s="858"/>
      <c r="P29" s="981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5">
        <v>73.73</v>
      </c>
      <c r="E30" s="1416">
        <v>45266</v>
      </c>
      <c r="F30" s="1417">
        <f t="shared" si="2"/>
        <v>73.73</v>
      </c>
      <c r="G30" s="1418" t="s">
        <v>685</v>
      </c>
      <c r="H30" s="1419">
        <v>77</v>
      </c>
      <c r="I30" s="200">
        <f t="shared" si="5"/>
        <v>0</v>
      </c>
      <c r="K30" s="47"/>
      <c r="L30" s="460">
        <f t="shared" si="4"/>
        <v>15</v>
      </c>
      <c r="M30" s="991"/>
      <c r="N30" s="870">
        <v>0</v>
      </c>
      <c r="O30" s="858"/>
      <c r="P30" s="981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5">
        <v>0</v>
      </c>
      <c r="E31" s="1416"/>
      <c r="F31" s="1441">
        <f t="shared" si="2"/>
        <v>0</v>
      </c>
      <c r="G31" s="1442"/>
      <c r="H31" s="1443"/>
      <c r="I31" s="1444">
        <f t="shared" si="5"/>
        <v>0</v>
      </c>
      <c r="K31" s="47"/>
      <c r="L31" s="460">
        <f t="shared" si="4"/>
        <v>15</v>
      </c>
      <c r="M31" s="991"/>
      <c r="N31" s="870">
        <v>0</v>
      </c>
      <c r="O31" s="858"/>
      <c r="P31" s="981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5">
        <v>0</v>
      </c>
      <c r="E32" s="1416"/>
      <c r="F32" s="1441">
        <f t="shared" si="2"/>
        <v>0</v>
      </c>
      <c r="G32" s="1442"/>
      <c r="H32" s="1443"/>
      <c r="I32" s="1444">
        <f t="shared" si="5"/>
        <v>0</v>
      </c>
      <c r="K32" s="47"/>
      <c r="L32" s="460">
        <f t="shared" si="4"/>
        <v>15</v>
      </c>
      <c r="M32" s="991"/>
      <c r="N32" s="870">
        <v>0</v>
      </c>
      <c r="O32" s="858"/>
      <c r="P32" s="981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5">
        <v>0</v>
      </c>
      <c r="E33" s="1416"/>
      <c r="F33" s="1441">
        <f t="shared" si="2"/>
        <v>0</v>
      </c>
      <c r="G33" s="1442"/>
      <c r="H33" s="1443"/>
      <c r="I33" s="1444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7"/>
      <c r="F34" s="1445">
        <f t="shared" si="2"/>
        <v>0</v>
      </c>
      <c r="G34" s="1425"/>
      <c r="H34" s="1426"/>
      <c r="I34" s="1444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62" t="s">
        <v>21</v>
      </c>
      <c r="E38" s="1563"/>
      <c r="F38" s="136">
        <f>E4+E5-F36+E6</f>
        <v>0</v>
      </c>
      <c r="L38" s="459"/>
      <c r="N38" s="1562" t="s">
        <v>21</v>
      </c>
      <c r="O38" s="1563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6" t="s">
        <v>4</v>
      </c>
      <c r="O39" s="1227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78"/>
      <c r="B6" s="1599" t="s">
        <v>86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78"/>
      <c r="B7" s="1600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2" t="s">
        <v>21</v>
      </c>
      <c r="E43" s="156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68" t="s">
        <v>245</v>
      </c>
      <c r="L1" s="1568"/>
      <c r="M1" s="1568"/>
      <c r="N1" s="1568"/>
      <c r="O1" s="1568"/>
      <c r="P1" s="1568"/>
      <c r="Q1" s="1568"/>
      <c r="R1" s="250">
        <f>I1+1</f>
        <v>1</v>
      </c>
      <c r="S1" s="250"/>
      <c r="U1" s="1566" t="str">
        <f>K1</f>
        <v>ENTRADA DEL MES DE NOVIEMBRE 2023</v>
      </c>
      <c r="V1" s="1566"/>
      <c r="W1" s="1566"/>
      <c r="X1" s="1566"/>
      <c r="Y1" s="1566"/>
      <c r="Z1" s="1566"/>
      <c r="AA1" s="1566"/>
      <c r="AB1" s="250">
        <f>R1+1</f>
        <v>2</v>
      </c>
      <c r="AC1" s="351"/>
      <c r="AE1" s="1566" t="str">
        <f>U1</f>
        <v>ENTRADA DEL MES DE NOVIEMBRE 2023</v>
      </c>
      <c r="AF1" s="1566"/>
      <c r="AG1" s="1566"/>
      <c r="AH1" s="1566"/>
      <c r="AI1" s="1566"/>
      <c r="AJ1" s="1566"/>
      <c r="AK1" s="1566"/>
      <c r="AL1" s="250">
        <f>AB1+1</f>
        <v>3</v>
      </c>
      <c r="AM1" s="250"/>
      <c r="AO1" s="1566" t="str">
        <f>AE1</f>
        <v>ENTRADA DEL MES DE NOVIEMBRE 2023</v>
      </c>
      <c r="AP1" s="1566"/>
      <c r="AQ1" s="1566"/>
      <c r="AR1" s="1566"/>
      <c r="AS1" s="1566"/>
      <c r="AT1" s="1566"/>
      <c r="AU1" s="1566"/>
      <c r="AV1" s="250">
        <f>AL1+1</f>
        <v>4</v>
      </c>
      <c r="AW1" s="351"/>
      <c r="AY1" s="1566" t="str">
        <f>AO1</f>
        <v>ENTRADA DEL MES DE NOVIEMBRE 2023</v>
      </c>
      <c r="AZ1" s="1566"/>
      <c r="BA1" s="1566"/>
      <c r="BB1" s="1566"/>
      <c r="BC1" s="1566"/>
      <c r="BD1" s="1566"/>
      <c r="BE1" s="1566"/>
      <c r="BF1" s="250">
        <f>AV1+1</f>
        <v>5</v>
      </c>
      <c r="BG1" s="363"/>
      <c r="BI1" s="1566" t="str">
        <f>AY1</f>
        <v>ENTRADA DEL MES DE NOVIEMBRE 2023</v>
      </c>
      <c r="BJ1" s="1566"/>
      <c r="BK1" s="1566"/>
      <c r="BL1" s="1566"/>
      <c r="BM1" s="1566"/>
      <c r="BN1" s="1566"/>
      <c r="BO1" s="1566"/>
      <c r="BP1" s="250">
        <f>BF1+1</f>
        <v>6</v>
      </c>
      <c r="BQ1" s="351"/>
      <c r="BS1" s="1566" t="str">
        <f>BI1</f>
        <v>ENTRADA DEL MES DE NOVIEMBRE 2023</v>
      </c>
      <c r="BT1" s="1566"/>
      <c r="BU1" s="1566"/>
      <c r="BV1" s="1566"/>
      <c r="BW1" s="1566"/>
      <c r="BX1" s="1566"/>
      <c r="BY1" s="1566"/>
      <c r="BZ1" s="250">
        <f>BP1+1</f>
        <v>7</v>
      </c>
      <c r="CC1" s="1566" t="str">
        <f>BS1</f>
        <v>ENTRADA DEL MES DE NOVIEMBRE 2023</v>
      </c>
      <c r="CD1" s="1566"/>
      <c r="CE1" s="1566"/>
      <c r="CF1" s="1566"/>
      <c r="CG1" s="1566"/>
      <c r="CH1" s="1566"/>
      <c r="CI1" s="1566"/>
      <c r="CJ1" s="250">
        <f>BZ1+1</f>
        <v>8</v>
      </c>
      <c r="CM1" s="1566" t="str">
        <f>CC1</f>
        <v>ENTRADA DEL MES DE NOVIEMBRE 2023</v>
      </c>
      <c r="CN1" s="1566"/>
      <c r="CO1" s="1566"/>
      <c r="CP1" s="1566"/>
      <c r="CQ1" s="1566"/>
      <c r="CR1" s="1566"/>
      <c r="CS1" s="1566"/>
      <c r="CT1" s="250">
        <f>CJ1+1</f>
        <v>9</v>
      </c>
      <c r="CU1" s="351"/>
      <c r="CW1" s="1566" t="str">
        <f>CM1</f>
        <v>ENTRADA DEL MES DE NOVIEMBRE 2023</v>
      </c>
      <c r="CX1" s="1566"/>
      <c r="CY1" s="1566"/>
      <c r="CZ1" s="1566"/>
      <c r="DA1" s="1566"/>
      <c r="DB1" s="1566"/>
      <c r="DC1" s="1566"/>
      <c r="DD1" s="250">
        <f>CT1+1</f>
        <v>10</v>
      </c>
      <c r="DE1" s="351"/>
      <c r="DG1" s="1566" t="str">
        <f>CW1</f>
        <v>ENTRADA DEL MES DE NOVIEMBRE 2023</v>
      </c>
      <c r="DH1" s="1566"/>
      <c r="DI1" s="1566"/>
      <c r="DJ1" s="1566"/>
      <c r="DK1" s="1566"/>
      <c r="DL1" s="1566"/>
      <c r="DM1" s="1566"/>
      <c r="DN1" s="250">
        <f>DD1+1</f>
        <v>11</v>
      </c>
      <c r="DO1" s="351"/>
      <c r="DQ1" s="1566" t="str">
        <f>DG1</f>
        <v>ENTRADA DEL MES DE NOVIEMBRE 2023</v>
      </c>
      <c r="DR1" s="1566"/>
      <c r="DS1" s="1566"/>
      <c r="DT1" s="1566"/>
      <c r="DU1" s="1566"/>
      <c r="DV1" s="1566"/>
      <c r="DW1" s="1566"/>
      <c r="DX1" s="250">
        <f>DN1+1</f>
        <v>12</v>
      </c>
      <c r="EA1" s="1566" t="str">
        <f>DQ1</f>
        <v>ENTRADA DEL MES DE NOVIEMBRE 2023</v>
      </c>
      <c r="EB1" s="1566"/>
      <c r="EC1" s="1566"/>
      <c r="ED1" s="1566"/>
      <c r="EE1" s="1566"/>
      <c r="EF1" s="1566"/>
      <c r="EG1" s="1566"/>
      <c r="EH1" s="250">
        <f>DX1+1</f>
        <v>13</v>
      </c>
      <c r="EI1" s="351"/>
      <c r="EK1" s="1566" t="str">
        <f>EA1</f>
        <v>ENTRADA DEL MES DE NOVIEMBRE 2023</v>
      </c>
      <c r="EL1" s="1566"/>
      <c r="EM1" s="1566"/>
      <c r="EN1" s="1566"/>
      <c r="EO1" s="1566"/>
      <c r="EP1" s="1566"/>
      <c r="EQ1" s="1566"/>
      <c r="ER1" s="250">
        <f>EH1+1</f>
        <v>14</v>
      </c>
      <c r="ES1" s="351"/>
      <c r="EU1" s="1566" t="str">
        <f>EK1</f>
        <v>ENTRADA DEL MES DE NOVIEMBRE 2023</v>
      </c>
      <c r="EV1" s="1566"/>
      <c r="EW1" s="1566"/>
      <c r="EX1" s="1566"/>
      <c r="EY1" s="1566"/>
      <c r="EZ1" s="1566"/>
      <c r="FA1" s="1566"/>
      <c r="FB1" s="250">
        <f>ER1+1</f>
        <v>15</v>
      </c>
      <c r="FC1" s="351"/>
      <c r="FE1" s="1566" t="str">
        <f>EU1</f>
        <v>ENTRADA DEL MES DE NOVIEMBRE 2023</v>
      </c>
      <c r="FF1" s="1566"/>
      <c r="FG1" s="1566"/>
      <c r="FH1" s="1566"/>
      <c r="FI1" s="1566"/>
      <c r="FJ1" s="1566"/>
      <c r="FK1" s="1566"/>
      <c r="FL1" s="250">
        <f>FB1+1</f>
        <v>16</v>
      </c>
      <c r="FM1" s="351"/>
      <c r="FO1" s="1566" t="str">
        <f>FE1</f>
        <v>ENTRADA DEL MES DE NOVIEMBRE 2023</v>
      </c>
      <c r="FP1" s="1566"/>
      <c r="FQ1" s="1566"/>
      <c r="FR1" s="1566"/>
      <c r="FS1" s="1566"/>
      <c r="FT1" s="1566"/>
      <c r="FU1" s="1566"/>
      <c r="FV1" s="250">
        <f>FL1+1</f>
        <v>17</v>
      </c>
      <c r="FW1" s="351"/>
      <c r="FY1" s="1566" t="str">
        <f>FO1</f>
        <v>ENTRADA DEL MES DE NOVIEMBRE 2023</v>
      </c>
      <c r="FZ1" s="1566"/>
      <c r="GA1" s="1566"/>
      <c r="GB1" s="1566"/>
      <c r="GC1" s="1566"/>
      <c r="GD1" s="1566"/>
      <c r="GE1" s="1566"/>
      <c r="GF1" s="250">
        <f>FV1+1</f>
        <v>18</v>
      </c>
      <c r="GG1" s="351"/>
      <c r="GH1" s="73" t="s">
        <v>37</v>
      </c>
      <c r="GI1" s="1566" t="str">
        <f>FY1</f>
        <v>ENTRADA DEL MES DE NOVIEMBRE 2023</v>
      </c>
      <c r="GJ1" s="1566"/>
      <c r="GK1" s="1566"/>
      <c r="GL1" s="1566"/>
      <c r="GM1" s="1566"/>
      <c r="GN1" s="1566"/>
      <c r="GO1" s="1566"/>
      <c r="GP1" s="250">
        <f>GF1+1</f>
        <v>19</v>
      </c>
      <c r="GQ1" s="351"/>
      <c r="GS1" s="1566" t="str">
        <f>GI1</f>
        <v>ENTRADA DEL MES DE NOVIEMBRE 2023</v>
      </c>
      <c r="GT1" s="1566"/>
      <c r="GU1" s="1566"/>
      <c r="GV1" s="1566"/>
      <c r="GW1" s="1566"/>
      <c r="GX1" s="1566"/>
      <c r="GY1" s="1566"/>
      <c r="GZ1" s="250">
        <f>GP1+1</f>
        <v>20</v>
      </c>
      <c r="HA1" s="351"/>
      <c r="HC1" s="1566" t="str">
        <f>GS1</f>
        <v>ENTRADA DEL MES DE NOVIEMBRE 2023</v>
      </c>
      <c r="HD1" s="1566"/>
      <c r="HE1" s="1566"/>
      <c r="HF1" s="1566"/>
      <c r="HG1" s="1566"/>
      <c r="HH1" s="1566"/>
      <c r="HI1" s="1566"/>
      <c r="HJ1" s="250">
        <f>GZ1+1</f>
        <v>21</v>
      </c>
      <c r="HK1" s="351"/>
      <c r="HM1" s="1566" t="str">
        <f>HC1</f>
        <v>ENTRADA DEL MES DE NOVIEMBRE 2023</v>
      </c>
      <c r="HN1" s="1566"/>
      <c r="HO1" s="1566"/>
      <c r="HP1" s="1566"/>
      <c r="HQ1" s="1566"/>
      <c r="HR1" s="1566"/>
      <c r="HS1" s="1566"/>
      <c r="HT1" s="250">
        <f>HJ1+1</f>
        <v>22</v>
      </c>
      <c r="HU1" s="351"/>
      <c r="HW1" s="1566" t="str">
        <f>HM1</f>
        <v>ENTRADA DEL MES DE NOVIEMBRE 2023</v>
      </c>
      <c r="HX1" s="1566"/>
      <c r="HY1" s="1566"/>
      <c r="HZ1" s="1566"/>
      <c r="IA1" s="1566"/>
      <c r="IB1" s="1566"/>
      <c r="IC1" s="1566"/>
      <c r="ID1" s="250">
        <f>HT1+1</f>
        <v>23</v>
      </c>
      <c r="IE1" s="351"/>
      <c r="IG1" s="1566" t="str">
        <f>HW1</f>
        <v>ENTRADA DEL MES DE NOVIEMBRE 2023</v>
      </c>
      <c r="IH1" s="1566"/>
      <c r="II1" s="1566"/>
      <c r="IJ1" s="1566"/>
      <c r="IK1" s="1566"/>
      <c r="IL1" s="1566"/>
      <c r="IM1" s="1566"/>
      <c r="IN1" s="250">
        <f>ID1+1</f>
        <v>24</v>
      </c>
      <c r="IO1" s="351"/>
      <c r="IQ1" s="1566" t="str">
        <f>IG1</f>
        <v>ENTRADA DEL MES DE NOVIEMBRE 2023</v>
      </c>
      <c r="IR1" s="1566"/>
      <c r="IS1" s="1566"/>
      <c r="IT1" s="1566"/>
      <c r="IU1" s="1566"/>
      <c r="IV1" s="1566"/>
      <c r="IW1" s="1566"/>
      <c r="IX1" s="250">
        <f>IN1+1</f>
        <v>25</v>
      </c>
      <c r="IY1" s="351"/>
      <c r="JA1" s="1566" t="str">
        <f>IQ1</f>
        <v>ENTRADA DEL MES DE NOVIEMBRE 2023</v>
      </c>
      <c r="JB1" s="1566"/>
      <c r="JC1" s="1566"/>
      <c r="JD1" s="1566"/>
      <c r="JE1" s="1566"/>
      <c r="JF1" s="1566"/>
      <c r="JG1" s="1566"/>
      <c r="JH1" s="250">
        <f>IX1+1</f>
        <v>26</v>
      </c>
      <c r="JI1" s="351"/>
      <c r="JK1" s="1567" t="str">
        <f>JA1</f>
        <v>ENTRADA DEL MES DE NOVIEMBRE 2023</v>
      </c>
      <c r="JL1" s="1567"/>
      <c r="JM1" s="1567"/>
      <c r="JN1" s="1567"/>
      <c r="JO1" s="1567"/>
      <c r="JP1" s="1567"/>
      <c r="JQ1" s="1567"/>
      <c r="JR1" s="250">
        <f>JH1+1</f>
        <v>27</v>
      </c>
      <c r="JS1" s="351"/>
      <c r="JU1" s="1566" t="str">
        <f>JK1</f>
        <v>ENTRADA DEL MES DE NOVIEMBRE 2023</v>
      </c>
      <c r="JV1" s="1566"/>
      <c r="JW1" s="1566"/>
      <c r="JX1" s="1566"/>
      <c r="JY1" s="1566"/>
      <c r="JZ1" s="1566"/>
      <c r="KA1" s="1566"/>
      <c r="KB1" s="250">
        <f>JR1+1</f>
        <v>28</v>
      </c>
      <c r="KC1" s="351"/>
      <c r="KE1" s="1566" t="str">
        <f>JU1</f>
        <v>ENTRADA DEL MES DE NOVIEMBRE 2023</v>
      </c>
      <c r="KF1" s="1566"/>
      <c r="KG1" s="1566"/>
      <c r="KH1" s="1566"/>
      <c r="KI1" s="1566"/>
      <c r="KJ1" s="1566"/>
      <c r="KK1" s="1566"/>
      <c r="KL1" s="250">
        <f>KB1+1</f>
        <v>29</v>
      </c>
      <c r="KM1" s="351"/>
      <c r="KO1" s="1566" t="str">
        <f>KE1</f>
        <v>ENTRADA DEL MES DE NOVIEMBRE 2023</v>
      </c>
      <c r="KP1" s="1566"/>
      <c r="KQ1" s="1566"/>
      <c r="KR1" s="1566"/>
      <c r="KS1" s="1566"/>
      <c r="KT1" s="1566"/>
      <c r="KU1" s="1566"/>
      <c r="KV1" s="250">
        <f>KL1+1</f>
        <v>30</v>
      </c>
      <c r="KW1" s="351"/>
      <c r="KY1" s="1566" t="str">
        <f>KO1</f>
        <v>ENTRADA DEL MES DE NOVIEMBRE 2023</v>
      </c>
      <c r="KZ1" s="1566"/>
      <c r="LA1" s="1566"/>
      <c r="LB1" s="1566"/>
      <c r="LC1" s="1566"/>
      <c r="LD1" s="1566"/>
      <c r="LE1" s="1566"/>
      <c r="LF1" s="250">
        <f>KV1+1</f>
        <v>31</v>
      </c>
      <c r="LG1" s="351"/>
      <c r="LH1" s="73" t="s">
        <v>41</v>
      </c>
      <c r="LI1" s="1566" t="str">
        <f>KY1</f>
        <v>ENTRADA DEL MES DE NOVIEMBRE 2023</v>
      </c>
      <c r="LJ1" s="1566"/>
      <c r="LK1" s="1566"/>
      <c r="LL1" s="1566"/>
      <c r="LM1" s="1566"/>
      <c r="LN1" s="1566"/>
      <c r="LO1" s="1566"/>
      <c r="LP1" s="250">
        <f>LF1+1</f>
        <v>32</v>
      </c>
      <c r="LQ1" s="351"/>
      <c r="LS1" s="1566" t="str">
        <f>LI1</f>
        <v>ENTRADA DEL MES DE NOVIEMBRE 2023</v>
      </c>
      <c r="LT1" s="1566"/>
      <c r="LU1" s="1566"/>
      <c r="LV1" s="1566"/>
      <c r="LW1" s="1566"/>
      <c r="LX1" s="1566"/>
      <c r="LY1" s="1566"/>
      <c r="LZ1" s="250">
        <f>LP1+1</f>
        <v>33</v>
      </c>
      <c r="MC1" s="1566" t="str">
        <f>LS1</f>
        <v>ENTRADA DEL MES DE NOVIEMBRE 2023</v>
      </c>
      <c r="MD1" s="1566"/>
      <c r="ME1" s="1566"/>
      <c r="MF1" s="1566"/>
      <c r="MG1" s="1566"/>
      <c r="MH1" s="1566"/>
      <c r="MI1" s="1566"/>
      <c r="MJ1" s="250">
        <f>LZ1+1</f>
        <v>34</v>
      </c>
      <c r="MK1" s="250"/>
      <c r="MM1" s="1566" t="str">
        <f>MC1</f>
        <v>ENTRADA DEL MES DE NOVIEMBRE 2023</v>
      </c>
      <c r="MN1" s="1566"/>
      <c r="MO1" s="1566"/>
      <c r="MP1" s="1566"/>
      <c r="MQ1" s="1566"/>
      <c r="MR1" s="1566"/>
      <c r="MS1" s="1566"/>
      <c r="MT1" s="250">
        <f>MJ1+1</f>
        <v>35</v>
      </c>
      <c r="MU1" s="250"/>
      <c r="MW1" s="1566" t="str">
        <f>MM1</f>
        <v>ENTRADA DEL MES DE NOVIEMBRE 2023</v>
      </c>
      <c r="MX1" s="1566"/>
      <c r="MY1" s="1566"/>
      <c r="MZ1" s="1566"/>
      <c r="NA1" s="1566"/>
      <c r="NB1" s="1566"/>
      <c r="NC1" s="1566"/>
      <c r="ND1" s="250">
        <f>MT1+1</f>
        <v>36</v>
      </c>
      <c r="NE1" s="250"/>
      <c r="NG1" s="1566" t="str">
        <f>MW1</f>
        <v>ENTRADA DEL MES DE NOVIEMBRE 2023</v>
      </c>
      <c r="NH1" s="1566"/>
      <c r="NI1" s="1566"/>
      <c r="NJ1" s="1566"/>
      <c r="NK1" s="1566"/>
      <c r="NL1" s="1566"/>
      <c r="NM1" s="1566"/>
      <c r="NN1" s="250">
        <f>ND1+1</f>
        <v>37</v>
      </c>
      <c r="NO1" s="250"/>
      <c r="NQ1" s="1566" t="str">
        <f>NG1</f>
        <v>ENTRADA DEL MES DE NOVIEMBRE 2023</v>
      </c>
      <c r="NR1" s="1566"/>
      <c r="NS1" s="1566"/>
      <c r="NT1" s="1566"/>
      <c r="NU1" s="1566"/>
      <c r="NV1" s="1566"/>
      <c r="NW1" s="1566"/>
      <c r="NX1" s="250">
        <f>NN1+1</f>
        <v>38</v>
      </c>
      <c r="NY1" s="250"/>
      <c r="OA1" s="1566" t="str">
        <f>NQ1</f>
        <v>ENTRADA DEL MES DE NOVIEMBRE 2023</v>
      </c>
      <c r="OB1" s="1566"/>
      <c r="OC1" s="1566"/>
      <c r="OD1" s="1566"/>
      <c r="OE1" s="1566"/>
      <c r="OF1" s="1566"/>
      <c r="OG1" s="1566"/>
      <c r="OH1" s="250">
        <f>NX1+1</f>
        <v>39</v>
      </c>
      <c r="OI1" s="250"/>
      <c r="OK1" s="1566" t="str">
        <f>OA1</f>
        <v>ENTRADA DEL MES DE NOVIEMBRE 2023</v>
      </c>
      <c r="OL1" s="1566"/>
      <c r="OM1" s="1566"/>
      <c r="ON1" s="1566"/>
      <c r="OO1" s="1566"/>
      <c r="OP1" s="1566"/>
      <c r="OQ1" s="1566"/>
      <c r="OR1" s="250">
        <f>OH1+1</f>
        <v>40</v>
      </c>
      <c r="OS1" s="250"/>
      <c r="OU1" s="1566" t="str">
        <f>OK1</f>
        <v>ENTRADA DEL MES DE NOVIEMBRE 2023</v>
      </c>
      <c r="OV1" s="1566"/>
      <c r="OW1" s="1566"/>
      <c r="OX1" s="1566"/>
      <c r="OY1" s="1566"/>
      <c r="OZ1" s="1566"/>
      <c r="PA1" s="1566"/>
      <c r="PB1" s="250">
        <f>OR1+1</f>
        <v>41</v>
      </c>
      <c r="PC1" s="250"/>
      <c r="PE1" s="1566" t="str">
        <f>OU1</f>
        <v>ENTRADA DEL MES DE NOVIEMBRE 2023</v>
      </c>
      <c r="PF1" s="1566"/>
      <c r="PG1" s="1566"/>
      <c r="PH1" s="1566"/>
      <c r="PI1" s="1566"/>
      <c r="PJ1" s="1566"/>
      <c r="PK1" s="1566"/>
      <c r="PL1" s="250">
        <f>PB1+1</f>
        <v>42</v>
      </c>
      <c r="PM1" s="250"/>
      <c r="PN1" s="250"/>
      <c r="PP1" s="1566" t="str">
        <f>PE1</f>
        <v>ENTRADA DEL MES DE NOVIEMBRE 2023</v>
      </c>
      <c r="PQ1" s="1566"/>
      <c r="PR1" s="1566"/>
      <c r="PS1" s="1566"/>
      <c r="PT1" s="1566"/>
      <c r="PU1" s="1566"/>
      <c r="PV1" s="1566"/>
      <c r="PW1" s="250">
        <f>PL1+1</f>
        <v>43</v>
      </c>
      <c r="PX1" s="250"/>
      <c r="PZ1" s="1566" t="str">
        <f>PP1</f>
        <v>ENTRADA DEL MES DE NOVIEMBRE 2023</v>
      </c>
      <c r="QA1" s="1566"/>
      <c r="QB1" s="1566"/>
      <c r="QC1" s="1566"/>
      <c r="QD1" s="1566"/>
      <c r="QE1" s="1566"/>
      <c r="QF1" s="1566"/>
      <c r="QG1" s="250">
        <f>PW1+1</f>
        <v>44</v>
      </c>
      <c r="QH1" s="250"/>
      <c r="QJ1" s="1566" t="str">
        <f>PZ1</f>
        <v>ENTRADA DEL MES DE NOVIEMBRE 2023</v>
      </c>
      <c r="QK1" s="1566"/>
      <c r="QL1" s="1566"/>
      <c r="QM1" s="1566"/>
      <c r="QN1" s="1566"/>
      <c r="QO1" s="1566"/>
      <c r="QP1" s="1566"/>
      <c r="QQ1" s="250">
        <f>QG1+1</f>
        <v>45</v>
      </c>
      <c r="QR1" s="250"/>
      <c r="QT1" s="1566" t="str">
        <f>QJ1</f>
        <v>ENTRADA DEL MES DE NOVIEMBRE 2023</v>
      </c>
      <c r="QU1" s="1566"/>
      <c r="QV1" s="1566"/>
      <c r="QW1" s="1566"/>
      <c r="QX1" s="1566"/>
      <c r="QY1" s="1566"/>
      <c r="QZ1" s="1566"/>
      <c r="RA1" s="250">
        <f>QQ1+1</f>
        <v>46</v>
      </c>
      <c r="RB1" s="250"/>
      <c r="RD1" s="1566" t="str">
        <f>QT1</f>
        <v>ENTRADA DEL MES DE NOVIEMBRE 2023</v>
      </c>
      <c r="RE1" s="1566"/>
      <c r="RF1" s="1566"/>
      <c r="RG1" s="1566"/>
      <c r="RH1" s="1566"/>
      <c r="RI1" s="1566"/>
      <c r="RJ1" s="1566"/>
      <c r="RK1" s="250">
        <f>RA1+1</f>
        <v>47</v>
      </c>
      <c r="RL1" s="250"/>
      <c r="RN1" s="1566" t="str">
        <f>RD1</f>
        <v>ENTRADA DEL MES DE NOVIEMBRE 2023</v>
      </c>
      <c r="RO1" s="1566"/>
      <c r="RP1" s="1566"/>
      <c r="RQ1" s="1566"/>
      <c r="RR1" s="1566"/>
      <c r="RS1" s="1566"/>
      <c r="RT1" s="1566"/>
      <c r="RU1" s="250">
        <f>RK1+1</f>
        <v>48</v>
      </c>
      <c r="RV1" s="250"/>
      <c r="RX1" s="1566" t="str">
        <f>RN1</f>
        <v>ENTRADA DEL MES DE NOVIEMBRE 2023</v>
      </c>
      <c r="RY1" s="1566"/>
      <c r="RZ1" s="1566"/>
      <c r="SA1" s="1566"/>
      <c r="SB1" s="1566"/>
      <c r="SC1" s="1566"/>
      <c r="SD1" s="1566"/>
      <c r="SE1" s="250">
        <f>RU1+1</f>
        <v>49</v>
      </c>
      <c r="SF1" s="250"/>
      <c r="SH1" s="1566" t="str">
        <f>RX1</f>
        <v>ENTRADA DEL MES DE NOVIEMBRE 2023</v>
      </c>
      <c r="SI1" s="1566"/>
      <c r="SJ1" s="1566"/>
      <c r="SK1" s="1566"/>
      <c r="SL1" s="1566"/>
      <c r="SM1" s="1566"/>
      <c r="SN1" s="1566"/>
      <c r="SO1" s="250">
        <f>SE1+1</f>
        <v>50</v>
      </c>
      <c r="SP1" s="250"/>
      <c r="SR1" s="1566" t="str">
        <f>SH1</f>
        <v>ENTRADA DEL MES DE NOVIEMBRE 2023</v>
      </c>
      <c r="SS1" s="1566"/>
      <c r="ST1" s="1566"/>
      <c r="SU1" s="1566"/>
      <c r="SV1" s="1566"/>
      <c r="SW1" s="1566"/>
      <c r="SX1" s="1566"/>
      <c r="SY1" s="250">
        <f>SO1+1</f>
        <v>51</v>
      </c>
      <c r="SZ1" s="250"/>
      <c r="TB1" s="1566" t="str">
        <f>SR1</f>
        <v>ENTRADA DEL MES DE NOVIEMBRE 2023</v>
      </c>
      <c r="TC1" s="1566"/>
      <c r="TD1" s="1566"/>
      <c r="TE1" s="1566"/>
      <c r="TF1" s="1566"/>
      <c r="TG1" s="1566"/>
      <c r="TH1" s="1566"/>
      <c r="TI1" s="250">
        <f>SY1+1</f>
        <v>52</v>
      </c>
      <c r="TJ1" s="250"/>
      <c r="TL1" s="1566" t="str">
        <f>TB1</f>
        <v>ENTRADA DEL MES DE NOVIEMBRE 2023</v>
      </c>
      <c r="TM1" s="1566"/>
      <c r="TN1" s="1566"/>
      <c r="TO1" s="1566"/>
      <c r="TP1" s="1566"/>
      <c r="TQ1" s="1566"/>
      <c r="TR1" s="1566"/>
      <c r="TS1" s="250">
        <f>TI1+1</f>
        <v>53</v>
      </c>
      <c r="TT1" s="250"/>
      <c r="TV1" s="1566" t="str">
        <f>TL1</f>
        <v>ENTRADA DEL MES DE NOVIEMBRE 2023</v>
      </c>
      <c r="TW1" s="1566"/>
      <c r="TX1" s="1566"/>
      <c r="TY1" s="1566"/>
      <c r="TZ1" s="1566"/>
      <c r="UA1" s="1566"/>
      <c r="UB1" s="1566"/>
      <c r="UC1" s="250">
        <f>TS1+1</f>
        <v>54</v>
      </c>
      <c r="UE1" s="1566" t="str">
        <f>TV1</f>
        <v>ENTRADA DEL MES DE NOVIEMBRE 2023</v>
      </c>
      <c r="UF1" s="1566"/>
      <c r="UG1" s="1566"/>
      <c r="UH1" s="1566"/>
      <c r="UI1" s="1566"/>
      <c r="UJ1" s="1566"/>
      <c r="UK1" s="1566"/>
      <c r="UL1" s="250">
        <f>UC1+1</f>
        <v>55</v>
      </c>
      <c r="UN1" s="1566" t="str">
        <f>UE1</f>
        <v>ENTRADA DEL MES DE NOVIEMBRE 2023</v>
      </c>
      <c r="UO1" s="1566"/>
      <c r="UP1" s="1566"/>
      <c r="UQ1" s="1566"/>
      <c r="UR1" s="1566"/>
      <c r="US1" s="1566"/>
      <c r="UT1" s="1566"/>
      <c r="UU1" s="250">
        <f>UL1+1</f>
        <v>56</v>
      </c>
      <c r="UW1" s="1566" t="str">
        <f>UN1</f>
        <v>ENTRADA DEL MES DE NOVIEMBRE 2023</v>
      </c>
      <c r="UX1" s="1566"/>
      <c r="UY1" s="1566"/>
      <c r="UZ1" s="1566"/>
      <c r="VA1" s="1566"/>
      <c r="VB1" s="1566"/>
      <c r="VC1" s="1566"/>
      <c r="VD1" s="250">
        <f>UU1+1</f>
        <v>57</v>
      </c>
      <c r="VF1" s="1566" t="str">
        <f>UW1</f>
        <v>ENTRADA DEL MES DE NOVIEMBRE 2023</v>
      </c>
      <c r="VG1" s="1566"/>
      <c r="VH1" s="1566"/>
      <c r="VI1" s="1566"/>
      <c r="VJ1" s="1566"/>
      <c r="VK1" s="1566"/>
      <c r="VL1" s="1566"/>
      <c r="VM1" s="250">
        <f>VD1+1</f>
        <v>58</v>
      </c>
      <c r="VO1" s="1566" t="str">
        <f>VF1</f>
        <v>ENTRADA DEL MES DE NOVIEMBRE 2023</v>
      </c>
      <c r="VP1" s="1566"/>
      <c r="VQ1" s="1566"/>
      <c r="VR1" s="1566"/>
      <c r="VS1" s="1566"/>
      <c r="VT1" s="1566"/>
      <c r="VU1" s="1566"/>
      <c r="VV1" s="250">
        <f>VM1+1</f>
        <v>59</v>
      </c>
      <c r="VX1" s="1566" t="str">
        <f>VO1</f>
        <v>ENTRADA DEL MES DE NOVIEMBRE 2023</v>
      </c>
      <c r="VY1" s="1566"/>
      <c r="VZ1" s="1566"/>
      <c r="WA1" s="1566"/>
      <c r="WB1" s="1566"/>
      <c r="WC1" s="1566"/>
      <c r="WD1" s="1566"/>
      <c r="WE1" s="250">
        <f>VV1+1</f>
        <v>60</v>
      </c>
      <c r="WG1" s="1566" t="str">
        <f>VX1</f>
        <v>ENTRADA DEL MES DE NOVIEMBRE 2023</v>
      </c>
      <c r="WH1" s="1566"/>
      <c r="WI1" s="1566"/>
      <c r="WJ1" s="1566"/>
      <c r="WK1" s="1566"/>
      <c r="WL1" s="1566"/>
      <c r="WM1" s="1566"/>
      <c r="WN1" s="250">
        <f>WE1+1</f>
        <v>61</v>
      </c>
      <c r="WP1" s="1566" t="str">
        <f>WG1</f>
        <v>ENTRADA DEL MES DE NOVIEMBRE 2023</v>
      </c>
      <c r="WQ1" s="1566"/>
      <c r="WR1" s="1566"/>
      <c r="WS1" s="1566"/>
      <c r="WT1" s="1566"/>
      <c r="WU1" s="1566"/>
      <c r="WV1" s="1566"/>
      <c r="WW1" s="250">
        <f>WN1+1</f>
        <v>62</v>
      </c>
      <c r="WY1" s="1566" t="str">
        <f>WP1</f>
        <v>ENTRADA DEL MES DE NOVIEMBRE 2023</v>
      </c>
      <c r="WZ1" s="1566"/>
      <c r="XA1" s="1566"/>
      <c r="XB1" s="1566"/>
      <c r="XC1" s="1566"/>
      <c r="XD1" s="1566"/>
      <c r="XE1" s="1566"/>
      <c r="XF1" s="250">
        <f>WW1+1</f>
        <v>63</v>
      </c>
      <c r="XH1" s="1566" t="str">
        <f>WY1</f>
        <v>ENTRADA DEL MES DE NOVIEMBRE 2023</v>
      </c>
      <c r="XI1" s="1566"/>
      <c r="XJ1" s="1566"/>
      <c r="XK1" s="1566"/>
      <c r="XL1" s="1566"/>
      <c r="XM1" s="1566"/>
      <c r="XN1" s="1566"/>
      <c r="XO1" s="250">
        <f>XF1+1</f>
        <v>64</v>
      </c>
      <c r="XQ1" s="1566" t="str">
        <f>XH1</f>
        <v>ENTRADA DEL MES DE NOVIEMBRE 2023</v>
      </c>
      <c r="XR1" s="1566"/>
      <c r="XS1" s="1566"/>
      <c r="XT1" s="1566"/>
      <c r="XU1" s="1566"/>
      <c r="XV1" s="1566"/>
      <c r="XW1" s="1566"/>
      <c r="XX1" s="250">
        <f>XO1+1</f>
        <v>65</v>
      </c>
      <c r="XZ1" s="1566" t="str">
        <f>XQ1</f>
        <v>ENTRADA DEL MES DE NOVIEMBRE 2023</v>
      </c>
      <c r="YA1" s="1566"/>
      <c r="YB1" s="1566"/>
      <c r="YC1" s="1566"/>
      <c r="YD1" s="1566"/>
      <c r="YE1" s="1566"/>
      <c r="YF1" s="1566"/>
      <c r="YG1" s="250">
        <f>XX1+1</f>
        <v>66</v>
      </c>
      <c r="YI1" s="1566" t="str">
        <f>XZ1</f>
        <v>ENTRADA DEL MES DE NOVIEMBRE 2023</v>
      </c>
      <c r="YJ1" s="1566"/>
      <c r="YK1" s="1566"/>
      <c r="YL1" s="1566"/>
      <c r="YM1" s="1566"/>
      <c r="YN1" s="1566"/>
      <c r="YO1" s="1566"/>
      <c r="YP1" s="250">
        <f>YG1+1</f>
        <v>67</v>
      </c>
      <c r="YR1" s="1566" t="str">
        <f>YI1</f>
        <v>ENTRADA DEL MES DE NOVIEMBRE 2023</v>
      </c>
      <c r="YS1" s="1566"/>
      <c r="YT1" s="1566"/>
      <c r="YU1" s="1566"/>
      <c r="YV1" s="1566"/>
      <c r="YW1" s="1566"/>
      <c r="YX1" s="1566"/>
      <c r="YY1" s="250">
        <f>YP1+1</f>
        <v>68</v>
      </c>
      <c r="ZA1" s="1566" t="str">
        <f>YR1</f>
        <v>ENTRADA DEL MES DE NOVIEMBRE 2023</v>
      </c>
      <c r="ZB1" s="1566"/>
      <c r="ZC1" s="1566"/>
      <c r="ZD1" s="1566"/>
      <c r="ZE1" s="1566"/>
      <c r="ZF1" s="1566"/>
      <c r="ZG1" s="1566"/>
      <c r="ZH1" s="250">
        <f>YY1+1</f>
        <v>69</v>
      </c>
      <c r="ZJ1" s="1566" t="str">
        <f>ZA1</f>
        <v>ENTRADA DEL MES DE NOVIEMBRE 2023</v>
      </c>
      <c r="ZK1" s="1566"/>
      <c r="ZL1" s="1566"/>
      <c r="ZM1" s="1566"/>
      <c r="ZN1" s="1566"/>
      <c r="ZO1" s="1566"/>
      <c r="ZP1" s="1566"/>
      <c r="ZQ1" s="250">
        <f>ZH1+1</f>
        <v>70</v>
      </c>
      <c r="ZS1" s="1566" t="str">
        <f>ZJ1</f>
        <v>ENTRADA DEL MES DE NOVIEMBRE 2023</v>
      </c>
      <c r="ZT1" s="1566"/>
      <c r="ZU1" s="1566"/>
      <c r="ZV1" s="1566"/>
      <c r="ZW1" s="1566"/>
      <c r="ZX1" s="1566"/>
      <c r="ZY1" s="1566"/>
      <c r="ZZ1" s="250">
        <f>ZQ1+1</f>
        <v>71</v>
      </c>
      <c r="AAB1" s="1566" t="str">
        <f>ZS1</f>
        <v>ENTRADA DEL MES DE NOVIEMBRE 2023</v>
      </c>
      <c r="AAC1" s="1566"/>
      <c r="AAD1" s="1566"/>
      <c r="AAE1" s="1566"/>
      <c r="AAF1" s="1566"/>
      <c r="AAG1" s="1566"/>
      <c r="AAH1" s="1566"/>
      <c r="AAI1" s="250">
        <f>ZZ1+1</f>
        <v>72</v>
      </c>
      <c r="AAK1" s="1566" t="str">
        <f>AAB1</f>
        <v>ENTRADA DEL MES DE NOVIEMBRE 2023</v>
      </c>
      <c r="AAL1" s="1566"/>
      <c r="AAM1" s="1566"/>
      <c r="AAN1" s="1566"/>
      <c r="AAO1" s="1566"/>
      <c r="AAP1" s="1566"/>
      <c r="AAQ1" s="1566"/>
      <c r="AAR1" s="250">
        <f>AAI1+1</f>
        <v>73</v>
      </c>
      <c r="AAT1" s="1566" t="str">
        <f>AAK1</f>
        <v>ENTRADA DEL MES DE NOVIEMBRE 2023</v>
      </c>
      <c r="AAU1" s="1566"/>
      <c r="AAV1" s="1566"/>
      <c r="AAW1" s="1566"/>
      <c r="AAX1" s="1566"/>
      <c r="AAY1" s="1566"/>
      <c r="AAZ1" s="1566"/>
      <c r="ABA1" s="250">
        <f>AAR1+1</f>
        <v>74</v>
      </c>
      <c r="ABC1" s="1566" t="str">
        <f>AAT1</f>
        <v>ENTRADA DEL MES DE NOVIEMBRE 2023</v>
      </c>
      <c r="ABD1" s="1566"/>
      <c r="ABE1" s="1566"/>
      <c r="ABF1" s="1566"/>
      <c r="ABG1" s="1566"/>
      <c r="ABH1" s="1566"/>
      <c r="ABI1" s="1566"/>
      <c r="ABJ1" s="250">
        <f>ABA1+1</f>
        <v>75</v>
      </c>
      <c r="ABL1" s="1566" t="str">
        <f>ABC1</f>
        <v>ENTRADA DEL MES DE NOVIEMBRE 2023</v>
      </c>
      <c r="ABM1" s="1566"/>
      <c r="ABN1" s="1566"/>
      <c r="ABO1" s="1566"/>
      <c r="ABP1" s="1566"/>
      <c r="ABQ1" s="1566"/>
      <c r="ABR1" s="1566"/>
      <c r="ABS1" s="250">
        <f>ABJ1+1</f>
        <v>76</v>
      </c>
      <c r="ABU1" s="1566" t="str">
        <f>ABL1</f>
        <v>ENTRADA DEL MES DE NOVIEMBRE 2023</v>
      </c>
      <c r="ABV1" s="1566"/>
      <c r="ABW1" s="1566"/>
      <c r="ABX1" s="1566"/>
      <c r="ABY1" s="1566"/>
      <c r="ABZ1" s="1566"/>
      <c r="ACA1" s="1566"/>
      <c r="ACB1" s="250">
        <f>ABS1+1</f>
        <v>77</v>
      </c>
      <c r="ACD1" s="1566" t="str">
        <f>ABU1</f>
        <v>ENTRADA DEL MES DE NOVIEMBRE 2023</v>
      </c>
      <c r="ACE1" s="1566"/>
      <c r="ACF1" s="1566"/>
      <c r="ACG1" s="1566"/>
      <c r="ACH1" s="1566"/>
      <c r="ACI1" s="1566"/>
      <c r="ACJ1" s="1566"/>
      <c r="ACK1" s="250">
        <f>ACB1+1</f>
        <v>78</v>
      </c>
      <c r="ACM1" s="1566" t="str">
        <f>ACD1</f>
        <v>ENTRADA DEL MES DE NOVIEMBRE 2023</v>
      </c>
      <c r="ACN1" s="1566"/>
      <c r="ACO1" s="1566"/>
      <c r="ACP1" s="1566"/>
      <c r="ACQ1" s="1566"/>
      <c r="ACR1" s="1566"/>
      <c r="ACS1" s="1566"/>
      <c r="ACT1" s="250">
        <f>ACK1+1</f>
        <v>79</v>
      </c>
      <c r="ACV1" s="1566" t="str">
        <f>ACM1</f>
        <v>ENTRADA DEL MES DE NOVIEMBRE 2023</v>
      </c>
      <c r="ACW1" s="1566"/>
      <c r="ACX1" s="1566"/>
      <c r="ACY1" s="1566"/>
      <c r="ACZ1" s="1566"/>
      <c r="ADA1" s="1566"/>
      <c r="ADB1" s="1566"/>
      <c r="ADC1" s="250">
        <f>ACT1+1</f>
        <v>80</v>
      </c>
      <c r="ADE1" s="1566" t="str">
        <f>ACV1</f>
        <v>ENTRADA DEL MES DE NOVIEMBRE 2023</v>
      </c>
      <c r="ADF1" s="1566"/>
      <c r="ADG1" s="1566"/>
      <c r="ADH1" s="1566"/>
      <c r="ADI1" s="1566"/>
      <c r="ADJ1" s="1566"/>
      <c r="ADK1" s="1566"/>
      <c r="ADL1" s="250">
        <f>ADC1+1</f>
        <v>81</v>
      </c>
      <c r="ADN1" s="1566" t="str">
        <f>ADE1</f>
        <v>ENTRADA DEL MES DE NOVIEMBRE 2023</v>
      </c>
      <c r="ADO1" s="1566"/>
      <c r="ADP1" s="1566"/>
      <c r="ADQ1" s="1566"/>
      <c r="ADR1" s="1566"/>
      <c r="ADS1" s="1566"/>
      <c r="ADT1" s="1566"/>
      <c r="ADU1" s="250">
        <f>ADL1+1</f>
        <v>82</v>
      </c>
      <c r="ADW1" s="1566" t="str">
        <f>ADN1</f>
        <v>ENTRADA DEL MES DE NOVIEMBRE 2023</v>
      </c>
      <c r="ADX1" s="1566"/>
      <c r="ADY1" s="1566"/>
      <c r="ADZ1" s="1566"/>
      <c r="AEA1" s="1566"/>
      <c r="AEB1" s="1566"/>
      <c r="AEC1" s="1566"/>
      <c r="AED1" s="250">
        <f>ADU1+1</f>
        <v>83</v>
      </c>
      <c r="AEF1" s="1566" t="str">
        <f>ADW1</f>
        <v>ENTRADA DEL MES DE NOVIEMBRE 2023</v>
      </c>
      <c r="AEG1" s="1566"/>
      <c r="AEH1" s="1566"/>
      <c r="AEI1" s="1566"/>
      <c r="AEJ1" s="1566"/>
      <c r="AEK1" s="1566"/>
      <c r="AEL1" s="1566"/>
      <c r="AEM1" s="250">
        <f>AED1+1</f>
        <v>84</v>
      </c>
      <c r="AEO1" s="1566" t="str">
        <f>AEF1</f>
        <v>ENTRADA DEL MES DE NOVIEMBRE 2023</v>
      </c>
      <c r="AEP1" s="1566"/>
      <c r="AEQ1" s="1566"/>
      <c r="AER1" s="1566"/>
      <c r="AES1" s="1566"/>
      <c r="AET1" s="1566"/>
      <c r="AEU1" s="1566"/>
      <c r="AEV1" s="250">
        <f>AEM1+1</f>
        <v>85</v>
      </c>
      <c r="AEX1" s="1566" t="str">
        <f>AEO1</f>
        <v>ENTRADA DEL MES DE NOVIEMBRE 2023</v>
      </c>
      <c r="AEY1" s="1566"/>
      <c r="AEZ1" s="1566"/>
      <c r="AFA1" s="1566"/>
      <c r="AFB1" s="1566"/>
      <c r="AFC1" s="1566"/>
      <c r="AFD1" s="1566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4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5">
        <f t="shared" si="1"/>
        <v>17878</v>
      </c>
      <c r="I5" s="316">
        <f>AB5</f>
        <v>39.43999999999869</v>
      </c>
      <c r="K5" s="860" t="s">
        <v>383</v>
      </c>
      <c r="L5" s="1225" t="s">
        <v>384</v>
      </c>
      <c r="M5" s="831" t="s">
        <v>385</v>
      </c>
      <c r="N5" s="1085">
        <v>45258</v>
      </c>
      <c r="O5" s="1217">
        <v>17966.669999999998</v>
      </c>
      <c r="P5" s="1079">
        <v>20</v>
      </c>
      <c r="Q5" s="1414">
        <v>18040.2</v>
      </c>
      <c r="R5" s="149">
        <f>O5-Q5</f>
        <v>-73.530000000002474</v>
      </c>
      <c r="S5" s="1219"/>
      <c r="U5" s="860" t="s">
        <v>383</v>
      </c>
      <c r="V5" s="1225" t="s">
        <v>384</v>
      </c>
      <c r="W5" s="1216" t="s">
        <v>387</v>
      </c>
      <c r="X5" s="1085">
        <v>45259</v>
      </c>
      <c r="Y5" s="1217">
        <v>17917.439999999999</v>
      </c>
      <c r="Z5" s="1079">
        <v>20</v>
      </c>
      <c r="AA5" s="1414">
        <v>17878</v>
      </c>
      <c r="AB5" s="149">
        <f>Y5-AA5</f>
        <v>39.43999999999869</v>
      </c>
      <c r="AC5" s="1219"/>
      <c r="AE5" s="860" t="s">
        <v>383</v>
      </c>
      <c r="AF5" s="1225" t="s">
        <v>384</v>
      </c>
      <c r="AG5" s="1216" t="s">
        <v>389</v>
      </c>
      <c r="AH5" s="1220">
        <v>45259</v>
      </c>
      <c r="AI5" s="1217">
        <v>18850.2</v>
      </c>
      <c r="AJ5" s="1079">
        <v>21</v>
      </c>
      <c r="AK5" s="1414">
        <v>18950</v>
      </c>
      <c r="AL5" s="149">
        <f>AI5-AK5</f>
        <v>-99.799999999999272</v>
      </c>
      <c r="AM5" s="149"/>
      <c r="AO5" s="860" t="s">
        <v>383</v>
      </c>
      <c r="AP5" s="1225" t="s">
        <v>384</v>
      </c>
      <c r="AQ5" s="1229" t="s">
        <v>390</v>
      </c>
      <c r="AR5" s="1220">
        <v>45261</v>
      </c>
      <c r="AS5" s="1217">
        <v>18030.13</v>
      </c>
      <c r="AT5" s="1079">
        <v>20</v>
      </c>
      <c r="AU5" s="1414">
        <v>18149.099999999999</v>
      </c>
      <c r="AV5" s="149">
        <f>AS5-AU5</f>
        <v>-118.96999999999753</v>
      </c>
      <c r="AW5" s="149"/>
      <c r="AY5" s="860" t="s">
        <v>383</v>
      </c>
      <c r="AZ5" s="1225" t="s">
        <v>384</v>
      </c>
      <c r="BA5" s="1229" t="s">
        <v>393</v>
      </c>
      <c r="BB5" s="1085">
        <v>45261</v>
      </c>
      <c r="BC5" s="1217">
        <v>17785.87</v>
      </c>
      <c r="BD5" s="1079">
        <v>20</v>
      </c>
      <c r="BE5" s="1414">
        <v>17832.5</v>
      </c>
      <c r="BF5" s="149">
        <f>BC5-BE5</f>
        <v>-46.630000000001019</v>
      </c>
      <c r="BG5" s="1219"/>
      <c r="BI5" s="860" t="s">
        <v>383</v>
      </c>
      <c r="BJ5" s="1225" t="s">
        <v>384</v>
      </c>
      <c r="BK5" s="1216" t="s">
        <v>395</v>
      </c>
      <c r="BL5" s="1085">
        <v>45264</v>
      </c>
      <c r="BM5" s="1217">
        <v>18185.78</v>
      </c>
      <c r="BN5" s="1079">
        <v>20</v>
      </c>
      <c r="BO5" s="1414">
        <v>18287.7</v>
      </c>
      <c r="BP5" s="149">
        <f>BM5-BO5</f>
        <v>-101.92000000000189</v>
      </c>
      <c r="BQ5" s="1219"/>
      <c r="BS5" s="841" t="s">
        <v>383</v>
      </c>
      <c r="BT5" s="1225" t="s">
        <v>384</v>
      </c>
      <c r="BU5" s="1216" t="s">
        <v>397</v>
      </c>
      <c r="BV5" s="1085">
        <v>45265</v>
      </c>
      <c r="BW5" s="1217">
        <v>18148.3</v>
      </c>
      <c r="BX5" s="1079">
        <v>20</v>
      </c>
      <c r="BY5" s="1414">
        <v>18130.8</v>
      </c>
      <c r="BZ5" s="149">
        <f>BW5-BY5</f>
        <v>17.5</v>
      </c>
      <c r="CA5" s="1219"/>
      <c r="CB5" s="430"/>
      <c r="CC5" s="854" t="s">
        <v>399</v>
      </c>
      <c r="CD5" s="1230" t="s">
        <v>384</v>
      </c>
      <c r="CE5" s="1229" t="s">
        <v>400</v>
      </c>
      <c r="CF5" s="1085">
        <v>45265</v>
      </c>
      <c r="CG5" s="1217">
        <v>19014.52</v>
      </c>
      <c r="CH5" s="1079">
        <v>21</v>
      </c>
      <c r="CI5" s="1218">
        <v>19059.099999999999</v>
      </c>
      <c r="CJ5" s="149">
        <f>CG5-CI5</f>
        <v>-44.579999999998108</v>
      </c>
      <c r="CK5" s="430"/>
      <c r="CL5" s="430"/>
      <c r="CM5" s="841" t="s">
        <v>383</v>
      </c>
      <c r="CN5" s="1230" t="s">
        <v>384</v>
      </c>
      <c r="CO5" s="1229" t="s">
        <v>401</v>
      </c>
      <c r="CP5" s="1085">
        <v>45265</v>
      </c>
      <c r="CQ5" s="1217">
        <v>18994.29</v>
      </c>
      <c r="CR5" s="1079">
        <v>21</v>
      </c>
      <c r="CS5" s="1414">
        <v>19071.599999999999</v>
      </c>
      <c r="CT5" s="149">
        <f>CQ5-CS5</f>
        <v>-77.309999999997672</v>
      </c>
      <c r="CU5" s="1219"/>
      <c r="CW5" s="854" t="s">
        <v>383</v>
      </c>
      <c r="CX5" s="1225" t="s">
        <v>384</v>
      </c>
      <c r="CY5" s="1216" t="s">
        <v>403</v>
      </c>
      <c r="CZ5" s="1085">
        <v>45266</v>
      </c>
      <c r="DA5" s="1217">
        <v>17962.14</v>
      </c>
      <c r="DB5" s="1079">
        <v>20</v>
      </c>
      <c r="DC5" s="1414">
        <v>17944.2</v>
      </c>
      <c r="DD5" s="149">
        <f>DA5-DC5</f>
        <v>17.93999999999869</v>
      </c>
      <c r="DE5" s="1219"/>
      <c r="DG5" s="854" t="s">
        <v>383</v>
      </c>
      <c r="DH5" s="1225" t="s">
        <v>384</v>
      </c>
      <c r="DI5" s="1216" t="s">
        <v>405</v>
      </c>
      <c r="DJ5" s="1085">
        <v>45267</v>
      </c>
      <c r="DK5" s="1217">
        <v>18008.28</v>
      </c>
      <c r="DL5" s="1079">
        <v>20</v>
      </c>
      <c r="DM5" s="1218">
        <v>17989.2</v>
      </c>
      <c r="DN5" s="149">
        <f>DK5-DM5</f>
        <v>19.079999999998108</v>
      </c>
      <c r="DO5" s="1219"/>
      <c r="DQ5" s="854" t="s">
        <v>383</v>
      </c>
      <c r="DR5" s="1225" t="s">
        <v>384</v>
      </c>
      <c r="DS5" s="1229" t="s">
        <v>407</v>
      </c>
      <c r="DT5" s="1085">
        <v>45267</v>
      </c>
      <c r="DU5" s="1217">
        <v>18047.07</v>
      </c>
      <c r="DV5" s="1079">
        <v>20</v>
      </c>
      <c r="DW5" s="1414">
        <v>18074.599999999999</v>
      </c>
      <c r="DX5" s="149">
        <f>DU5-DW5</f>
        <v>-27.529999999998836</v>
      </c>
      <c r="DY5" s="430"/>
      <c r="EA5" s="854" t="s">
        <v>383</v>
      </c>
      <c r="EB5" s="1225" t="s">
        <v>384</v>
      </c>
      <c r="EC5" s="1229" t="s">
        <v>409</v>
      </c>
      <c r="ED5" s="1085">
        <v>45268</v>
      </c>
      <c r="EE5" s="1217">
        <v>17842.13</v>
      </c>
      <c r="EF5" s="1079">
        <v>20</v>
      </c>
      <c r="EG5" s="1414">
        <v>17833.3</v>
      </c>
      <c r="EH5" s="149">
        <f>EE5-EG5</f>
        <v>8.8300000000017462</v>
      </c>
      <c r="EI5" s="1219"/>
      <c r="EJ5" s="387" t="s">
        <v>49</v>
      </c>
      <c r="EK5" s="860" t="s">
        <v>383</v>
      </c>
      <c r="EL5" s="1231" t="s">
        <v>384</v>
      </c>
      <c r="EM5" s="1229" t="s">
        <v>411</v>
      </c>
      <c r="EN5" s="1085">
        <v>45269</v>
      </c>
      <c r="EO5" s="1217">
        <v>18049.72</v>
      </c>
      <c r="EP5" s="1079">
        <v>20</v>
      </c>
      <c r="EQ5" s="1414">
        <v>18082.8</v>
      </c>
      <c r="ER5" s="149">
        <f>EO5-EQ5</f>
        <v>-33.079999999998108</v>
      </c>
      <c r="ES5" s="1219"/>
      <c r="ET5" s="387" t="s">
        <v>49</v>
      </c>
      <c r="EU5" s="854" t="s">
        <v>383</v>
      </c>
      <c r="EV5" s="1231" t="s">
        <v>384</v>
      </c>
      <c r="EW5" s="831" t="s">
        <v>413</v>
      </c>
      <c r="EX5" s="1085">
        <v>45269</v>
      </c>
      <c r="EY5" s="1217">
        <v>17754.88</v>
      </c>
      <c r="EZ5" s="1079">
        <v>20</v>
      </c>
      <c r="FA5" s="1460">
        <v>17872.2</v>
      </c>
      <c r="FB5" s="149">
        <f>EY5-FA5</f>
        <v>-117.31999999999971</v>
      </c>
      <c r="FC5" s="1219"/>
      <c r="FE5" s="860" t="s">
        <v>383</v>
      </c>
      <c r="FF5" s="1225" t="s">
        <v>384</v>
      </c>
      <c r="FG5" s="1229" t="s">
        <v>415</v>
      </c>
      <c r="FH5" s="1085">
        <v>45272</v>
      </c>
      <c r="FI5" s="1217">
        <v>18931.86</v>
      </c>
      <c r="FJ5" s="1079">
        <v>21</v>
      </c>
      <c r="FK5" s="1221">
        <v>18941</v>
      </c>
      <c r="FL5" s="149">
        <f>FI5-FK5</f>
        <v>-9.1399999999994179</v>
      </c>
      <c r="FM5" s="1219"/>
      <c r="FO5" s="860" t="s">
        <v>383</v>
      </c>
      <c r="FP5" s="1225" t="s">
        <v>384</v>
      </c>
      <c r="FQ5" s="1216" t="s">
        <v>416</v>
      </c>
      <c r="FR5" s="1085">
        <v>45272</v>
      </c>
      <c r="FS5" s="1217">
        <v>18675.47</v>
      </c>
      <c r="FT5" s="1079">
        <v>21</v>
      </c>
      <c r="FU5" s="1460">
        <v>18770.400000000001</v>
      </c>
      <c r="FV5" s="149">
        <f>FS5-FU5</f>
        <v>-94.930000000000291</v>
      </c>
      <c r="FW5" s="1219"/>
      <c r="FY5" s="854" t="s">
        <v>383</v>
      </c>
      <c r="FZ5" s="1225" t="s">
        <v>384</v>
      </c>
      <c r="GA5" s="1216" t="s">
        <v>418</v>
      </c>
      <c r="GB5" s="1085">
        <v>45272</v>
      </c>
      <c r="GC5" s="1217">
        <v>17956.12</v>
      </c>
      <c r="GD5" s="1079">
        <v>20</v>
      </c>
      <c r="GE5" s="1414">
        <v>18032.599999999999</v>
      </c>
      <c r="GF5" s="149">
        <f>GC5-GE5</f>
        <v>-76.479999999999563</v>
      </c>
      <c r="GG5" s="1219"/>
      <c r="GI5" s="1222" t="s">
        <v>383</v>
      </c>
      <c r="GJ5" s="1079" t="s">
        <v>384</v>
      </c>
      <c r="GK5" s="1216" t="s">
        <v>420</v>
      </c>
      <c r="GL5" s="1220">
        <v>45273</v>
      </c>
      <c r="GM5" s="1217">
        <v>18254.060000000001</v>
      </c>
      <c r="GN5" s="1079">
        <v>20</v>
      </c>
      <c r="GO5" s="1414">
        <v>18262.599999999999</v>
      </c>
      <c r="GP5" s="149">
        <f>GM5-GO5</f>
        <v>-8.5399999999972351</v>
      </c>
      <c r="GQ5" s="1219"/>
      <c r="GS5" s="850" t="s">
        <v>383</v>
      </c>
      <c r="GT5" s="1079" t="s">
        <v>384</v>
      </c>
      <c r="GU5" s="1079" t="s">
        <v>422</v>
      </c>
      <c r="GV5" s="1220">
        <v>45274</v>
      </c>
      <c r="GW5" s="1217">
        <v>18154.23</v>
      </c>
      <c r="GX5" s="1079">
        <v>20</v>
      </c>
      <c r="GY5" s="1414">
        <v>18262.099999999999</v>
      </c>
      <c r="GZ5" s="149">
        <f>GW5-GY5</f>
        <v>-107.86999999999898</v>
      </c>
      <c r="HA5" s="1219"/>
      <c r="HC5" s="850" t="s">
        <v>383</v>
      </c>
      <c r="HD5" s="1225" t="s">
        <v>384</v>
      </c>
      <c r="HE5" s="1216" t="s">
        <v>424</v>
      </c>
      <c r="HF5" s="1220">
        <v>45274</v>
      </c>
      <c r="HG5" s="1217">
        <v>18079.37</v>
      </c>
      <c r="HH5" s="1079">
        <v>20</v>
      </c>
      <c r="HI5" s="1414">
        <v>18165.3</v>
      </c>
      <c r="HJ5" s="149">
        <f>HG5-HI5</f>
        <v>-85.930000000000291</v>
      </c>
      <c r="HK5" s="1219"/>
      <c r="HM5" s="860" t="s">
        <v>383</v>
      </c>
      <c r="HN5" s="1225" t="s">
        <v>384</v>
      </c>
      <c r="HO5" s="1216" t="s">
        <v>426</v>
      </c>
      <c r="HP5" s="1085">
        <v>45275</v>
      </c>
      <c r="HQ5" s="1217">
        <v>18104.72</v>
      </c>
      <c r="HR5" s="1079">
        <v>20</v>
      </c>
      <c r="HS5" s="1460">
        <v>18146.900000000001</v>
      </c>
      <c r="HT5" s="149">
        <f>HQ5-HS5</f>
        <v>-42.180000000000291</v>
      </c>
      <c r="HU5" s="1219"/>
      <c r="HW5" s="850" t="s">
        <v>383</v>
      </c>
      <c r="HX5" s="1225" t="s">
        <v>384</v>
      </c>
      <c r="HY5" s="1216" t="s">
        <v>428</v>
      </c>
      <c r="HZ5" s="1085">
        <v>45275</v>
      </c>
      <c r="IA5" s="1217">
        <v>18068.11</v>
      </c>
      <c r="IB5" s="1079">
        <v>20</v>
      </c>
      <c r="IC5" s="1414">
        <v>18093.900000000001</v>
      </c>
      <c r="ID5" s="149">
        <f>IA5-IC5</f>
        <v>-25.790000000000873</v>
      </c>
      <c r="IE5" s="1219"/>
      <c r="IG5" s="854" t="s">
        <v>478</v>
      </c>
      <c r="IH5" s="1294" t="s">
        <v>384</v>
      </c>
      <c r="II5" s="1216" t="s">
        <v>479</v>
      </c>
      <c r="IJ5" s="1085">
        <v>45276</v>
      </c>
      <c r="IK5" s="1217">
        <v>17721.330000000002</v>
      </c>
      <c r="IL5" s="1079">
        <v>20</v>
      </c>
      <c r="IM5" s="1414">
        <v>17655.3</v>
      </c>
      <c r="IN5" s="149">
        <f>IK5-IM5</f>
        <v>66.030000000002474</v>
      </c>
      <c r="IO5" s="1219"/>
      <c r="IQ5" s="854" t="s">
        <v>383</v>
      </c>
      <c r="IR5" s="1294" t="s">
        <v>384</v>
      </c>
      <c r="IS5" s="1216" t="s">
        <v>481</v>
      </c>
      <c r="IT5" s="1085">
        <v>45276</v>
      </c>
      <c r="IU5" s="1217">
        <v>17216.009999999998</v>
      </c>
      <c r="IV5" s="1079">
        <v>19</v>
      </c>
      <c r="IW5" s="1414">
        <v>17020.5</v>
      </c>
      <c r="IX5" s="149">
        <f>IU5-IW5</f>
        <v>195.5099999999984</v>
      </c>
      <c r="IY5" s="1219"/>
      <c r="JA5" s="860" t="s">
        <v>383</v>
      </c>
      <c r="JB5" s="1225" t="s">
        <v>384</v>
      </c>
      <c r="JC5" s="1216" t="s">
        <v>483</v>
      </c>
      <c r="JD5" s="1085">
        <v>45277</v>
      </c>
      <c r="JE5" s="1217">
        <v>17639.259999999998</v>
      </c>
      <c r="JF5" s="1079">
        <v>20</v>
      </c>
      <c r="JG5" s="1414">
        <v>17687.2</v>
      </c>
      <c r="JH5" s="149">
        <f>JE5-JG5</f>
        <v>-47.940000000002328</v>
      </c>
      <c r="JI5" s="1219"/>
      <c r="JK5" s="841" t="s">
        <v>399</v>
      </c>
      <c r="JL5" s="1295" t="s">
        <v>384</v>
      </c>
      <c r="JM5" s="1216" t="s">
        <v>485</v>
      </c>
      <c r="JN5" s="1085">
        <v>45279</v>
      </c>
      <c r="JO5" s="1217">
        <v>19053.22</v>
      </c>
      <c r="JP5" s="1079">
        <v>21</v>
      </c>
      <c r="JQ5" s="1221">
        <v>19078.7</v>
      </c>
      <c r="JR5" s="149">
        <f>JO5-JQ5</f>
        <v>-25.479999999999563</v>
      </c>
      <c r="JS5" s="1219"/>
      <c r="JU5" s="854" t="s">
        <v>383</v>
      </c>
      <c r="JV5" s="1225" t="s">
        <v>384</v>
      </c>
      <c r="JW5" s="1216" t="s">
        <v>486</v>
      </c>
      <c r="JX5" s="1085">
        <v>45279</v>
      </c>
      <c r="JY5" s="1217">
        <v>18878.16</v>
      </c>
      <c r="JZ5" s="1079">
        <v>21</v>
      </c>
      <c r="KA5" s="1414">
        <v>18905.7</v>
      </c>
      <c r="KB5" s="149">
        <f>JY5-KA5</f>
        <v>-27.540000000000873</v>
      </c>
      <c r="KC5" s="1219"/>
      <c r="KE5" s="854" t="s">
        <v>383</v>
      </c>
      <c r="KF5" s="1225" t="s">
        <v>384</v>
      </c>
      <c r="KG5" s="1216" t="s">
        <v>488</v>
      </c>
      <c r="KH5" s="1085">
        <v>45279</v>
      </c>
      <c r="KI5" s="1217">
        <v>18048.52</v>
      </c>
      <c r="KJ5" s="1079">
        <v>20</v>
      </c>
      <c r="KK5" s="1414">
        <v>18129.8</v>
      </c>
      <c r="KL5" s="149">
        <f>KI5-KK5</f>
        <v>-81.279999999998836</v>
      </c>
      <c r="KM5" s="1219"/>
      <c r="KO5" s="854" t="s">
        <v>383</v>
      </c>
      <c r="KP5" s="1225" t="s">
        <v>384</v>
      </c>
      <c r="KQ5" s="1216" t="s">
        <v>490</v>
      </c>
      <c r="KR5" s="1085">
        <v>45280</v>
      </c>
      <c r="KS5" s="1217">
        <v>17930.16</v>
      </c>
      <c r="KT5" s="1079">
        <v>20</v>
      </c>
      <c r="KU5" s="1414">
        <v>17988.5</v>
      </c>
      <c r="KV5" s="149">
        <f>KS5-KU5</f>
        <v>-58.340000000000146</v>
      </c>
      <c r="KW5" s="1219"/>
      <c r="KY5" s="854" t="s">
        <v>383</v>
      </c>
      <c r="KZ5" s="1225" t="s">
        <v>384</v>
      </c>
      <c r="LA5" s="1216" t="s">
        <v>492</v>
      </c>
      <c r="LB5" s="1220">
        <v>45280</v>
      </c>
      <c r="LC5" s="1217">
        <v>17609.22</v>
      </c>
      <c r="LD5" s="1079">
        <v>20</v>
      </c>
      <c r="LE5" s="1414">
        <v>17702.8</v>
      </c>
      <c r="LF5" s="149">
        <f>LC5-LE5</f>
        <v>-93.579999999998108</v>
      </c>
      <c r="LG5" s="1219"/>
      <c r="LH5" s="387" t="s">
        <v>41</v>
      </c>
      <c r="LI5" s="860" t="s">
        <v>383</v>
      </c>
      <c r="LJ5" s="1225" t="s">
        <v>384</v>
      </c>
      <c r="LK5" s="1216" t="s">
        <v>494</v>
      </c>
      <c r="LL5" s="1085">
        <v>45281</v>
      </c>
      <c r="LM5" s="1217">
        <v>17958.37</v>
      </c>
      <c r="LN5" s="1079">
        <v>20</v>
      </c>
      <c r="LO5" s="1414">
        <v>18056.5</v>
      </c>
      <c r="LP5" s="149">
        <f>LM5-LO5</f>
        <v>-98.130000000001019</v>
      </c>
      <c r="LQ5" s="1219"/>
      <c r="LS5" s="387" t="s">
        <v>496</v>
      </c>
      <c r="LT5" s="1225" t="s">
        <v>384</v>
      </c>
      <c r="LU5" s="1216" t="s">
        <v>497</v>
      </c>
      <c r="LV5" s="1085">
        <v>45282</v>
      </c>
      <c r="LW5" s="1217">
        <v>16073</v>
      </c>
      <c r="LX5" s="1079">
        <v>18</v>
      </c>
      <c r="LY5" s="1414">
        <v>16194</v>
      </c>
      <c r="LZ5" s="149">
        <f>LW5-LY5</f>
        <v>-121</v>
      </c>
      <c r="MA5" s="1219"/>
      <c r="MB5" s="430"/>
      <c r="MC5" s="387" t="s">
        <v>383</v>
      </c>
      <c r="MD5" s="1225" t="s">
        <v>384</v>
      </c>
      <c r="ME5" s="123" t="s">
        <v>508</v>
      </c>
      <c r="MF5" s="806">
        <v>45282</v>
      </c>
      <c r="MG5" s="169">
        <v>17922.63</v>
      </c>
      <c r="MH5" s="132">
        <v>20</v>
      </c>
      <c r="MI5" s="1414">
        <v>17998.3</v>
      </c>
      <c r="MJ5" s="149">
        <f>MG5-MI5</f>
        <v>-75.669999999998254</v>
      </c>
      <c r="MK5" s="149"/>
      <c r="MM5" s="387" t="s">
        <v>383</v>
      </c>
      <c r="MN5" s="1225" t="s">
        <v>384</v>
      </c>
      <c r="MO5" s="467" t="s">
        <v>509</v>
      </c>
      <c r="MP5" s="806">
        <v>45282</v>
      </c>
      <c r="MQ5" s="169">
        <v>18321</v>
      </c>
      <c r="MR5" s="132">
        <v>20</v>
      </c>
      <c r="MS5" s="1414">
        <v>18063.7</v>
      </c>
      <c r="MT5" s="149">
        <f>MQ5-MS5</f>
        <v>257.29999999999927</v>
      </c>
      <c r="MU5" s="149"/>
      <c r="MW5" s="387" t="s">
        <v>383</v>
      </c>
      <c r="MX5" s="1225" t="s">
        <v>384</v>
      </c>
      <c r="MY5" s="467" t="s">
        <v>511</v>
      </c>
      <c r="MZ5" s="806">
        <v>45282</v>
      </c>
      <c r="NA5" s="169">
        <v>15975.3</v>
      </c>
      <c r="NB5" s="132">
        <v>18</v>
      </c>
      <c r="NC5" s="1414">
        <v>16104.4</v>
      </c>
      <c r="ND5" s="149">
        <f>NA5-NC5</f>
        <v>-129.10000000000036</v>
      </c>
      <c r="NE5" s="149"/>
      <c r="NG5" s="387" t="s">
        <v>383</v>
      </c>
      <c r="NH5" s="1225" t="s">
        <v>384</v>
      </c>
      <c r="NI5" s="123" t="s">
        <v>515</v>
      </c>
      <c r="NJ5" s="806">
        <v>45284</v>
      </c>
      <c r="NK5" s="169">
        <v>18105.96</v>
      </c>
      <c r="NL5" s="132">
        <v>20</v>
      </c>
      <c r="NM5" s="1414">
        <v>18153</v>
      </c>
      <c r="NN5" s="149">
        <f>NK5-NM5</f>
        <v>-47.040000000000873</v>
      </c>
      <c r="NO5" s="149"/>
      <c r="NQ5" s="387" t="s">
        <v>383</v>
      </c>
      <c r="NR5" s="1225" t="s">
        <v>384</v>
      </c>
      <c r="NS5" s="467" t="s">
        <v>513</v>
      </c>
      <c r="NT5" s="806">
        <v>45284</v>
      </c>
      <c r="NU5" s="169">
        <v>17934.740000000002</v>
      </c>
      <c r="NV5" s="132">
        <v>20</v>
      </c>
      <c r="NW5" s="1414">
        <v>17969.8</v>
      </c>
      <c r="NX5" s="149">
        <f>NU5-NW5</f>
        <v>-35.059999999997672</v>
      </c>
      <c r="NY5" s="149"/>
      <c r="OA5" s="387" t="s">
        <v>383</v>
      </c>
      <c r="OB5" s="1225" t="s">
        <v>384</v>
      </c>
      <c r="OC5" s="123" t="s">
        <v>517</v>
      </c>
      <c r="OD5" s="806">
        <v>45284</v>
      </c>
      <c r="OE5" s="169">
        <v>16243.01</v>
      </c>
      <c r="OF5" s="132">
        <v>18</v>
      </c>
      <c r="OG5" s="1414">
        <v>16396.2</v>
      </c>
      <c r="OH5" s="149">
        <f>OE5-OG5</f>
        <v>-153.19000000000051</v>
      </c>
      <c r="OI5" s="149"/>
      <c r="OK5" s="387" t="s">
        <v>383</v>
      </c>
      <c r="OL5" s="1225" t="s">
        <v>384</v>
      </c>
      <c r="OM5" s="467" t="s">
        <v>519</v>
      </c>
      <c r="ON5" s="806">
        <v>45286</v>
      </c>
      <c r="OO5" s="169">
        <v>18131.009999999998</v>
      </c>
      <c r="OP5" s="132">
        <v>20</v>
      </c>
      <c r="OQ5" s="1414">
        <v>18234.099999999999</v>
      </c>
      <c r="OR5" s="149">
        <f>OO5-OQ5</f>
        <v>-103.09000000000015</v>
      </c>
      <c r="OS5" s="149"/>
      <c r="OU5" s="387" t="s">
        <v>383</v>
      </c>
      <c r="OV5" s="1225" t="s">
        <v>384</v>
      </c>
      <c r="OW5" s="467" t="s">
        <v>523</v>
      </c>
      <c r="OX5" s="317">
        <v>45286</v>
      </c>
      <c r="OY5" s="169">
        <v>17895.63</v>
      </c>
      <c r="OZ5" s="132">
        <v>20</v>
      </c>
      <c r="PA5" s="1414">
        <v>17906.099999999999</v>
      </c>
      <c r="PB5" s="149">
        <f>OY5-PA5</f>
        <v>-10.469999999997526</v>
      </c>
      <c r="PC5" s="149"/>
      <c r="PE5" s="387" t="s">
        <v>383</v>
      </c>
      <c r="PF5" s="1225" t="s">
        <v>384</v>
      </c>
      <c r="PG5" s="467" t="s">
        <v>521</v>
      </c>
      <c r="PH5" s="317">
        <v>45286</v>
      </c>
      <c r="PI5" s="169">
        <v>17797.919999999998</v>
      </c>
      <c r="PJ5" s="132">
        <v>20</v>
      </c>
      <c r="PK5" s="1414">
        <v>17910.099999999999</v>
      </c>
      <c r="PL5" s="149">
        <f>PI5-PK5</f>
        <v>-112.18000000000029</v>
      </c>
      <c r="PM5" s="149"/>
      <c r="PN5" s="149"/>
      <c r="PP5" s="387" t="s">
        <v>383</v>
      </c>
      <c r="PQ5" s="1225" t="s">
        <v>384</v>
      </c>
      <c r="PR5" s="467" t="s">
        <v>573</v>
      </c>
      <c r="PS5" s="317">
        <v>45287</v>
      </c>
      <c r="PT5" s="169">
        <v>18998.63</v>
      </c>
      <c r="PU5" s="132">
        <v>21</v>
      </c>
      <c r="PV5" s="1215">
        <v>18908.400000000001</v>
      </c>
      <c r="PW5" s="149">
        <f>PT5-PV5</f>
        <v>90.229999999999563</v>
      </c>
      <c r="PX5" s="149"/>
      <c r="PZ5" s="387" t="s">
        <v>383</v>
      </c>
      <c r="QA5" s="1225" t="s">
        <v>384</v>
      </c>
      <c r="QB5" s="467" t="s">
        <v>575</v>
      </c>
      <c r="QC5" s="806">
        <v>45287</v>
      </c>
      <c r="QD5" s="169">
        <v>18989.39</v>
      </c>
      <c r="QE5" s="132">
        <v>21</v>
      </c>
      <c r="QF5" s="1414">
        <v>18928.3</v>
      </c>
      <c r="QG5" s="149">
        <f>QD5-QF5</f>
        <v>61.090000000000146</v>
      </c>
      <c r="QH5" s="149"/>
      <c r="QJ5" s="387" t="s">
        <v>383</v>
      </c>
      <c r="QK5" s="1225" t="s">
        <v>384</v>
      </c>
      <c r="QL5" s="467" t="s">
        <v>577</v>
      </c>
      <c r="QM5" s="317">
        <v>45288</v>
      </c>
      <c r="QN5" s="169">
        <v>18139.830000000002</v>
      </c>
      <c r="QO5" s="132">
        <v>20</v>
      </c>
      <c r="QP5" s="1414">
        <v>18152.3</v>
      </c>
      <c r="QQ5" s="149">
        <f>QN5-QP5</f>
        <v>-12.469999999997526</v>
      </c>
      <c r="QR5" s="149"/>
      <c r="QT5" s="387" t="s">
        <v>383</v>
      </c>
      <c r="QU5" s="1230" t="s">
        <v>384</v>
      </c>
      <c r="QV5" s="123" t="s">
        <v>583</v>
      </c>
      <c r="QW5" s="806">
        <v>45294</v>
      </c>
      <c r="QX5" s="169">
        <v>18668.25</v>
      </c>
      <c r="QY5" s="132">
        <v>21</v>
      </c>
      <c r="QZ5" s="1414">
        <v>18684.400000000001</v>
      </c>
      <c r="RA5" s="149">
        <f>QX5-QZ5</f>
        <v>-16.150000000001455</v>
      </c>
      <c r="RB5" s="149"/>
      <c r="RD5" s="387" t="s">
        <v>585</v>
      </c>
      <c r="RE5" s="1370" t="s">
        <v>586</v>
      </c>
      <c r="RF5" s="467" t="s">
        <v>587</v>
      </c>
      <c r="RG5" s="317">
        <v>45294</v>
      </c>
      <c r="RH5" s="169">
        <v>18295.91</v>
      </c>
      <c r="RI5" s="132">
        <v>21</v>
      </c>
      <c r="RJ5" s="1215">
        <v>18355</v>
      </c>
      <c r="RK5" s="149">
        <f>RH5-RJ5</f>
        <v>-59.090000000000146</v>
      </c>
      <c r="RL5" s="149"/>
      <c r="RN5" s="860" t="s">
        <v>383</v>
      </c>
      <c r="RO5" s="1230" t="s">
        <v>384</v>
      </c>
      <c r="RP5" s="831" t="s">
        <v>589</v>
      </c>
      <c r="RQ5" s="1220">
        <v>45295</v>
      </c>
      <c r="RR5" s="1217">
        <v>18195.78</v>
      </c>
      <c r="RS5" s="1079">
        <v>20</v>
      </c>
      <c r="RT5" s="1414">
        <v>18221.400000000001</v>
      </c>
      <c r="RU5" s="149">
        <f>RR5-RT5</f>
        <v>-25.620000000002619</v>
      </c>
      <c r="RV5" s="149"/>
      <c r="RX5" s="860" t="s">
        <v>383</v>
      </c>
      <c r="RY5" s="1230" t="s">
        <v>384</v>
      </c>
      <c r="RZ5" s="1216" t="s">
        <v>611</v>
      </c>
      <c r="SA5" s="1085">
        <v>45290</v>
      </c>
      <c r="SB5" s="1217">
        <v>18022.740000000002</v>
      </c>
      <c r="SC5" s="1079">
        <v>20</v>
      </c>
      <c r="SD5" s="1414">
        <v>18087.39</v>
      </c>
      <c r="SE5" s="149">
        <f>SB5-SD5</f>
        <v>-64.649999999997817</v>
      </c>
      <c r="SF5" s="149"/>
      <c r="SH5" s="860" t="s">
        <v>383</v>
      </c>
      <c r="SI5" s="1372" t="s">
        <v>384</v>
      </c>
      <c r="SJ5" s="1216" t="s">
        <v>613</v>
      </c>
      <c r="SK5" s="1085">
        <v>45294</v>
      </c>
      <c r="SL5" s="1217">
        <v>17676.93</v>
      </c>
      <c r="SM5" s="1079">
        <v>20</v>
      </c>
      <c r="SN5" s="1414">
        <v>17730.2</v>
      </c>
      <c r="SO5" s="149">
        <f>SL5-SN5</f>
        <v>-53.270000000000437</v>
      </c>
      <c r="SP5" s="149"/>
      <c r="SR5" s="387" t="s">
        <v>383</v>
      </c>
      <c r="SS5" s="1223" t="s">
        <v>384</v>
      </c>
      <c r="ST5" s="467" t="s">
        <v>616</v>
      </c>
      <c r="SU5" s="317">
        <v>45295</v>
      </c>
      <c r="SV5" s="169">
        <v>18154.63</v>
      </c>
      <c r="SW5" s="132">
        <v>20</v>
      </c>
      <c r="SX5" s="1414">
        <v>18155.3</v>
      </c>
      <c r="SY5" s="149">
        <f>SV5-SX5</f>
        <v>-0.66999999999825377</v>
      </c>
      <c r="SZ5" s="149"/>
      <c r="TB5" s="387" t="s">
        <v>383</v>
      </c>
      <c r="TC5" s="1223" t="s">
        <v>384</v>
      </c>
      <c r="TD5" s="467" t="s">
        <v>588</v>
      </c>
      <c r="TE5" s="317">
        <v>45295</v>
      </c>
      <c r="TF5" s="169">
        <v>18221.64</v>
      </c>
      <c r="TG5" s="132">
        <v>20</v>
      </c>
      <c r="TH5" s="1414">
        <v>18433.900000000001</v>
      </c>
      <c r="TI5" s="149">
        <f>TF5-TH5</f>
        <v>-212.26000000000204</v>
      </c>
      <c r="TJ5" s="149"/>
      <c r="TL5" s="387" t="s">
        <v>383</v>
      </c>
      <c r="TM5" s="1230" t="s">
        <v>988</v>
      </c>
      <c r="TN5" s="467" t="s">
        <v>485</v>
      </c>
      <c r="TO5" s="806">
        <v>45297</v>
      </c>
      <c r="TP5" s="169">
        <v>18287.87</v>
      </c>
      <c r="TQ5" s="132">
        <v>20</v>
      </c>
      <c r="TR5" s="1414">
        <v>18438.5</v>
      </c>
      <c r="TS5" s="149">
        <f>TP5-TR5</f>
        <v>-150.63000000000102</v>
      </c>
      <c r="TT5" s="149"/>
      <c r="TW5" s="1223"/>
      <c r="TX5" s="467"/>
      <c r="TY5" s="317"/>
      <c r="TZ5" s="169"/>
      <c r="UA5" s="132"/>
      <c r="UB5" s="1215"/>
      <c r="UC5" s="149">
        <f>TZ5-UB5</f>
        <v>0</v>
      </c>
      <c r="UF5" s="1224"/>
      <c r="UG5" s="467"/>
      <c r="UH5" s="806"/>
      <c r="UI5" s="169"/>
      <c r="UJ5" s="132"/>
      <c r="UK5" s="1215"/>
      <c r="UL5" s="149">
        <f>UI5-UK5</f>
        <v>0</v>
      </c>
      <c r="UO5" s="1223"/>
      <c r="UP5" s="467"/>
      <c r="UQ5" s="317"/>
      <c r="UR5" s="169"/>
      <c r="US5" s="132"/>
      <c r="UT5" s="1215"/>
      <c r="UU5" s="149">
        <f>UR5-UT5</f>
        <v>0</v>
      </c>
      <c r="UX5" s="1224"/>
      <c r="UY5" s="467"/>
      <c r="UZ5" s="806"/>
      <c r="VA5" s="169"/>
      <c r="VB5" s="132"/>
      <c r="VC5" s="1215"/>
      <c r="VD5" s="149">
        <f>VA5-VC5</f>
        <v>0</v>
      </c>
      <c r="VG5" s="1224"/>
      <c r="VH5" s="467"/>
      <c r="VI5" s="317"/>
      <c r="VJ5" s="169"/>
      <c r="VK5" s="132"/>
      <c r="VL5" s="1215"/>
      <c r="VM5" s="149">
        <f>VJ5-VL5</f>
        <v>0</v>
      </c>
      <c r="VP5" s="1224"/>
      <c r="VQ5" s="467"/>
      <c r="VR5" s="317"/>
      <c r="VS5" s="169"/>
      <c r="VT5" s="132"/>
      <c r="VU5" s="1215"/>
      <c r="VV5" s="149">
        <f>VS5-VU5</f>
        <v>0</v>
      </c>
      <c r="VY5" s="1224"/>
      <c r="VZ5" s="467"/>
      <c r="WA5" s="317"/>
      <c r="WB5" s="169"/>
      <c r="WC5" s="132"/>
      <c r="WD5" s="1215"/>
      <c r="WE5" s="149">
        <f>WB5-WD5</f>
        <v>0</v>
      </c>
      <c r="WH5" s="1224"/>
      <c r="WI5" s="467"/>
      <c r="WJ5" s="317"/>
      <c r="WK5" s="169"/>
      <c r="WL5" s="132"/>
      <c r="WM5" s="1215"/>
      <c r="WN5" s="149">
        <f>WK5-WM5</f>
        <v>0</v>
      </c>
      <c r="WQ5" s="1224"/>
      <c r="WR5" s="467"/>
      <c r="WS5" s="317"/>
      <c r="WT5" s="169"/>
      <c r="WU5" s="132"/>
      <c r="WV5" s="1215"/>
      <c r="WW5" s="149">
        <f>WT5-WV5</f>
        <v>0</v>
      </c>
      <c r="WZ5" s="1224"/>
      <c r="XA5" s="467"/>
      <c r="XB5" s="317"/>
      <c r="XC5" s="169"/>
      <c r="XD5" s="132"/>
      <c r="XE5" s="1215"/>
      <c r="XF5" s="149">
        <f>XC5-XE5</f>
        <v>0</v>
      </c>
      <c r="XI5" s="1224"/>
      <c r="XJ5" s="467"/>
      <c r="XK5" s="317"/>
      <c r="XL5" s="169"/>
      <c r="XM5" s="132"/>
      <c r="XN5" s="1215"/>
      <c r="XO5" s="149">
        <f>XL5-XN5</f>
        <v>0</v>
      </c>
      <c r="XR5" s="1224"/>
      <c r="XS5" s="467"/>
      <c r="XT5" s="317"/>
      <c r="XU5" s="169"/>
      <c r="XV5" s="132"/>
      <c r="XW5" s="1215"/>
      <c r="XX5" s="149">
        <f>XU5-XW5</f>
        <v>0</v>
      </c>
      <c r="YA5" s="1224"/>
      <c r="YB5" s="467"/>
      <c r="YC5" s="317"/>
      <c r="YD5" s="169"/>
      <c r="YE5" s="132"/>
      <c r="YF5" s="1215"/>
      <c r="YG5" s="149">
        <f>YD5-YF5</f>
        <v>0</v>
      </c>
      <c r="YJ5" s="1224"/>
      <c r="YK5" s="467"/>
      <c r="YL5" s="317"/>
      <c r="YM5" s="169"/>
      <c r="YN5" s="132"/>
      <c r="YO5" s="1215"/>
      <c r="YP5" s="149">
        <f>YM5-YO5</f>
        <v>0</v>
      </c>
      <c r="YS5" s="1223"/>
      <c r="YT5" s="467"/>
      <c r="YU5" s="317"/>
      <c r="YV5" s="169"/>
      <c r="YW5" s="132"/>
      <c r="YX5" s="1215"/>
      <c r="YY5" s="149">
        <f>YV5-YX5</f>
        <v>0</v>
      </c>
      <c r="ZB5" s="1224"/>
      <c r="ZC5" s="467"/>
      <c r="ZD5" s="317"/>
      <c r="ZE5" s="169"/>
      <c r="ZF5" s="132"/>
      <c r="ZG5" s="1215"/>
      <c r="ZH5" s="149">
        <f>ZE5-ZG5</f>
        <v>0</v>
      </c>
      <c r="ZK5" s="1224"/>
      <c r="ZL5" s="467"/>
      <c r="ZM5" s="317"/>
      <c r="ZN5" s="169"/>
      <c r="ZO5" s="132"/>
      <c r="ZP5" s="1215"/>
      <c r="ZQ5" s="149">
        <f>ZN5-ZP5</f>
        <v>0</v>
      </c>
      <c r="ZT5" s="1224"/>
      <c r="ZU5" s="467"/>
      <c r="ZV5" s="317"/>
      <c r="ZW5" s="169"/>
      <c r="ZX5" s="132"/>
      <c r="ZY5" s="1215"/>
      <c r="ZZ5" s="149">
        <f>ZW5-ZY5</f>
        <v>0</v>
      </c>
      <c r="AAC5" s="1224"/>
      <c r="AAD5" s="467"/>
      <c r="AAE5" s="317"/>
      <c r="AAF5" s="169"/>
      <c r="AAG5" s="132"/>
      <c r="AAH5" s="1215"/>
      <c r="AAI5" s="149">
        <f>AAF5-AAH5</f>
        <v>0</v>
      </c>
      <c r="AAL5" s="1224"/>
      <c r="AAM5" s="467"/>
      <c r="AAN5" s="317"/>
      <c r="AAO5" s="169"/>
      <c r="AAP5" s="132"/>
      <c r="AAQ5" s="1215"/>
      <c r="AAR5" s="149">
        <f>AAO5-AAQ5</f>
        <v>0</v>
      </c>
      <c r="AAU5" s="1224"/>
      <c r="AAV5" s="467"/>
      <c r="AAW5" s="317"/>
      <c r="AAX5" s="169"/>
      <c r="AAY5" s="132"/>
      <c r="AAZ5" s="1215"/>
      <c r="ABA5" s="149">
        <f>AAX5-AAZ5</f>
        <v>0</v>
      </c>
      <c r="ABD5" s="1224"/>
      <c r="ABE5" s="467"/>
      <c r="ABF5" s="317"/>
      <c r="ABG5" s="169"/>
      <c r="ABH5" s="132"/>
      <c r="ABI5" s="1215"/>
      <c r="ABJ5" s="149">
        <f>ABG5-ABI5</f>
        <v>0</v>
      </c>
      <c r="ABM5" s="1224"/>
      <c r="ABN5" s="467"/>
      <c r="ABO5" s="317"/>
      <c r="ABP5" s="169"/>
      <c r="ABQ5" s="132"/>
      <c r="ABR5" s="1215"/>
      <c r="ABS5" s="149">
        <f>ABP5-ABR5</f>
        <v>0</v>
      </c>
      <c r="ABV5" s="1224"/>
      <c r="ABW5" s="467"/>
      <c r="ABX5" s="317"/>
      <c r="ABY5" s="169"/>
      <c r="ABZ5" s="132"/>
      <c r="ACA5" s="1215"/>
      <c r="ACB5" s="149">
        <f>ABY5-ACA5</f>
        <v>0</v>
      </c>
      <c r="ACE5" s="1224"/>
      <c r="ACF5" s="467"/>
      <c r="ACG5" s="317"/>
      <c r="ACH5" s="169"/>
      <c r="ACI5" s="132"/>
      <c r="ACJ5" s="1215"/>
      <c r="ACK5" s="149">
        <f>ACH5-ACJ5</f>
        <v>0</v>
      </c>
      <c r="ACN5" s="1224"/>
      <c r="ACO5" s="467"/>
      <c r="ACP5" s="317"/>
      <c r="ACQ5" s="169"/>
      <c r="ACR5" s="132"/>
      <c r="ACS5" s="1215"/>
      <c r="ACT5" s="149">
        <f>ACQ5-ACS5</f>
        <v>0</v>
      </c>
      <c r="ACW5" s="1224"/>
      <c r="ACX5" s="467"/>
      <c r="ACY5" s="317"/>
      <c r="ACZ5" s="169"/>
      <c r="ADA5" s="132"/>
      <c r="ADB5" s="1215"/>
      <c r="ADC5" s="149">
        <f>ACZ5-ADB5</f>
        <v>0</v>
      </c>
      <c r="ADF5" s="1224"/>
      <c r="ADG5" s="467"/>
      <c r="ADH5" s="317"/>
      <c r="ADI5" s="169"/>
      <c r="ADJ5" s="132"/>
      <c r="ADK5" s="1215"/>
      <c r="ADL5" s="149">
        <f>ADI5-ADK5</f>
        <v>0</v>
      </c>
      <c r="ADO5" s="1224"/>
      <c r="ADP5" s="467"/>
      <c r="ADQ5" s="317"/>
      <c r="ADR5" s="169"/>
      <c r="ADS5" s="132"/>
      <c r="ADT5" s="1215"/>
      <c r="ADU5" s="149">
        <f>ADR5-ADT5</f>
        <v>0</v>
      </c>
      <c r="ADX5" s="1224"/>
      <c r="ADY5" s="467"/>
      <c r="ADZ5" s="317"/>
      <c r="AEA5" s="169"/>
      <c r="AEB5" s="132"/>
      <c r="AEC5" s="1215"/>
      <c r="AED5" s="149">
        <f>AEA5-AEC5</f>
        <v>0</v>
      </c>
      <c r="AEG5" s="1224"/>
      <c r="AEH5" s="467"/>
      <c r="AEI5" s="317"/>
      <c r="AEJ5" s="169"/>
      <c r="AEK5" s="132"/>
      <c r="AEL5" s="1215"/>
      <c r="AEM5" s="149">
        <f>AEJ5-AEL5</f>
        <v>0</v>
      </c>
      <c r="AEP5" s="1224"/>
      <c r="AEQ5" s="467"/>
      <c r="AER5" s="317"/>
      <c r="AES5" s="169"/>
      <c r="AET5" s="132"/>
      <c r="AEU5" s="1215"/>
      <c r="AEV5" s="149">
        <f>AES5-AEU5</f>
        <v>0</v>
      </c>
      <c r="AEY5" s="1224"/>
      <c r="AEZ5" s="467"/>
      <c r="AFA5" s="317"/>
      <c r="AFB5" s="169"/>
      <c r="AFC5" s="132"/>
      <c r="AFD5" s="1215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386</v>
      </c>
      <c r="L6" s="838"/>
      <c r="M6" s="836"/>
      <c r="N6" s="836"/>
      <c r="O6" s="836"/>
      <c r="P6" s="836"/>
      <c r="Q6" s="825"/>
      <c r="S6" s="350"/>
      <c r="U6" s="864" t="s">
        <v>388</v>
      </c>
      <c r="V6" s="838"/>
      <c r="W6" s="836"/>
      <c r="X6" s="836"/>
      <c r="Y6" s="836"/>
      <c r="Z6" s="836"/>
      <c r="AA6" s="825"/>
      <c r="AE6" s="1357" t="s">
        <v>391</v>
      </c>
      <c r="AF6" s="838"/>
      <c r="AG6" s="836"/>
      <c r="AH6" s="836"/>
      <c r="AI6" s="836"/>
      <c r="AJ6" s="836"/>
      <c r="AK6" s="825"/>
      <c r="AO6" s="845" t="s">
        <v>392</v>
      </c>
      <c r="AP6" s="852"/>
      <c r="AQ6" s="836"/>
      <c r="AR6" s="836"/>
      <c r="AS6" s="836"/>
      <c r="AT6" s="836"/>
      <c r="AU6" s="825"/>
      <c r="AW6" s="73"/>
      <c r="AY6" s="845" t="s">
        <v>394</v>
      </c>
      <c r="AZ6" s="838"/>
      <c r="BA6" s="836"/>
      <c r="BB6" s="836"/>
      <c r="BC6" s="836"/>
      <c r="BD6" s="836"/>
      <c r="BE6" s="825"/>
      <c r="BI6" s="845" t="s">
        <v>396</v>
      </c>
      <c r="BJ6" s="838"/>
      <c r="BK6" s="836"/>
      <c r="BL6" s="836"/>
      <c r="BM6" s="836"/>
      <c r="BN6" s="836"/>
      <c r="BO6" s="825"/>
      <c r="BQ6" s="227"/>
      <c r="BS6" s="851" t="s">
        <v>398</v>
      </c>
      <c r="BT6" s="838"/>
      <c r="BU6" s="836"/>
      <c r="BV6" s="836"/>
      <c r="BW6" s="836"/>
      <c r="BX6" s="836"/>
      <c r="BY6" s="825"/>
      <c r="CA6" s="227"/>
      <c r="CB6" s="227"/>
      <c r="CC6" s="1446">
        <v>11375</v>
      </c>
      <c r="CD6" s="838"/>
      <c r="CE6" s="836"/>
      <c r="CF6" s="836"/>
      <c r="CG6" s="836"/>
      <c r="CH6" s="836"/>
      <c r="CI6" s="825"/>
      <c r="CK6" s="227"/>
      <c r="CL6" s="227"/>
      <c r="CM6" s="1433" t="s">
        <v>402</v>
      </c>
      <c r="CN6" s="862"/>
      <c r="CO6" s="836"/>
      <c r="CP6" s="836"/>
      <c r="CQ6" s="836"/>
      <c r="CR6" s="836"/>
      <c r="CS6" s="825"/>
      <c r="CU6" s="227"/>
      <c r="CW6" s="846" t="s">
        <v>404</v>
      </c>
      <c r="CX6" s="838"/>
      <c r="CY6" s="836"/>
      <c r="CZ6" s="836"/>
      <c r="DA6" s="836"/>
      <c r="DB6" s="836"/>
      <c r="DC6" s="825"/>
      <c r="DE6" s="227"/>
      <c r="DG6" s="846" t="s">
        <v>406</v>
      </c>
      <c r="DH6" s="838"/>
      <c r="DI6" s="836"/>
      <c r="DJ6" s="836"/>
      <c r="DK6" s="836"/>
      <c r="DL6" s="836"/>
      <c r="DM6" s="825"/>
      <c r="DO6" s="227"/>
      <c r="DQ6" s="846" t="s">
        <v>408</v>
      </c>
      <c r="DR6" s="838"/>
      <c r="DS6" s="836"/>
      <c r="DT6" s="836"/>
      <c r="DU6" s="836"/>
      <c r="DV6" s="836"/>
      <c r="DW6" s="825"/>
      <c r="DY6" s="227"/>
      <c r="EA6" s="855" t="s">
        <v>410</v>
      </c>
      <c r="EB6" s="838"/>
      <c r="EC6" s="836"/>
      <c r="ED6" s="836"/>
      <c r="EE6" s="836"/>
      <c r="EF6" s="836"/>
      <c r="EG6" s="825"/>
      <c r="EI6" s="227"/>
      <c r="EK6" s="856" t="s">
        <v>412</v>
      </c>
      <c r="EL6" s="838"/>
      <c r="EM6" s="836"/>
      <c r="EN6" s="836"/>
      <c r="EO6" s="836"/>
      <c r="EP6" s="836"/>
      <c r="EQ6" s="825"/>
      <c r="ES6" s="227"/>
      <c r="EU6" s="856" t="s">
        <v>414</v>
      </c>
      <c r="EV6" s="838"/>
      <c r="EW6" s="836"/>
      <c r="EX6" s="836"/>
      <c r="EY6" s="836"/>
      <c r="EZ6" s="836"/>
      <c r="FA6" s="825"/>
      <c r="FC6" s="227"/>
      <c r="FE6" s="1462">
        <v>11376</v>
      </c>
      <c r="FF6" s="838"/>
      <c r="FG6" s="836"/>
      <c r="FH6" s="836"/>
      <c r="FI6" s="836"/>
      <c r="FJ6" s="836"/>
      <c r="FK6" s="825"/>
      <c r="FM6" s="227"/>
      <c r="FO6" s="1463" t="s">
        <v>417</v>
      </c>
      <c r="FP6" s="838"/>
      <c r="FQ6" s="836"/>
      <c r="FR6" s="836"/>
      <c r="FS6" s="836"/>
      <c r="FT6" s="836"/>
      <c r="FU6" s="825"/>
      <c r="FW6" s="227"/>
      <c r="FY6" s="855" t="s">
        <v>419</v>
      </c>
      <c r="FZ6" s="838"/>
      <c r="GA6" s="836"/>
      <c r="GB6" s="836"/>
      <c r="GC6" s="836"/>
      <c r="GD6" s="836"/>
      <c r="GE6" s="825"/>
      <c r="GG6" s="227"/>
      <c r="GI6" s="851" t="s">
        <v>421</v>
      </c>
      <c r="GJ6" s="853"/>
      <c r="GK6" s="836"/>
      <c r="GL6" s="836"/>
      <c r="GM6" s="836"/>
      <c r="GN6" s="836"/>
      <c r="GO6" s="825"/>
      <c r="GQ6" s="227"/>
      <c r="GS6" s="851" t="s">
        <v>423</v>
      </c>
      <c r="GT6" s="852"/>
      <c r="GU6" s="836"/>
      <c r="GV6" s="836"/>
      <c r="GW6" s="836"/>
      <c r="GX6" s="836"/>
      <c r="GY6" s="825"/>
      <c r="HA6" s="227"/>
      <c r="HC6" s="1192" t="s">
        <v>425</v>
      </c>
      <c r="HD6" s="838"/>
      <c r="HE6" s="836"/>
      <c r="HF6" s="836"/>
      <c r="HG6" s="836"/>
      <c r="HH6" s="836"/>
      <c r="HI6" s="825"/>
      <c r="HK6" s="227"/>
      <c r="HM6" s="848" t="s">
        <v>427</v>
      </c>
      <c r="HN6" s="838"/>
      <c r="HO6" s="836"/>
      <c r="HP6" s="836"/>
      <c r="HQ6" s="836"/>
      <c r="HR6" s="836"/>
      <c r="HS6" s="825"/>
      <c r="HU6" s="227"/>
      <c r="HW6" s="847" t="s">
        <v>429</v>
      </c>
      <c r="HX6" s="836"/>
      <c r="HY6" s="836"/>
      <c r="HZ6" s="836"/>
      <c r="IA6" s="836"/>
      <c r="IB6" s="836"/>
      <c r="IC6" s="825"/>
      <c r="IE6" s="227"/>
      <c r="IG6" s="846" t="s">
        <v>480</v>
      </c>
      <c r="IH6" s="838"/>
      <c r="II6" s="836"/>
      <c r="IJ6" s="836"/>
      <c r="IK6" s="836"/>
      <c r="IL6" s="836"/>
      <c r="IM6" s="825"/>
      <c r="IO6" s="227"/>
      <c r="IQ6" s="855" t="s">
        <v>482</v>
      </c>
      <c r="IR6" s="838"/>
      <c r="IS6" s="836"/>
      <c r="IT6" s="836"/>
      <c r="IU6" s="836"/>
      <c r="IV6" s="836"/>
      <c r="IW6" s="825"/>
      <c r="IY6" s="227"/>
      <c r="JA6" s="845" t="s">
        <v>484</v>
      </c>
      <c r="JB6" s="836"/>
      <c r="JC6" s="836"/>
      <c r="JD6" s="836"/>
      <c r="JE6" s="836"/>
      <c r="JF6" s="836"/>
      <c r="JG6" s="825"/>
      <c r="JI6" s="227"/>
      <c r="JK6" s="1296">
        <v>11377</v>
      </c>
      <c r="JL6" s="838"/>
      <c r="JM6" s="836"/>
      <c r="JN6" s="836"/>
      <c r="JO6" s="836"/>
      <c r="JP6" s="836"/>
      <c r="JQ6" s="825"/>
      <c r="JS6" s="227"/>
      <c r="JU6" s="1297" t="s">
        <v>487</v>
      </c>
      <c r="JV6" s="838"/>
      <c r="JW6" s="836"/>
      <c r="JX6" s="836"/>
      <c r="JY6" s="836"/>
      <c r="JZ6" s="836"/>
      <c r="KA6" s="825"/>
      <c r="KC6" s="227"/>
      <c r="KE6" s="834" t="s">
        <v>489</v>
      </c>
      <c r="KF6" s="838"/>
      <c r="KG6" s="836"/>
      <c r="KH6" s="836"/>
      <c r="KI6" s="836"/>
      <c r="KJ6" s="836"/>
      <c r="KK6" s="825"/>
      <c r="KM6" s="227"/>
      <c r="KO6" s="837" t="s">
        <v>500</v>
      </c>
      <c r="KP6" s="838"/>
      <c r="KQ6" s="836"/>
      <c r="KR6" s="836"/>
      <c r="KS6" s="836"/>
      <c r="KT6" s="836"/>
      <c r="KU6" s="825"/>
      <c r="KW6" s="227"/>
      <c r="KY6" s="834" t="s">
        <v>493</v>
      </c>
      <c r="KZ6" s="835"/>
      <c r="LA6" s="836"/>
      <c r="LB6" s="836"/>
      <c r="LC6" s="836"/>
      <c r="LD6" s="836"/>
      <c r="LE6" s="825"/>
      <c r="LG6" s="227"/>
      <c r="LI6" s="864" t="s">
        <v>495</v>
      </c>
      <c r="LJ6" s="838"/>
      <c r="LK6" s="836"/>
      <c r="LL6" s="836"/>
      <c r="LM6" s="836"/>
      <c r="LN6" s="836"/>
      <c r="LO6" s="825"/>
      <c r="LS6" s="256" t="s">
        <v>498</v>
      </c>
      <c r="LT6" s="211"/>
      <c r="LY6" s="71"/>
      <c r="MA6" s="350"/>
      <c r="MB6" s="350"/>
      <c r="MC6" s="742" t="s">
        <v>491</v>
      </c>
      <c r="MD6" s="211"/>
      <c r="MI6" s="71"/>
      <c r="MM6" s="743" t="s">
        <v>510</v>
      </c>
      <c r="MN6" s="531"/>
      <c r="MS6" s="71"/>
      <c r="MW6" s="742" t="s">
        <v>512</v>
      </c>
      <c r="MX6" s="531"/>
      <c r="NC6" s="71"/>
      <c r="NG6" s="1310" t="s">
        <v>516</v>
      </c>
      <c r="NH6" s="211"/>
      <c r="NM6" s="71"/>
      <c r="NQ6" s="1066" t="s">
        <v>514</v>
      </c>
      <c r="NR6" s="211"/>
      <c r="NW6" s="71"/>
      <c r="OA6" s="1310" t="s">
        <v>518</v>
      </c>
      <c r="OB6" s="211"/>
      <c r="OG6" s="71"/>
      <c r="OK6" s="1066" t="s">
        <v>520</v>
      </c>
      <c r="OL6" s="211"/>
      <c r="OQ6" s="71"/>
      <c r="OU6" s="1066" t="s">
        <v>524</v>
      </c>
      <c r="OV6" s="211"/>
      <c r="PA6" s="71"/>
      <c r="PE6" s="1066" t="s">
        <v>522</v>
      </c>
      <c r="PF6" s="211"/>
      <c r="PK6" s="71"/>
      <c r="PP6" s="1038" t="s">
        <v>574</v>
      </c>
      <c r="PZ6" s="1363" t="s">
        <v>576</v>
      </c>
      <c r="QF6" s="71"/>
      <c r="QJ6" s="71" t="s">
        <v>578</v>
      </c>
      <c r="QK6" s="567"/>
      <c r="QP6" s="71"/>
      <c r="QT6" s="1369" t="s">
        <v>584</v>
      </c>
      <c r="QZ6" s="71"/>
      <c r="RD6" s="1371" t="s">
        <v>623</v>
      </c>
      <c r="RN6" s="845" t="s">
        <v>590</v>
      </c>
      <c r="RO6" s="836"/>
      <c r="RP6" s="836"/>
      <c r="RQ6" s="836"/>
      <c r="RR6" s="836"/>
      <c r="RS6" s="836"/>
      <c r="RT6" s="825"/>
      <c r="RX6" s="1079" t="s">
        <v>612</v>
      </c>
      <c r="RY6" s="1404" t="s">
        <v>614</v>
      </c>
      <c r="RZ6" s="836"/>
      <c r="SA6" s="836"/>
      <c r="SB6" s="836"/>
      <c r="SC6" s="836"/>
      <c r="SD6" s="836"/>
      <c r="SH6" s="825" t="s">
        <v>615</v>
      </c>
      <c r="SI6" s="1404" t="s">
        <v>614</v>
      </c>
      <c r="SJ6" s="836"/>
      <c r="SK6" s="836"/>
      <c r="SL6" s="836"/>
      <c r="SM6" s="836"/>
      <c r="SN6" s="836"/>
      <c r="SR6" s="73" t="s">
        <v>617</v>
      </c>
      <c r="SS6" s="1404" t="s">
        <v>614</v>
      </c>
      <c r="TB6" s="73" t="s">
        <v>618</v>
      </c>
      <c r="TC6" s="1404" t="s">
        <v>614</v>
      </c>
      <c r="TL6" s="132" t="s">
        <v>989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2">
        <v>929</v>
      </c>
      <c r="Q8" s="871" t="s">
        <v>560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628</v>
      </c>
      <c r="AB8" s="859">
        <v>0</v>
      </c>
      <c r="AC8" s="227">
        <f>AB8*Z8</f>
        <v>0</v>
      </c>
      <c r="AD8" s="836"/>
      <c r="AE8" s="60"/>
      <c r="AF8" s="92" t="s">
        <v>570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569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643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652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661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681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3"/>
      <c r="CJ8" s="272"/>
      <c r="CK8" s="350">
        <f>CJ8*CH8</f>
        <v>0</v>
      </c>
      <c r="CM8" s="60"/>
      <c r="CN8" s="779" t="s">
        <v>568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664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687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501"/>
      <c r="DL8" s="1502"/>
      <c r="DM8" s="1503"/>
      <c r="DN8" s="1504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699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712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724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718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733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732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782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747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782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758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749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763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789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788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796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733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803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807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823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818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836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842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856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8">
        <v>45286</v>
      </c>
      <c r="MR8" s="90">
        <v>863.6</v>
      </c>
      <c r="MS8" s="865" t="s">
        <v>998</v>
      </c>
      <c r="MT8" s="859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854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876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873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878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891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884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886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568</v>
      </c>
      <c r="QB8" s="15">
        <v>1</v>
      </c>
      <c r="QC8" s="90">
        <v>936.2</v>
      </c>
      <c r="QD8" s="130">
        <v>45287</v>
      </c>
      <c r="QE8" s="1484">
        <v>936.2</v>
      </c>
      <c r="QF8" s="1499" t="s">
        <v>898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997</v>
      </c>
      <c r="QQ8" s="69">
        <v>42</v>
      </c>
      <c r="QR8" s="69">
        <f>QQ8*QO8</f>
        <v>37909.200000000004</v>
      </c>
      <c r="QT8" s="60"/>
      <c r="QU8" s="92" t="s">
        <v>669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953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962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928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958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966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965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995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2">
        <v>937</v>
      </c>
      <c r="Q9" s="871" t="s">
        <v>560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628</v>
      </c>
      <c r="AB9" s="859">
        <v>0</v>
      </c>
      <c r="AC9" s="227">
        <f t="shared" ref="AC9:AC29" si="9">AB9*Z9</f>
        <v>0</v>
      </c>
      <c r="AD9" s="836"/>
      <c r="AF9" s="92" t="s">
        <v>570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569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643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652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661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681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568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664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687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501"/>
      <c r="DL9" s="1502"/>
      <c r="DM9" s="1503"/>
      <c r="DN9" s="1504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699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712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724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718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733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732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782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747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782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758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749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763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789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788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796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8"/>
      <c r="JR9" s="69"/>
      <c r="JS9" s="350">
        <f t="shared" ref="JS9:JS27" si="31">JR9*JP9</f>
        <v>0</v>
      </c>
      <c r="JV9" s="839" t="s">
        <v>733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803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807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823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818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836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842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856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8">
        <v>45286</v>
      </c>
      <c r="MR9" s="90">
        <v>906.3</v>
      </c>
      <c r="MS9" s="865" t="s">
        <v>998</v>
      </c>
      <c r="MT9" s="859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854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876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873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878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891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884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886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568</v>
      </c>
      <c r="QB9" s="15">
        <v>2</v>
      </c>
      <c r="QC9" s="90">
        <v>909</v>
      </c>
      <c r="QD9" s="130">
        <v>45287</v>
      </c>
      <c r="QE9" s="1484">
        <v>909</v>
      </c>
      <c r="QF9" s="1499" t="s">
        <v>898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997</v>
      </c>
      <c r="QQ9" s="69">
        <v>42</v>
      </c>
      <c r="QR9" s="69">
        <f t="shared" ref="QR9:QR28" si="49">QQ9*QO9</f>
        <v>38291.4</v>
      </c>
      <c r="QU9" s="102" t="s">
        <v>669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953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962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928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958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966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965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995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2">
        <v>903.6</v>
      </c>
      <c r="Q10" s="871" t="s">
        <v>560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628</v>
      </c>
      <c r="AB10" s="859">
        <v>0</v>
      </c>
      <c r="AC10" s="227">
        <f t="shared" si="9"/>
        <v>0</v>
      </c>
      <c r="AD10" s="836"/>
      <c r="AF10" s="92" t="s">
        <v>570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659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643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652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661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681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568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664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687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501"/>
      <c r="DL10" s="1502"/>
      <c r="DM10" s="1503"/>
      <c r="DN10" s="1504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699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712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724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718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733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736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782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747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782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758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749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763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789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788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796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8"/>
      <c r="JR10" s="69"/>
      <c r="JS10" s="350">
        <f t="shared" si="31"/>
        <v>0</v>
      </c>
      <c r="JV10" s="839" t="s">
        <v>733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784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807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823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818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836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842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856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8">
        <v>45286</v>
      </c>
      <c r="MR10" s="90">
        <v>913.5</v>
      </c>
      <c r="MS10" s="865" t="s">
        <v>998</v>
      </c>
      <c r="MT10" s="859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854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876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873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878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891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884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886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568</v>
      </c>
      <c r="QB10" s="15">
        <v>3</v>
      </c>
      <c r="QC10" s="90">
        <v>918.1</v>
      </c>
      <c r="QD10" s="130">
        <v>45287</v>
      </c>
      <c r="QE10" s="1484">
        <v>918.1</v>
      </c>
      <c r="QF10" s="1499" t="s">
        <v>898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997</v>
      </c>
      <c r="QQ10" s="69">
        <v>42</v>
      </c>
      <c r="QR10" s="69">
        <f t="shared" si="49"/>
        <v>38673.599999999999</v>
      </c>
      <c r="QU10" s="102" t="s">
        <v>568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970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962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928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958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966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965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995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500">
        <v>868.2</v>
      </c>
      <c r="Q11" s="871" t="s">
        <v>560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628</v>
      </c>
      <c r="AB11" s="859">
        <v>0</v>
      </c>
      <c r="AC11" s="227">
        <f t="shared" si="9"/>
        <v>0</v>
      </c>
      <c r="AD11" s="836"/>
      <c r="AE11" s="60"/>
      <c r="AF11" s="92" t="s">
        <v>570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656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643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652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661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681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568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664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687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501"/>
      <c r="DL11" s="1502"/>
      <c r="DM11" s="1503"/>
      <c r="DN11" s="1504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699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712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724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718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733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736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782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747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782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758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749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763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789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788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796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8"/>
      <c r="JR11" s="69"/>
      <c r="JS11" s="350">
        <f t="shared" si="31"/>
        <v>0</v>
      </c>
      <c r="JU11" s="60"/>
      <c r="JV11" s="839" t="s">
        <v>733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784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807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823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818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836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843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856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8">
        <v>45286</v>
      </c>
      <c r="MR11" s="90">
        <v>907.2</v>
      </c>
      <c r="MS11" s="865" t="s">
        <v>998</v>
      </c>
      <c r="MT11" s="859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854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876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873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878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891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884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886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568</v>
      </c>
      <c r="QB11" s="15">
        <v>4</v>
      </c>
      <c r="QC11" s="90">
        <v>891.8</v>
      </c>
      <c r="QD11" s="130">
        <v>45287</v>
      </c>
      <c r="QE11" s="1484">
        <v>891.8</v>
      </c>
      <c r="QF11" s="1499" t="s">
        <v>898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997</v>
      </c>
      <c r="QQ11" s="69">
        <v>42</v>
      </c>
      <c r="QR11" s="69">
        <f t="shared" si="49"/>
        <v>38711.4</v>
      </c>
      <c r="QT11" s="60"/>
      <c r="QU11" s="102" t="s">
        <v>669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980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962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928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958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966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965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995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2">
        <v>922.6</v>
      </c>
      <c r="Q12" s="871" t="s">
        <v>560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628</v>
      </c>
      <c r="AB12" s="859">
        <v>0</v>
      </c>
      <c r="AC12" s="227">
        <f t="shared" si="9"/>
        <v>0</v>
      </c>
      <c r="AD12" s="836"/>
      <c r="AF12" s="92" t="s">
        <v>570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639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643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652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661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681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568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670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687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501"/>
      <c r="DL12" s="1502"/>
      <c r="DM12" s="1503"/>
      <c r="DN12" s="1504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699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712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724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718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733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761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782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747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782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758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749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763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789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788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796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8"/>
      <c r="JR12" s="69"/>
      <c r="JS12" s="350">
        <f t="shared" si="31"/>
        <v>0</v>
      </c>
      <c r="JV12" s="839" t="s">
        <v>733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894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807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823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818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836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843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856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8">
        <v>45286</v>
      </c>
      <c r="MR12" s="90">
        <v>909</v>
      </c>
      <c r="MS12" s="865" t="s">
        <v>998</v>
      </c>
      <c r="MT12" s="859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854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876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874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878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891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884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886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568</v>
      </c>
      <c r="QB12" s="15">
        <v>5</v>
      </c>
      <c r="QC12" s="90">
        <v>908.1</v>
      </c>
      <c r="QD12" s="130">
        <v>45287</v>
      </c>
      <c r="QE12" s="1484">
        <v>908.1</v>
      </c>
      <c r="QF12" s="1499" t="s">
        <v>898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997</v>
      </c>
      <c r="QQ12" s="69">
        <v>42</v>
      </c>
      <c r="QR12" s="69">
        <f t="shared" si="49"/>
        <v>39433.799999999996</v>
      </c>
      <c r="QU12" s="102" t="s">
        <v>669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969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962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928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958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966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965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995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2">
        <v>906.3</v>
      </c>
      <c r="Q13" s="871" t="s">
        <v>560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628</v>
      </c>
      <c r="AB13" s="859">
        <v>0</v>
      </c>
      <c r="AC13" s="227">
        <f t="shared" si="9"/>
        <v>0</v>
      </c>
      <c r="AD13" s="836"/>
      <c r="AF13" s="92" t="s">
        <v>570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641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643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652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661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681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568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670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687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501"/>
      <c r="DL13" s="1502"/>
      <c r="DM13" s="1503"/>
      <c r="DN13" s="1504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699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712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724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718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733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744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782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747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782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758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749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763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789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788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796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8"/>
      <c r="JR13" s="69"/>
      <c r="JS13" s="350">
        <f t="shared" si="31"/>
        <v>0</v>
      </c>
      <c r="JV13" s="839" t="s">
        <v>733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815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807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823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818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836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843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856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8">
        <v>45286</v>
      </c>
      <c r="MR13" s="90">
        <v>940.7</v>
      </c>
      <c r="MS13" s="865" t="s">
        <v>998</v>
      </c>
      <c r="MT13" s="859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854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876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873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878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891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884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886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568</v>
      </c>
      <c r="QB13" s="15">
        <v>6</v>
      </c>
      <c r="QC13" s="90">
        <v>927.1</v>
      </c>
      <c r="QD13" s="130">
        <v>45287</v>
      </c>
      <c r="QE13" s="1484">
        <v>927.1</v>
      </c>
      <c r="QF13" s="1499" t="s">
        <v>898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997</v>
      </c>
      <c r="QQ13" s="69">
        <v>42</v>
      </c>
      <c r="QR13" s="69">
        <f t="shared" si="49"/>
        <v>36960</v>
      </c>
      <c r="QU13" s="92" t="s">
        <v>669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980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962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928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958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966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965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995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2">
        <v>920.8</v>
      </c>
      <c r="Q14" s="871" t="s">
        <v>560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628</v>
      </c>
      <c r="AB14" s="859">
        <v>0</v>
      </c>
      <c r="AC14" s="227">
        <f t="shared" si="9"/>
        <v>0</v>
      </c>
      <c r="AD14" s="836"/>
      <c r="AF14" s="92" t="s">
        <v>570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656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643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652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661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681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568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670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687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501"/>
      <c r="DL14" s="1502"/>
      <c r="DM14" s="1503"/>
      <c r="DN14" s="1504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699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712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724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718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733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766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782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747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782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758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749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763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789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788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796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8"/>
      <c r="JR14" s="69"/>
      <c r="JS14" s="350">
        <f t="shared" si="31"/>
        <v>0</v>
      </c>
      <c r="JV14" s="839" t="s">
        <v>733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815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807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823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818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836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843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856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8">
        <v>45286</v>
      </c>
      <c r="MR14" s="90">
        <v>925.3</v>
      </c>
      <c r="MS14" s="865" t="s">
        <v>998</v>
      </c>
      <c r="MT14" s="859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854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876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873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878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891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884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886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568</v>
      </c>
      <c r="QB14" s="15">
        <v>7</v>
      </c>
      <c r="QC14" s="90">
        <v>927.1</v>
      </c>
      <c r="QD14" s="130">
        <v>45287</v>
      </c>
      <c r="QE14" s="1484">
        <v>927.1</v>
      </c>
      <c r="QF14" s="1061" t="s">
        <v>899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997</v>
      </c>
      <c r="QQ14" s="69">
        <v>42</v>
      </c>
      <c r="QR14" s="69">
        <f t="shared" si="49"/>
        <v>37073.4</v>
      </c>
      <c r="QU14" s="102" t="s">
        <v>669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969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962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928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958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966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965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995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2">
        <v>935.3</v>
      </c>
      <c r="Q15" s="871" t="s">
        <v>560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628</v>
      </c>
      <c r="AB15" s="859">
        <v>0</v>
      </c>
      <c r="AC15" s="227">
        <f t="shared" si="9"/>
        <v>0</v>
      </c>
      <c r="AD15" s="836"/>
      <c r="AF15" s="92" t="s">
        <v>570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639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643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652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661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681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568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670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687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501"/>
      <c r="DL15" s="1502"/>
      <c r="DM15" s="1503"/>
      <c r="DN15" s="1504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699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712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724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718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733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769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782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747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782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758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749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763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789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788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796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8"/>
      <c r="JR15" s="69"/>
      <c r="JS15" s="350">
        <f t="shared" si="31"/>
        <v>0</v>
      </c>
      <c r="JV15" s="839" t="s">
        <v>733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894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807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823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818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836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843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856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8">
        <v>45286</v>
      </c>
      <c r="MR15" s="90">
        <v>864.5</v>
      </c>
      <c r="MS15" s="865" t="s">
        <v>998</v>
      </c>
      <c r="MT15" s="859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854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876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873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878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891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884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886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568</v>
      </c>
      <c r="QB15" s="15">
        <v>8</v>
      </c>
      <c r="QC15" s="90">
        <v>898.1</v>
      </c>
      <c r="QD15" s="130">
        <v>45287</v>
      </c>
      <c r="QE15" s="1484">
        <v>898.1</v>
      </c>
      <c r="QF15" s="1499" t="s">
        <v>898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997</v>
      </c>
      <c r="QQ15" s="69">
        <v>42</v>
      </c>
      <c r="QR15" s="69">
        <f t="shared" si="49"/>
        <v>39433.799999999996</v>
      </c>
      <c r="QU15" s="102" t="s">
        <v>669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969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962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928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958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966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965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995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2">
        <v>878.2</v>
      </c>
      <c r="Q16" s="871" t="s">
        <v>560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628</v>
      </c>
      <c r="AB16" s="859">
        <v>0</v>
      </c>
      <c r="AC16" s="227">
        <f t="shared" si="9"/>
        <v>0</v>
      </c>
      <c r="AD16" s="836"/>
      <c r="AF16" s="92" t="s">
        <v>570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641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643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652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661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681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568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671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687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501"/>
      <c r="DL16" s="1502"/>
      <c r="DM16" s="1503"/>
      <c r="DN16" s="1504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699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712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724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718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733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744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782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747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782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758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749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763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789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788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796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8"/>
      <c r="JR16" s="69"/>
      <c r="JS16" s="350">
        <f t="shared" si="31"/>
        <v>0</v>
      </c>
      <c r="JV16" s="839" t="s">
        <v>733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837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807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823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818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836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843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856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8">
        <v>45286</v>
      </c>
      <c r="MR16" s="90">
        <v>913.5</v>
      </c>
      <c r="MS16" s="865" t="s">
        <v>998</v>
      </c>
      <c r="MT16" s="859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854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876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873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878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891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884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886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568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917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997</v>
      </c>
      <c r="QQ16" s="69">
        <v>42</v>
      </c>
      <c r="QR16" s="69">
        <f t="shared" si="49"/>
        <v>38291.4</v>
      </c>
      <c r="QU16" s="102" t="s">
        <v>669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969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962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928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958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966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965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995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2">
        <v>911.7</v>
      </c>
      <c r="Q17" s="871" t="s">
        <v>560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628</v>
      </c>
      <c r="AB17" s="859">
        <v>0</v>
      </c>
      <c r="AC17" s="227">
        <f t="shared" si="9"/>
        <v>0</v>
      </c>
      <c r="AD17" s="836"/>
      <c r="AF17" s="92" t="s">
        <v>570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656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643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652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661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681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568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704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687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501"/>
      <c r="DL17" s="1505"/>
      <c r="DM17" s="1503"/>
      <c r="DN17" s="1504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699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712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724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718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70" t="s">
        <v>733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740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782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747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782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758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749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763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789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788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796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8"/>
      <c r="JR17" s="69"/>
      <c r="JS17" s="350">
        <f t="shared" si="31"/>
        <v>0</v>
      </c>
      <c r="JV17" s="839" t="s">
        <v>733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820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807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823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818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836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843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856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8">
        <v>45286</v>
      </c>
      <c r="MR17" s="67">
        <v>920.8</v>
      </c>
      <c r="MS17" s="865" t="s">
        <v>998</v>
      </c>
      <c r="MT17" s="859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854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876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869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878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891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884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886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568</v>
      </c>
      <c r="QB17" s="15">
        <v>10</v>
      </c>
      <c r="QC17" s="67">
        <v>895.4</v>
      </c>
      <c r="QD17" s="130">
        <v>45287</v>
      </c>
      <c r="QE17" s="1485">
        <v>895.4</v>
      </c>
      <c r="QF17" s="1499" t="s">
        <v>898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997</v>
      </c>
      <c r="QQ17" s="69">
        <v>42</v>
      </c>
      <c r="QR17" s="69">
        <f t="shared" si="49"/>
        <v>36195.599999999999</v>
      </c>
      <c r="QU17" s="102" t="s">
        <v>669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956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962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928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958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966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965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995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2">
        <v>872.7</v>
      </c>
      <c r="Q18" s="871" t="s">
        <v>560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627</v>
      </c>
      <c r="AB18" s="859">
        <v>0</v>
      </c>
      <c r="AC18" s="227">
        <f t="shared" si="9"/>
        <v>0</v>
      </c>
      <c r="AD18" s="836"/>
      <c r="AF18" s="780" t="s">
        <v>568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567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644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652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662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681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669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668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687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501"/>
      <c r="DL18" s="1502"/>
      <c r="DM18" s="1503"/>
      <c r="DN18" s="1504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698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711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4">
        <v>45269</v>
      </c>
      <c r="EP18" s="870">
        <v>875.4</v>
      </c>
      <c r="EQ18" s="844" t="s">
        <v>999</v>
      </c>
      <c r="ER18" s="859">
        <v>0</v>
      </c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1506" t="s">
        <v>723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568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751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782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746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782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760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767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764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790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785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796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8"/>
      <c r="JR18" s="69"/>
      <c r="JS18" s="350">
        <f t="shared" si="31"/>
        <v>0</v>
      </c>
      <c r="JV18" s="839" t="s">
        <v>733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820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808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823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819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835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843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856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885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855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875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873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879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891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884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887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568</v>
      </c>
      <c r="QB18" s="15">
        <v>11</v>
      </c>
      <c r="QC18" s="90">
        <v>894.5</v>
      </c>
      <c r="QD18" s="130">
        <v>45287</v>
      </c>
      <c r="QE18" s="1484">
        <v>894.5</v>
      </c>
      <c r="QF18" s="1061" t="s">
        <v>899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997</v>
      </c>
      <c r="QQ18" s="69">
        <v>42</v>
      </c>
      <c r="QR18" s="69">
        <f t="shared" si="49"/>
        <v>38291.4</v>
      </c>
      <c r="QU18" s="102" t="s">
        <v>568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953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962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929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959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967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964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995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2">
        <v>889</v>
      </c>
      <c r="Q19" s="871" t="s">
        <v>561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627</v>
      </c>
      <c r="AB19" s="859">
        <v>0</v>
      </c>
      <c r="AC19" s="227">
        <f t="shared" si="9"/>
        <v>0</v>
      </c>
      <c r="AD19" s="836"/>
      <c r="AF19" s="102" t="s">
        <v>568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567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644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653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662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680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669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673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688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501"/>
      <c r="DL19" s="1502"/>
      <c r="DM19" s="1503"/>
      <c r="DN19" s="1504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698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711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4">
        <v>45269</v>
      </c>
      <c r="EP19" s="870">
        <v>915.3</v>
      </c>
      <c r="EQ19" s="844" t="s">
        <v>999</v>
      </c>
      <c r="ER19" s="859">
        <v>0</v>
      </c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1506" t="s">
        <v>723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568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734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782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746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782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760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767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764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790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785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796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8"/>
      <c r="JR19" s="69"/>
      <c r="JS19" s="350">
        <f t="shared" si="31"/>
        <v>0</v>
      </c>
      <c r="JV19" s="840" t="s">
        <v>568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804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808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823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819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835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843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856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885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855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875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869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879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892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884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887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568</v>
      </c>
      <c r="QB19" s="15">
        <v>12</v>
      </c>
      <c r="QC19" s="90">
        <v>909.9</v>
      </c>
      <c r="QD19" s="130">
        <v>45287</v>
      </c>
      <c r="QE19" s="1484">
        <v>909.9</v>
      </c>
      <c r="QF19" s="1061" t="s">
        <v>899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997</v>
      </c>
      <c r="QQ19" s="69">
        <v>42</v>
      </c>
      <c r="QR19" s="69">
        <f t="shared" si="49"/>
        <v>38635.799999999996</v>
      </c>
      <c r="QU19" s="102" t="s">
        <v>568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960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962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929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959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967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964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996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2">
        <v>927.1</v>
      </c>
      <c r="Q20" s="871" t="s">
        <v>561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627</v>
      </c>
      <c r="AB20" s="859">
        <v>0</v>
      </c>
      <c r="AC20" s="227">
        <f t="shared" si="9"/>
        <v>0</v>
      </c>
      <c r="AD20" s="836"/>
      <c r="AF20" s="102" t="s">
        <v>568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567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644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653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662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680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669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673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688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501"/>
      <c r="DL20" s="1502"/>
      <c r="DM20" s="1503"/>
      <c r="DN20" s="1504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698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711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4">
        <v>45269</v>
      </c>
      <c r="EP20" s="870">
        <v>861.8</v>
      </c>
      <c r="EQ20" s="844" t="s">
        <v>999</v>
      </c>
      <c r="ER20" s="859">
        <v>0</v>
      </c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1506" t="s">
        <v>723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568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732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782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746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782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760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767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764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790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785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796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8"/>
      <c r="JR20" s="69"/>
      <c r="JS20" s="350">
        <f t="shared" si="31"/>
        <v>0</v>
      </c>
      <c r="JV20" s="840" t="s">
        <v>568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804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808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823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819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835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843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856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885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855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875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869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879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892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884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887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669</v>
      </c>
      <c r="QB20" s="15">
        <v>13</v>
      </c>
      <c r="QC20" s="90">
        <v>908.1</v>
      </c>
      <c r="QD20" s="130">
        <v>45288</v>
      </c>
      <c r="QE20" s="1484">
        <v>908.1</v>
      </c>
      <c r="QF20" s="1061" t="s">
        <v>910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997</v>
      </c>
      <c r="QQ20" s="69">
        <v>42</v>
      </c>
      <c r="QR20" s="69">
        <f t="shared" si="49"/>
        <v>37518.6</v>
      </c>
      <c r="QU20" s="102" t="s">
        <v>568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960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962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929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959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967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964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996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2">
        <v>911.7</v>
      </c>
      <c r="Q21" s="871" t="s">
        <v>561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627</v>
      </c>
      <c r="AB21" s="859">
        <v>0</v>
      </c>
      <c r="AC21" s="227">
        <f t="shared" si="9"/>
        <v>0</v>
      </c>
      <c r="AD21" s="836"/>
      <c r="AF21" s="102" t="s">
        <v>568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569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644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653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662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680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669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694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688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501"/>
      <c r="DL21" s="1502"/>
      <c r="DM21" s="1503"/>
      <c r="DN21" s="1504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698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711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4">
        <v>45269</v>
      </c>
      <c r="EP21" s="870">
        <v>940.7</v>
      </c>
      <c r="EQ21" s="844" t="s">
        <v>999</v>
      </c>
      <c r="ER21" s="859">
        <v>0</v>
      </c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1506" t="s">
        <v>723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568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734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782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746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782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760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767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764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790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785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796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8"/>
      <c r="JR21" s="69"/>
      <c r="JS21" s="350">
        <f t="shared" si="31"/>
        <v>0</v>
      </c>
      <c r="JV21" s="840" t="s">
        <v>568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804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808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823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819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835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844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856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885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855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875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869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879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892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884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887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669</v>
      </c>
      <c r="QB21" s="15">
        <v>14</v>
      </c>
      <c r="QC21" s="90">
        <v>887.2</v>
      </c>
      <c r="QD21" s="130">
        <v>45288</v>
      </c>
      <c r="QE21" s="1484">
        <v>887.2</v>
      </c>
      <c r="QF21" s="1061" t="s">
        <v>910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997</v>
      </c>
      <c r="QQ21" s="69">
        <v>42</v>
      </c>
      <c r="QR21" s="69">
        <f t="shared" si="49"/>
        <v>37493.4</v>
      </c>
      <c r="QU21" s="102" t="s">
        <v>568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960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962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929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959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967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964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996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2">
        <v>878.2</v>
      </c>
      <c r="Q22" s="871" t="s">
        <v>561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627</v>
      </c>
      <c r="AB22" s="859">
        <v>0</v>
      </c>
      <c r="AC22" s="227">
        <f t="shared" si="9"/>
        <v>0</v>
      </c>
      <c r="AD22" s="836"/>
      <c r="AF22" s="102" t="s">
        <v>568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637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644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653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662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680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669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703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688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501"/>
      <c r="DL22" s="1502"/>
      <c r="DM22" s="1503"/>
      <c r="DN22" s="1504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698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711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4">
        <v>45269</v>
      </c>
      <c r="EP22" s="870">
        <v>934.4</v>
      </c>
      <c r="EQ22" s="844" t="s">
        <v>999</v>
      </c>
      <c r="ER22" s="859">
        <v>0</v>
      </c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1506" t="s">
        <v>723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568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734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782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746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782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760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767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764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790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785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796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8"/>
      <c r="JR22" s="69"/>
      <c r="JS22" s="350">
        <f t="shared" si="31"/>
        <v>0</v>
      </c>
      <c r="JV22" s="840" t="s">
        <v>568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804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808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823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819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835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844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856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885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855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875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869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879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892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884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887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669</v>
      </c>
      <c r="QB22" s="15">
        <v>15</v>
      </c>
      <c r="QC22" s="90">
        <v>929</v>
      </c>
      <c r="QD22" s="130">
        <v>45289</v>
      </c>
      <c r="QE22" s="1484">
        <v>929</v>
      </c>
      <c r="QF22" s="1061" t="s">
        <v>917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997</v>
      </c>
      <c r="QQ22" s="69">
        <v>42</v>
      </c>
      <c r="QR22" s="69">
        <f t="shared" si="49"/>
        <v>36653.4</v>
      </c>
      <c r="QU22" s="102" t="s">
        <v>568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960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962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929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959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967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964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996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2">
        <v>894.5</v>
      </c>
      <c r="Q23" s="871" t="s">
        <v>561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627</v>
      </c>
      <c r="AB23" s="859">
        <v>0</v>
      </c>
      <c r="AC23" s="227">
        <f t="shared" si="9"/>
        <v>0</v>
      </c>
      <c r="AD23" s="836"/>
      <c r="AF23" s="102" t="s">
        <v>568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649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644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653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662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680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669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703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688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501"/>
      <c r="DL23" s="1502"/>
      <c r="DM23" s="1503"/>
      <c r="DN23" s="1504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698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711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4">
        <v>45269</v>
      </c>
      <c r="EP23" s="870">
        <v>861.8</v>
      </c>
      <c r="EQ23" s="844" t="s">
        <v>999</v>
      </c>
      <c r="ER23" s="859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506" t="s">
        <v>723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568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734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782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746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782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760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767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764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790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785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796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8"/>
      <c r="JR23" s="69"/>
      <c r="JS23" s="350">
        <f t="shared" si="31"/>
        <v>0</v>
      </c>
      <c r="JV23" s="840" t="s">
        <v>568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825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808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823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819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835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844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856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885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855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875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869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879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892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884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887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669</v>
      </c>
      <c r="QB23" s="15">
        <v>16</v>
      </c>
      <c r="QC23" s="90">
        <v>871.8</v>
      </c>
      <c r="QD23" s="130">
        <v>45290</v>
      </c>
      <c r="QE23" s="90">
        <v>871.8</v>
      </c>
      <c r="QF23" s="1061" t="s">
        <v>933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997</v>
      </c>
      <c r="QQ23" s="69">
        <v>42</v>
      </c>
      <c r="QR23" s="69">
        <f t="shared" si="49"/>
        <v>37606.799999999996</v>
      </c>
      <c r="QU23" s="102" t="s">
        <v>568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960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962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929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959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967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964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996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2">
        <v>894.5</v>
      </c>
      <c r="Q24" s="871" t="s">
        <v>561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627</v>
      </c>
      <c r="AB24" s="859">
        <v>0</v>
      </c>
      <c r="AC24" s="227">
        <f t="shared" si="9"/>
        <v>0</v>
      </c>
      <c r="AD24" s="836"/>
      <c r="AF24" s="102" t="s">
        <v>568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640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644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653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662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680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669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697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688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501"/>
      <c r="DL24" s="1502"/>
      <c r="DM24" s="1503"/>
      <c r="DN24" s="1504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698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711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4">
        <v>45269</v>
      </c>
      <c r="EP24" s="870">
        <v>918.1</v>
      </c>
      <c r="EQ24" s="844" t="s">
        <v>999</v>
      </c>
      <c r="ER24" s="859">
        <v>0</v>
      </c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1506" t="s">
        <v>723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568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734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782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746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782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760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767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764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790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785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796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8"/>
      <c r="JR24" s="69"/>
      <c r="JS24" s="350">
        <f t="shared" si="31"/>
        <v>0</v>
      </c>
      <c r="JV24" s="840" t="s">
        <v>568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804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808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823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819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835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844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856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885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855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875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869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879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892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884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887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669</v>
      </c>
      <c r="QB24" s="15">
        <v>17</v>
      </c>
      <c r="QC24" s="90">
        <v>876.3</v>
      </c>
      <c r="QD24" s="130">
        <v>45289</v>
      </c>
      <c r="QE24" s="90">
        <v>876.3</v>
      </c>
      <c r="QF24" s="1061" t="s">
        <v>918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997</v>
      </c>
      <c r="QQ24" s="69">
        <v>42</v>
      </c>
      <c r="QR24" s="69">
        <f t="shared" si="49"/>
        <v>39433.799999999996</v>
      </c>
      <c r="QU24" s="102" t="s">
        <v>568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960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962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929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959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967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964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996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2">
        <v>899.9</v>
      </c>
      <c r="Q25" s="871" t="s">
        <v>561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627</v>
      </c>
      <c r="AB25" s="859">
        <v>0</v>
      </c>
      <c r="AC25" s="227">
        <f t="shared" si="9"/>
        <v>0</v>
      </c>
      <c r="AD25" s="836"/>
      <c r="AF25" s="780" t="s">
        <v>568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640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644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653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662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680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669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703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688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501"/>
      <c r="DL25" s="1502"/>
      <c r="DM25" s="1503"/>
      <c r="DN25" s="1504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698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711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4">
        <v>45269</v>
      </c>
      <c r="EP25" s="870">
        <v>892.7</v>
      </c>
      <c r="EQ25" s="844" t="s">
        <v>999</v>
      </c>
      <c r="ER25" s="859">
        <v>0</v>
      </c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1506" t="s">
        <v>723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568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734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782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746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782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760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767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764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790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785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796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8"/>
      <c r="JR25" s="69"/>
      <c r="JS25" s="350">
        <f t="shared" si="31"/>
        <v>0</v>
      </c>
      <c r="JV25" s="840" t="s">
        <v>568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804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808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823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819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835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844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856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885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855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875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869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879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892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884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887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669</v>
      </c>
      <c r="QB25" s="15">
        <v>18</v>
      </c>
      <c r="QC25" s="90">
        <v>929.9</v>
      </c>
      <c r="QD25" s="130">
        <v>45289</v>
      </c>
      <c r="QE25" s="90">
        <v>929.9</v>
      </c>
      <c r="QF25" s="1061" t="s">
        <v>918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997</v>
      </c>
      <c r="QQ25" s="69">
        <v>42</v>
      </c>
      <c r="QR25" s="69">
        <f t="shared" si="49"/>
        <v>38442.6</v>
      </c>
      <c r="QU25" s="102" t="s">
        <v>568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960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962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929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959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967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964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996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2">
        <v>870.9</v>
      </c>
      <c r="Q26" s="871" t="s">
        <v>561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627</v>
      </c>
      <c r="AB26" s="859">
        <v>0</v>
      </c>
      <c r="AC26" s="350">
        <f t="shared" si="9"/>
        <v>0</v>
      </c>
      <c r="AF26" s="102" t="s">
        <v>568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629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644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653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662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680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669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694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688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501"/>
      <c r="DL26" s="1502"/>
      <c r="DM26" s="1503"/>
      <c r="DN26" s="1504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698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711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4">
        <v>45269</v>
      </c>
      <c r="EP26" s="870">
        <v>881.8</v>
      </c>
      <c r="EQ26" s="844" t="s">
        <v>999</v>
      </c>
      <c r="ER26" s="859">
        <v>0</v>
      </c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1506" t="s">
        <v>723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568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734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782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746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782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760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767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764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790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785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796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8"/>
      <c r="JR26" s="69"/>
      <c r="JS26" s="350">
        <f t="shared" si="31"/>
        <v>0</v>
      </c>
      <c r="JV26" s="840" t="s">
        <v>568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804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808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823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819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835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856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885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875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869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892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884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887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669</v>
      </c>
      <c r="QB26" s="15">
        <v>19</v>
      </c>
      <c r="QC26" s="90">
        <v>875.4</v>
      </c>
      <c r="QD26" s="130">
        <v>45289</v>
      </c>
      <c r="QE26" s="90">
        <v>875.4</v>
      </c>
      <c r="QF26" s="1061" t="s">
        <v>918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997</v>
      </c>
      <c r="QQ26" s="69">
        <v>42</v>
      </c>
      <c r="QR26" s="69">
        <f t="shared" si="49"/>
        <v>38102.400000000001</v>
      </c>
      <c r="QU26" s="102" t="s">
        <v>568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960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962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929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959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967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964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996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2">
        <v>889</v>
      </c>
      <c r="Q27" s="871" t="s">
        <v>561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627</v>
      </c>
      <c r="AB27" s="859">
        <v>0</v>
      </c>
      <c r="AC27" s="350">
        <f t="shared" si="9"/>
        <v>0</v>
      </c>
      <c r="AF27" s="102" t="s">
        <v>568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629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644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653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662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680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708</v>
      </c>
      <c r="CN27" s="780" t="s">
        <v>669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709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688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501"/>
      <c r="DL27" s="1502"/>
      <c r="DM27" s="1503"/>
      <c r="DN27" s="1504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698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711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4">
        <v>45269</v>
      </c>
      <c r="EP27" s="870">
        <v>921.7</v>
      </c>
      <c r="EQ27" s="844" t="s">
        <v>999</v>
      </c>
      <c r="ER27" s="859">
        <v>0</v>
      </c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1506" t="s">
        <v>723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568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734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782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746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782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760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767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764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790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796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8"/>
      <c r="JR27" s="69"/>
      <c r="JS27" s="350">
        <f t="shared" si="31"/>
        <v>0</v>
      </c>
      <c r="JV27" s="840" t="s">
        <v>568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825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808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823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819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835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856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885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875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869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892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884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887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669</v>
      </c>
      <c r="QB27" s="15">
        <v>20</v>
      </c>
      <c r="QC27" s="90">
        <v>874.5</v>
      </c>
      <c r="QD27" s="130">
        <v>45288</v>
      </c>
      <c r="QE27" s="1484">
        <v>874.5</v>
      </c>
      <c r="QF27" s="1061" t="s">
        <v>907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997</v>
      </c>
      <c r="QQ27" s="69">
        <v>42</v>
      </c>
      <c r="QR27" s="69">
        <f t="shared" si="49"/>
        <v>39244.799999999996</v>
      </c>
      <c r="QU27" s="102" t="s">
        <v>669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956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962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929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959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967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964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996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568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629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4" t="s">
        <v>669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697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568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761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8"/>
      <c r="JR28" s="69"/>
      <c r="JS28" s="350">
        <f>JR28*JP28</f>
        <v>0</v>
      </c>
      <c r="JV28" s="840" t="s">
        <v>568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821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669</v>
      </c>
      <c r="QB28" s="15">
        <v>21</v>
      </c>
      <c r="QC28" s="90">
        <v>861.8</v>
      </c>
      <c r="QD28" s="130">
        <v>45288</v>
      </c>
      <c r="QE28" s="1484">
        <v>861.8</v>
      </c>
      <c r="QF28" s="1061" t="s">
        <v>907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568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960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7" t="s">
        <v>21</v>
      </c>
      <c r="NK33" s="1308"/>
      <c r="NL33" s="136">
        <f>NM5-NL32</f>
        <v>0</v>
      </c>
      <c r="NT33" s="1307" t="s">
        <v>21</v>
      </c>
      <c r="NU33" s="1308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7" t="s">
        <v>21</v>
      </c>
      <c r="PI33" s="1308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6" t="s">
        <v>21</v>
      </c>
      <c r="QX33" s="1367"/>
      <c r="QY33" s="136">
        <f>SUM(QZ5-QY32)</f>
        <v>3.637978807091713E-12</v>
      </c>
      <c r="RG33" s="1562" t="s">
        <v>21</v>
      </c>
      <c r="RH33" s="1563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62" t="s">
        <v>21</v>
      </c>
      <c r="SB33" s="1563"/>
      <c r="SC33" s="136">
        <f>SUM(SD5-SC32)</f>
        <v>-3.637978807091713E-12</v>
      </c>
      <c r="SK33" s="1562" t="s">
        <v>21</v>
      </c>
      <c r="SL33" s="1563"/>
      <c r="SM33" s="136">
        <f>SUM(SN5-SM32)</f>
        <v>0</v>
      </c>
      <c r="SU33" s="1562" t="s">
        <v>21</v>
      </c>
      <c r="SV33" s="1563"/>
      <c r="SW33" s="202">
        <f>SUM(SX5-SW32)</f>
        <v>-3.637978807091713E-12</v>
      </c>
      <c r="TE33" s="1562" t="s">
        <v>21</v>
      </c>
      <c r="TF33" s="1563"/>
      <c r="TG33" s="136">
        <f>SUM(TH5-TG32)</f>
        <v>-3.637978807091713E-12</v>
      </c>
      <c r="TO33" s="1562" t="s">
        <v>21</v>
      </c>
      <c r="TP33" s="1563"/>
      <c r="TQ33" s="136">
        <f>SUM(TR5-TQ32)</f>
        <v>3.637978807091713E-12</v>
      </c>
      <c r="TY33" s="1562" t="s">
        <v>21</v>
      </c>
      <c r="TZ33" s="1563"/>
      <c r="UA33" s="136">
        <f>SUM(UB5-UA32)</f>
        <v>0</v>
      </c>
      <c r="UH33" s="1562" t="s">
        <v>21</v>
      </c>
      <c r="UI33" s="1563"/>
      <c r="UJ33" s="136">
        <f>SUM(UK5-UJ32)</f>
        <v>0</v>
      </c>
      <c r="UQ33" s="1562" t="s">
        <v>21</v>
      </c>
      <c r="UR33" s="1563"/>
      <c r="US33" s="136">
        <f>SUM(UT5-US32)</f>
        <v>0</v>
      </c>
      <c r="UZ33" s="1562" t="s">
        <v>21</v>
      </c>
      <c r="VA33" s="156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62" t="s">
        <v>21</v>
      </c>
      <c r="WB33" s="1563"/>
      <c r="WC33" s="136">
        <f>WD5-WC32</f>
        <v>-22</v>
      </c>
      <c r="WJ33" s="1562" t="s">
        <v>21</v>
      </c>
      <c r="WK33" s="1563"/>
      <c r="WL33" s="136">
        <f>WM5-WL32</f>
        <v>-22</v>
      </c>
      <c r="WS33" s="1562" t="s">
        <v>21</v>
      </c>
      <c r="WT33" s="1563"/>
      <c r="WU33" s="136">
        <f>WV5-WU32</f>
        <v>-22</v>
      </c>
      <c r="XB33" s="1562" t="s">
        <v>21</v>
      </c>
      <c r="XC33" s="1563"/>
      <c r="XD33" s="136">
        <f>XE5-XD32</f>
        <v>-22</v>
      </c>
      <c r="XK33" s="1562" t="s">
        <v>21</v>
      </c>
      <c r="XL33" s="1563"/>
      <c r="XM33" s="136">
        <f>XN5-XM32</f>
        <v>-22</v>
      </c>
      <c r="XT33" s="1562" t="s">
        <v>21</v>
      </c>
      <c r="XU33" s="1563"/>
      <c r="XV33" s="136">
        <f>XW5-XV32</f>
        <v>-22</v>
      </c>
      <c r="YC33" s="1562" t="s">
        <v>21</v>
      </c>
      <c r="YD33" s="1563"/>
      <c r="YE33" s="136">
        <f>YF5-YE32</f>
        <v>-22</v>
      </c>
      <c r="YL33" s="1562" t="s">
        <v>21</v>
      </c>
      <c r="YM33" s="1563"/>
      <c r="YN33" s="136">
        <f>YO5-YN32</f>
        <v>-22</v>
      </c>
      <c r="YU33" s="1562" t="s">
        <v>21</v>
      </c>
      <c r="YV33" s="1563"/>
      <c r="YW33" s="136">
        <f>YX5-YW32</f>
        <v>-22</v>
      </c>
      <c r="ZD33" s="1562" t="s">
        <v>21</v>
      </c>
      <c r="ZE33" s="1563"/>
      <c r="ZF33" s="136">
        <f>ZG5-ZF32</f>
        <v>-22</v>
      </c>
      <c r="ZM33" s="1562" t="s">
        <v>21</v>
      </c>
      <c r="ZN33" s="1563"/>
      <c r="ZO33" s="136">
        <f>ZP5-ZO32</f>
        <v>-22</v>
      </c>
      <c r="ZV33" s="1562" t="s">
        <v>21</v>
      </c>
      <c r="ZW33" s="1563"/>
      <c r="ZX33" s="136">
        <f>ZY5-ZX32</f>
        <v>-22</v>
      </c>
      <c r="AAE33" s="1562" t="s">
        <v>21</v>
      </c>
      <c r="AAF33" s="1563"/>
      <c r="AAG33" s="136">
        <f>AAH5-AAG32</f>
        <v>-22</v>
      </c>
      <c r="AAN33" s="1562" t="s">
        <v>21</v>
      </c>
      <c r="AAO33" s="1563"/>
      <c r="AAP33" s="136">
        <f>AAQ5-AAP32</f>
        <v>-22</v>
      </c>
      <c r="AAW33" s="1562" t="s">
        <v>21</v>
      </c>
      <c r="AAX33" s="1563"/>
      <c r="AAY33" s="136">
        <f>AAZ5-AAY32</f>
        <v>-22</v>
      </c>
      <c r="ABF33" s="1562" t="s">
        <v>21</v>
      </c>
      <c r="ABG33" s="1563"/>
      <c r="ABH33" s="136">
        <f>ABH32-ABF32</f>
        <v>22</v>
      </c>
      <c r="ABO33" s="1562" t="s">
        <v>21</v>
      </c>
      <c r="ABP33" s="1563"/>
      <c r="ABQ33" s="136">
        <f>ABR5-ABQ32</f>
        <v>-22</v>
      </c>
      <c r="ABX33" s="1562" t="s">
        <v>21</v>
      </c>
      <c r="ABY33" s="1563"/>
      <c r="ABZ33" s="136">
        <f>ACA5-ABZ32</f>
        <v>-22</v>
      </c>
      <c r="ACG33" s="1562" t="s">
        <v>21</v>
      </c>
      <c r="ACH33" s="1563"/>
      <c r="ACI33" s="136">
        <f>ACJ5-ACI32</f>
        <v>-22</v>
      </c>
      <c r="ACP33" s="1562" t="s">
        <v>21</v>
      </c>
      <c r="ACQ33" s="1563"/>
      <c r="ACR33" s="136">
        <f>ACS5-ACR32</f>
        <v>-22</v>
      </c>
      <c r="ACY33" s="1562" t="s">
        <v>21</v>
      </c>
      <c r="ACZ33" s="1563"/>
      <c r="ADA33" s="136">
        <f>ADB5-ADA32</f>
        <v>-22</v>
      </c>
      <c r="ADH33" s="1562" t="s">
        <v>21</v>
      </c>
      <c r="ADI33" s="1563"/>
      <c r="ADJ33" s="136">
        <f>ADK5-ADJ32</f>
        <v>-22</v>
      </c>
      <c r="ADQ33" s="1562" t="s">
        <v>21</v>
      </c>
      <c r="ADR33" s="1563"/>
      <c r="ADS33" s="136">
        <f>ADT5-ADS32</f>
        <v>-22</v>
      </c>
      <c r="ADZ33" s="1562" t="s">
        <v>21</v>
      </c>
      <c r="AEA33" s="1563"/>
      <c r="AEB33" s="136">
        <f>AEC5-AEB32</f>
        <v>-22</v>
      </c>
      <c r="AEI33" s="1562" t="s">
        <v>21</v>
      </c>
      <c r="AEJ33" s="1563"/>
      <c r="AEK33" s="136">
        <f>AEL5-AEK32</f>
        <v>-22</v>
      </c>
      <c r="AER33" s="1562" t="s">
        <v>21</v>
      </c>
      <c r="AES33" s="1563"/>
      <c r="AET33" s="136">
        <f>AEU5-AET32</f>
        <v>-22</v>
      </c>
      <c r="AFA33" s="1562" t="s">
        <v>21</v>
      </c>
      <c r="AFB33" s="156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199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5" t="s">
        <v>4</v>
      </c>
      <c r="NK34" s="1306"/>
      <c r="NL34" s="49"/>
      <c r="NT34" s="1305" t="s">
        <v>4</v>
      </c>
      <c r="NU34" s="1306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5" t="s">
        <v>4</v>
      </c>
      <c r="PI34" s="1306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4" t="s">
        <v>4</v>
      </c>
      <c r="QX34" s="1365"/>
      <c r="QY34" s="49"/>
      <c r="RG34" s="1564" t="s">
        <v>4</v>
      </c>
      <c r="RH34" s="1565"/>
      <c r="RI34" s="49"/>
      <c r="RQ34" s="244" t="s">
        <v>4</v>
      </c>
      <c r="RR34" s="245"/>
      <c r="RS34" s="49"/>
      <c r="SA34" s="1564" t="s">
        <v>4</v>
      </c>
      <c r="SB34" s="1565"/>
      <c r="SC34" s="49"/>
      <c r="SK34" s="1564" t="s">
        <v>4</v>
      </c>
      <c r="SL34" s="1565"/>
      <c r="SM34" s="49"/>
      <c r="SU34" s="1564" t="s">
        <v>4</v>
      </c>
      <c r="SV34" s="1565"/>
      <c r="SW34" s="49"/>
      <c r="TE34" s="1564" t="s">
        <v>4</v>
      </c>
      <c r="TF34" s="1565"/>
      <c r="TG34" s="49"/>
      <c r="TO34" s="1564" t="s">
        <v>4</v>
      </c>
      <c r="TP34" s="1565"/>
      <c r="TQ34" s="49"/>
      <c r="TY34" s="1564" t="s">
        <v>4</v>
      </c>
      <c r="TZ34" s="1565"/>
      <c r="UA34" s="49"/>
      <c r="UH34" s="1564" t="s">
        <v>4</v>
      </c>
      <c r="UI34" s="1565"/>
      <c r="UJ34" s="49"/>
      <c r="UQ34" s="1564" t="s">
        <v>4</v>
      </c>
      <c r="UR34" s="1565"/>
      <c r="US34" s="49"/>
      <c r="UZ34" s="1564" t="s">
        <v>4</v>
      </c>
      <c r="VA34" s="156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64" t="s">
        <v>4</v>
      </c>
      <c r="WB34" s="1565"/>
      <c r="WC34" s="49"/>
      <c r="WJ34" s="1564" t="s">
        <v>4</v>
      </c>
      <c r="WK34" s="1565"/>
      <c r="WL34" s="49"/>
      <c r="WS34" s="1564" t="s">
        <v>4</v>
      </c>
      <c r="WT34" s="1565"/>
      <c r="WU34" s="49"/>
      <c r="XB34" s="1564" t="s">
        <v>4</v>
      </c>
      <c r="XC34" s="1565"/>
      <c r="XD34" s="49"/>
      <c r="XK34" s="1564" t="s">
        <v>4</v>
      </c>
      <c r="XL34" s="1565"/>
      <c r="XM34" s="49"/>
      <c r="XT34" s="1564" t="s">
        <v>4</v>
      </c>
      <c r="XU34" s="1565"/>
      <c r="XV34" s="49"/>
      <c r="YC34" s="1564" t="s">
        <v>4</v>
      </c>
      <c r="YD34" s="1565"/>
      <c r="YE34" s="49"/>
      <c r="YL34" s="1564" t="s">
        <v>4</v>
      </c>
      <c r="YM34" s="1565"/>
      <c r="YN34" s="49"/>
      <c r="YU34" s="1564" t="s">
        <v>4</v>
      </c>
      <c r="YV34" s="1565"/>
      <c r="YW34" s="49"/>
      <c r="ZD34" s="1564" t="s">
        <v>4</v>
      </c>
      <c r="ZE34" s="1565"/>
      <c r="ZF34" s="49"/>
      <c r="ZM34" s="1564" t="s">
        <v>4</v>
      </c>
      <c r="ZN34" s="1565"/>
      <c r="ZO34" s="49"/>
      <c r="ZV34" s="1564" t="s">
        <v>4</v>
      </c>
      <c r="ZW34" s="1565"/>
      <c r="ZX34" s="49"/>
      <c r="AAE34" s="1564" t="s">
        <v>4</v>
      </c>
      <c r="AAF34" s="1565"/>
      <c r="AAG34" s="49"/>
      <c r="AAN34" s="1564" t="s">
        <v>4</v>
      </c>
      <c r="AAO34" s="1565"/>
      <c r="AAP34" s="49"/>
      <c r="AAW34" s="1564" t="s">
        <v>4</v>
      </c>
      <c r="AAX34" s="1565"/>
      <c r="AAY34" s="49"/>
      <c r="ABF34" s="1564" t="s">
        <v>4</v>
      </c>
      <c r="ABG34" s="1565"/>
      <c r="ABH34" s="49"/>
      <c r="ABO34" s="1564" t="s">
        <v>4</v>
      </c>
      <c r="ABP34" s="1565"/>
      <c r="ABQ34" s="49"/>
      <c r="ABX34" s="1564" t="s">
        <v>4</v>
      </c>
      <c r="ABY34" s="1565"/>
      <c r="ABZ34" s="49"/>
      <c r="ACG34" s="1564" t="s">
        <v>4</v>
      </c>
      <c r="ACH34" s="1565"/>
      <c r="ACI34" s="49"/>
      <c r="ACP34" s="1564" t="s">
        <v>4</v>
      </c>
      <c r="ACQ34" s="1565"/>
      <c r="ACR34" s="49"/>
      <c r="ACY34" s="1564" t="s">
        <v>4</v>
      </c>
      <c r="ACZ34" s="1565"/>
      <c r="ADA34" s="49"/>
      <c r="ADH34" s="1564" t="s">
        <v>4</v>
      </c>
      <c r="ADI34" s="1565"/>
      <c r="ADJ34" s="49"/>
      <c r="ADQ34" s="1564" t="s">
        <v>4</v>
      </c>
      <c r="ADR34" s="1565"/>
      <c r="ADS34" s="49"/>
      <c r="ADZ34" s="1564" t="s">
        <v>4</v>
      </c>
      <c r="AEA34" s="1565"/>
      <c r="AEB34" s="49"/>
      <c r="AEI34" s="1564" t="s">
        <v>4</v>
      </c>
      <c r="AEJ34" s="1565"/>
      <c r="AEK34" s="49"/>
      <c r="AER34" s="1564" t="s">
        <v>4</v>
      </c>
      <c r="AES34" s="1565"/>
      <c r="AET34" s="49"/>
      <c r="AFA34" s="1564" t="s">
        <v>4</v>
      </c>
      <c r="AFB34" s="156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78"/>
      <c r="B5" s="1601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78"/>
      <c r="B6" s="160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62" t="s">
        <v>21</v>
      </c>
      <c r="E31" s="156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3" t="s">
        <v>72</v>
      </c>
      <c r="C4" s="123"/>
      <c r="D4" s="129"/>
      <c r="E4" s="169"/>
      <c r="F4" s="132"/>
      <c r="G4" s="38"/>
    </row>
    <row r="5" spans="1:15" ht="15.75" x14ac:dyDescent="0.25">
      <c r="A5" s="1578"/>
      <c r="B5" s="160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7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1">
        <f t="shared" si="0"/>
        <v>0</v>
      </c>
      <c r="G9" s="844"/>
      <c r="H9" s="859"/>
      <c r="I9" s="995">
        <f>I8-F9</f>
        <v>0</v>
      </c>
      <c r="J9" s="99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1">
        <f t="shared" si="0"/>
        <v>0</v>
      </c>
      <c r="G10" s="844"/>
      <c r="H10" s="859"/>
      <c r="I10" s="995">
        <f t="shared" ref="I10:I27" si="2">I9-F10</f>
        <v>0</v>
      </c>
      <c r="J10" s="99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1">
        <f t="shared" si="0"/>
        <v>0</v>
      </c>
      <c r="G11" s="844"/>
      <c r="H11" s="859"/>
      <c r="I11" s="995">
        <f t="shared" si="2"/>
        <v>0</v>
      </c>
      <c r="J11" s="99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1">
        <f t="shared" si="0"/>
        <v>0</v>
      </c>
      <c r="G12" s="844"/>
      <c r="H12" s="859"/>
      <c r="I12" s="995">
        <f t="shared" si="2"/>
        <v>0</v>
      </c>
      <c r="J12" s="99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1">
        <f t="shared" si="0"/>
        <v>0</v>
      </c>
      <c r="G13" s="844"/>
      <c r="H13" s="859"/>
      <c r="I13" s="997">
        <f t="shared" si="2"/>
        <v>0</v>
      </c>
      <c r="J13" s="99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1">
        <f t="shared" si="0"/>
        <v>0</v>
      </c>
      <c r="G14" s="844"/>
      <c r="H14" s="859"/>
      <c r="I14" s="997">
        <f t="shared" si="2"/>
        <v>0</v>
      </c>
      <c r="J14" s="99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1">
        <f t="shared" si="0"/>
        <v>0</v>
      </c>
      <c r="G15" s="844"/>
      <c r="H15" s="859"/>
      <c r="I15" s="997">
        <f t="shared" si="2"/>
        <v>0</v>
      </c>
      <c r="J15" s="99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62" t="s">
        <v>21</v>
      </c>
      <c r="E31" s="156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62" t="s">
        <v>21</v>
      </c>
      <c r="E31" s="156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78" t="s">
        <v>93</v>
      </c>
      <c r="B5" s="1599" t="s">
        <v>94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78"/>
      <c r="B6" s="1600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2" t="s">
        <v>21</v>
      </c>
      <c r="E42" s="156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04"/>
      <c r="B1" s="1604"/>
      <c r="C1" s="1604"/>
      <c r="D1" s="1604"/>
      <c r="E1" s="1604"/>
      <c r="F1" s="1604"/>
      <c r="G1" s="1604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73" t="s">
        <v>87</v>
      </c>
      <c r="B5" s="1605" t="s">
        <v>104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573"/>
      <c r="B6" s="1605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05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9">
        <f>B9-C10</f>
        <v>0</v>
      </c>
      <c r="C10" s="991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9">
        <f t="shared" ref="J10:J73" si="1">H10*F10</f>
        <v>0</v>
      </c>
      <c r="K10" s="803"/>
    </row>
    <row r="11" spans="1:11" x14ac:dyDescent="0.25">
      <c r="A11" s="73"/>
      <c r="B11" s="1049">
        <f t="shared" ref="B11:B74" si="2">B10-C11</f>
        <v>0</v>
      </c>
      <c r="C11" s="991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9">
        <f t="shared" si="1"/>
        <v>0</v>
      </c>
      <c r="K11" s="803"/>
    </row>
    <row r="12" spans="1:11" x14ac:dyDescent="0.25">
      <c r="A12" s="60"/>
      <c r="B12" s="1049">
        <f t="shared" si="2"/>
        <v>0</v>
      </c>
      <c r="C12" s="991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9">
        <f t="shared" si="1"/>
        <v>0</v>
      </c>
      <c r="K12" s="803"/>
    </row>
    <row r="13" spans="1:11" x14ac:dyDescent="0.25">
      <c r="A13" s="73"/>
      <c r="B13" s="1049">
        <f t="shared" si="2"/>
        <v>0</v>
      </c>
      <c r="C13" s="991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9">
        <f t="shared" si="1"/>
        <v>0</v>
      </c>
      <c r="K13" s="803"/>
    </row>
    <row r="14" spans="1:11" x14ac:dyDescent="0.25">
      <c r="A14" s="73"/>
      <c r="B14" s="1049">
        <f t="shared" si="2"/>
        <v>0</v>
      </c>
      <c r="C14" s="991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9">
        <f t="shared" si="1"/>
        <v>0</v>
      </c>
      <c r="K14" s="803"/>
    </row>
    <row r="15" spans="1:11" x14ac:dyDescent="0.25">
      <c r="A15" s="73"/>
      <c r="B15" s="1049">
        <f t="shared" si="2"/>
        <v>0</v>
      </c>
      <c r="C15" s="991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9">
        <f t="shared" si="1"/>
        <v>0</v>
      </c>
      <c r="K15" s="803"/>
    </row>
    <row r="16" spans="1:11" x14ac:dyDescent="0.25">
      <c r="A16" s="73"/>
      <c r="B16" s="1049">
        <f t="shared" si="2"/>
        <v>0</v>
      </c>
      <c r="C16" s="991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9">
        <f t="shared" si="1"/>
        <v>0</v>
      </c>
      <c r="K16" s="803"/>
    </row>
    <row r="17" spans="1:11" x14ac:dyDescent="0.25">
      <c r="A17" s="73"/>
      <c r="B17" s="1049">
        <f t="shared" si="2"/>
        <v>0</v>
      </c>
      <c r="C17" s="991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9">
        <f t="shared" si="1"/>
        <v>0</v>
      </c>
      <c r="K17" s="803"/>
    </row>
    <row r="18" spans="1:11" x14ac:dyDescent="0.25">
      <c r="A18" s="73"/>
      <c r="B18" s="1049">
        <f t="shared" si="2"/>
        <v>0</v>
      </c>
      <c r="C18" s="991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9">
        <f t="shared" si="1"/>
        <v>0</v>
      </c>
      <c r="K18" s="803"/>
    </row>
    <row r="19" spans="1:11" x14ac:dyDescent="0.25">
      <c r="A19" s="73"/>
      <c r="B19" s="1049">
        <f t="shared" si="2"/>
        <v>0</v>
      </c>
      <c r="C19" s="991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9">
        <f t="shared" si="1"/>
        <v>0</v>
      </c>
      <c r="K19" s="803"/>
    </row>
    <row r="20" spans="1:11" x14ac:dyDescent="0.25">
      <c r="A20" s="73"/>
      <c r="B20" s="1049">
        <f t="shared" si="2"/>
        <v>0</v>
      </c>
      <c r="C20" s="991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73"/>
      <c r="B23" s="1049">
        <f t="shared" si="2"/>
        <v>0</v>
      </c>
      <c r="C23" s="991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73"/>
      <c r="B24" s="1049">
        <f t="shared" si="2"/>
        <v>0</v>
      </c>
      <c r="C24" s="991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73"/>
      <c r="B25" s="1049">
        <f t="shared" si="2"/>
        <v>0</v>
      </c>
      <c r="C25" s="991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73"/>
      <c r="B26" s="1049">
        <f t="shared" si="2"/>
        <v>0</v>
      </c>
      <c r="C26" s="991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73"/>
      <c r="B27" s="1049">
        <f t="shared" si="2"/>
        <v>0</v>
      </c>
      <c r="C27" s="991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73"/>
      <c r="B28" s="1049">
        <f t="shared" si="2"/>
        <v>0</v>
      </c>
      <c r="C28" s="991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73"/>
      <c r="B29" s="1049">
        <f t="shared" si="2"/>
        <v>0</v>
      </c>
      <c r="C29" s="991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73"/>
      <c r="B30" s="1049">
        <f t="shared" si="2"/>
        <v>0</v>
      </c>
      <c r="C30" s="991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73"/>
      <c r="B31" s="1049">
        <f t="shared" si="2"/>
        <v>0</v>
      </c>
      <c r="C31" s="991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73"/>
      <c r="B32" s="1049">
        <f t="shared" si="2"/>
        <v>0</v>
      </c>
      <c r="C32" s="991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ht="15.75" x14ac:dyDescent="0.25">
      <c r="A33" s="73"/>
      <c r="B33" s="1049">
        <f t="shared" si="2"/>
        <v>0</v>
      </c>
      <c r="C33" s="991"/>
      <c r="D33" s="1081">
        <f t="shared" si="3"/>
        <v>0</v>
      </c>
      <c r="E33" s="1082"/>
      <c r="F33" s="1083">
        <f t="shared" si="0"/>
        <v>0</v>
      </c>
      <c r="G33" s="1084"/>
      <c r="H33" s="1047"/>
      <c r="I33" s="227">
        <f t="shared" si="4"/>
        <v>0</v>
      </c>
      <c r="J33" s="989">
        <f t="shared" si="1"/>
        <v>0</v>
      </c>
      <c r="K33" s="803"/>
    </row>
    <row r="34" spans="1:11" ht="15.75" x14ac:dyDescent="0.25">
      <c r="A34" s="73"/>
      <c r="B34" s="1049">
        <f t="shared" si="2"/>
        <v>0</v>
      </c>
      <c r="C34" s="991"/>
      <c r="D34" s="1081">
        <f t="shared" si="3"/>
        <v>0</v>
      </c>
      <c r="E34" s="1082"/>
      <c r="F34" s="1083">
        <f t="shared" si="0"/>
        <v>0</v>
      </c>
      <c r="G34" s="1084"/>
      <c r="H34" s="1047"/>
      <c r="I34" s="227">
        <f t="shared" si="4"/>
        <v>0</v>
      </c>
      <c r="J34" s="989">
        <f t="shared" si="1"/>
        <v>0</v>
      </c>
      <c r="K34" s="803"/>
    </row>
    <row r="35" spans="1:11" ht="15.75" x14ac:dyDescent="0.25">
      <c r="A35" s="73"/>
      <c r="B35" s="1049">
        <f t="shared" si="2"/>
        <v>0</v>
      </c>
      <c r="C35" s="991"/>
      <c r="D35" s="1081">
        <f t="shared" si="3"/>
        <v>0</v>
      </c>
      <c r="E35" s="1082"/>
      <c r="F35" s="1083">
        <f t="shared" si="0"/>
        <v>0</v>
      </c>
      <c r="G35" s="1084"/>
      <c r="H35" s="1047"/>
      <c r="I35" s="227">
        <f t="shared" si="4"/>
        <v>0</v>
      </c>
      <c r="J35" s="989">
        <f t="shared" si="1"/>
        <v>0</v>
      </c>
      <c r="K35" s="803"/>
    </row>
    <row r="36" spans="1:11" ht="15.75" x14ac:dyDescent="0.25">
      <c r="A36" s="73"/>
      <c r="B36" s="1049">
        <f t="shared" si="2"/>
        <v>0</v>
      </c>
      <c r="C36" s="991"/>
      <c r="D36" s="1081">
        <f t="shared" si="3"/>
        <v>0</v>
      </c>
      <c r="E36" s="1082"/>
      <c r="F36" s="1083">
        <f t="shared" si="0"/>
        <v>0</v>
      </c>
      <c r="G36" s="1084"/>
      <c r="H36" s="1047"/>
      <c r="I36" s="227">
        <f t="shared" si="4"/>
        <v>0</v>
      </c>
      <c r="J36" s="989">
        <f t="shared" si="1"/>
        <v>0</v>
      </c>
      <c r="K36" s="803"/>
    </row>
    <row r="37" spans="1:11" ht="15.75" x14ac:dyDescent="0.25">
      <c r="A37" s="73"/>
      <c r="B37" s="1049">
        <f t="shared" si="2"/>
        <v>0</v>
      </c>
      <c r="C37" s="991"/>
      <c r="D37" s="1081">
        <f t="shared" si="3"/>
        <v>0</v>
      </c>
      <c r="E37" s="1082"/>
      <c r="F37" s="1083">
        <f t="shared" si="0"/>
        <v>0</v>
      </c>
      <c r="G37" s="1084"/>
      <c r="H37" s="1047"/>
      <c r="I37" s="227">
        <f t="shared" si="4"/>
        <v>0</v>
      </c>
      <c r="J37" s="989">
        <f t="shared" si="1"/>
        <v>0</v>
      </c>
      <c r="K37" s="803"/>
    </row>
    <row r="38" spans="1:11" ht="15.75" x14ac:dyDescent="0.25">
      <c r="A38" s="19"/>
      <c r="B38" s="1049">
        <f t="shared" si="2"/>
        <v>0</v>
      </c>
      <c r="C38" s="825"/>
      <c r="D38" s="1081">
        <f t="shared" si="3"/>
        <v>0</v>
      </c>
      <c r="E38" s="1085"/>
      <c r="F38" s="1083">
        <f t="shared" si="0"/>
        <v>0</v>
      </c>
      <c r="G38" s="1084"/>
      <c r="H38" s="1047"/>
      <c r="I38" s="227">
        <f t="shared" si="4"/>
        <v>0</v>
      </c>
      <c r="J38" s="989">
        <f t="shared" si="1"/>
        <v>0</v>
      </c>
      <c r="K38" s="803"/>
    </row>
    <row r="39" spans="1:11" ht="15.75" x14ac:dyDescent="0.25">
      <c r="A39" s="19"/>
      <c r="B39" s="1049">
        <f t="shared" si="2"/>
        <v>0</v>
      </c>
      <c r="C39" s="825"/>
      <c r="D39" s="1081">
        <f t="shared" si="3"/>
        <v>0</v>
      </c>
      <c r="E39" s="1085"/>
      <c r="F39" s="1083">
        <f t="shared" si="0"/>
        <v>0</v>
      </c>
      <c r="G39" s="1084"/>
      <c r="H39" s="1047"/>
      <c r="I39" s="227">
        <f t="shared" si="4"/>
        <v>0</v>
      </c>
      <c r="J39" s="989">
        <f t="shared" si="1"/>
        <v>0</v>
      </c>
      <c r="K39" s="803"/>
    </row>
    <row r="40" spans="1:11" ht="15.75" x14ac:dyDescent="0.25">
      <c r="A40" s="19"/>
      <c r="B40" s="1049">
        <f t="shared" si="2"/>
        <v>0</v>
      </c>
      <c r="C40" s="825"/>
      <c r="D40" s="1081">
        <f t="shared" si="3"/>
        <v>0</v>
      </c>
      <c r="E40" s="1085"/>
      <c r="F40" s="1083">
        <f t="shared" si="0"/>
        <v>0</v>
      </c>
      <c r="G40" s="1084"/>
      <c r="H40" s="1047"/>
      <c r="I40" s="227">
        <f t="shared" si="4"/>
        <v>0</v>
      </c>
      <c r="J40" s="989">
        <f t="shared" si="1"/>
        <v>0</v>
      </c>
      <c r="K40" s="803"/>
    </row>
    <row r="41" spans="1:11" ht="15.75" x14ac:dyDescent="0.25">
      <c r="A41" s="19"/>
      <c r="B41" s="1049">
        <f t="shared" si="2"/>
        <v>0</v>
      </c>
      <c r="C41" s="991"/>
      <c r="D41" s="1081">
        <f t="shared" si="3"/>
        <v>0</v>
      </c>
      <c r="E41" s="1085"/>
      <c r="F41" s="1083">
        <f t="shared" si="0"/>
        <v>0</v>
      </c>
      <c r="G41" s="1084"/>
      <c r="H41" s="1047"/>
      <c r="I41" s="227">
        <f t="shared" si="4"/>
        <v>0</v>
      </c>
      <c r="J41" s="989">
        <f t="shared" si="1"/>
        <v>0</v>
      </c>
      <c r="K41" s="803"/>
    </row>
    <row r="42" spans="1:11" ht="15.75" x14ac:dyDescent="0.25">
      <c r="A42" s="19"/>
      <c r="B42" s="1049">
        <f t="shared" si="2"/>
        <v>0</v>
      </c>
      <c r="C42" s="991"/>
      <c r="D42" s="1081">
        <f t="shared" si="3"/>
        <v>0</v>
      </c>
      <c r="E42" s="1085"/>
      <c r="F42" s="1083">
        <f t="shared" si="0"/>
        <v>0</v>
      </c>
      <c r="G42" s="1084"/>
      <c r="H42" s="1047"/>
      <c r="I42" s="227">
        <f t="shared" si="4"/>
        <v>0</v>
      </c>
      <c r="J42" s="989">
        <f t="shared" si="1"/>
        <v>0</v>
      </c>
      <c r="K42" s="803"/>
    </row>
    <row r="43" spans="1:11" ht="15.75" x14ac:dyDescent="0.25">
      <c r="A43" s="19"/>
      <c r="B43" s="1049">
        <f t="shared" si="2"/>
        <v>0</v>
      </c>
      <c r="C43" s="991"/>
      <c r="D43" s="1081">
        <f t="shared" si="3"/>
        <v>0</v>
      </c>
      <c r="E43" s="1085"/>
      <c r="F43" s="1083">
        <f t="shared" si="0"/>
        <v>0</v>
      </c>
      <c r="G43" s="1084"/>
      <c r="H43" s="1047"/>
      <c r="I43" s="227">
        <f t="shared" ref="I43:I85" si="5">I42-F43</f>
        <v>0</v>
      </c>
      <c r="J43" s="989">
        <f t="shared" ref="J43:J67" si="6">H43*F43</f>
        <v>0</v>
      </c>
      <c r="K43" s="803"/>
    </row>
    <row r="44" spans="1:11" ht="15.75" x14ac:dyDescent="0.25">
      <c r="A44" s="19"/>
      <c r="B44" s="1049">
        <f t="shared" si="2"/>
        <v>0</v>
      </c>
      <c r="C44" s="991"/>
      <c r="D44" s="1081">
        <f t="shared" si="3"/>
        <v>0</v>
      </c>
      <c r="E44" s="1085"/>
      <c r="F44" s="1083">
        <f t="shared" si="0"/>
        <v>0</v>
      </c>
      <c r="G44" s="1084"/>
      <c r="H44" s="1047"/>
      <c r="I44" s="227">
        <f t="shared" si="5"/>
        <v>0</v>
      </c>
      <c r="J44" s="989">
        <f t="shared" si="6"/>
        <v>0</v>
      </c>
      <c r="K44" s="803"/>
    </row>
    <row r="45" spans="1:11" ht="15.75" x14ac:dyDescent="0.25">
      <c r="A45" s="19"/>
      <c r="B45" s="1049">
        <f t="shared" si="2"/>
        <v>0</v>
      </c>
      <c r="C45" s="991"/>
      <c r="D45" s="1081">
        <f t="shared" si="3"/>
        <v>0</v>
      </c>
      <c r="E45" s="1085"/>
      <c r="F45" s="1083">
        <f t="shared" si="0"/>
        <v>0</v>
      </c>
      <c r="G45" s="1084"/>
      <c r="H45" s="1047"/>
      <c r="I45" s="227">
        <f t="shared" si="5"/>
        <v>0</v>
      </c>
      <c r="J45" s="989">
        <f t="shared" si="6"/>
        <v>0</v>
      </c>
      <c r="K45" s="803"/>
    </row>
    <row r="46" spans="1:11" ht="15.75" x14ac:dyDescent="0.25">
      <c r="A46" s="19"/>
      <c r="B46" s="1049">
        <f t="shared" si="2"/>
        <v>0</v>
      </c>
      <c r="C46" s="991"/>
      <c r="D46" s="1081">
        <f t="shared" si="3"/>
        <v>0</v>
      </c>
      <c r="E46" s="1085"/>
      <c r="F46" s="1083">
        <f t="shared" si="0"/>
        <v>0</v>
      </c>
      <c r="G46" s="1084"/>
      <c r="H46" s="1047"/>
      <c r="I46" s="227">
        <f t="shared" si="5"/>
        <v>0</v>
      </c>
      <c r="J46" s="989">
        <f t="shared" si="6"/>
        <v>0</v>
      </c>
      <c r="K46" s="803"/>
    </row>
    <row r="47" spans="1:11" ht="15.75" x14ac:dyDescent="0.25">
      <c r="A47" s="19"/>
      <c r="B47" s="1049">
        <f t="shared" si="2"/>
        <v>0</v>
      </c>
      <c r="C47" s="991"/>
      <c r="D47" s="1081">
        <f t="shared" si="3"/>
        <v>0</v>
      </c>
      <c r="E47" s="1085"/>
      <c r="F47" s="1083">
        <f t="shared" si="0"/>
        <v>0</v>
      </c>
      <c r="G47" s="1084"/>
      <c r="H47" s="1047"/>
      <c r="I47" s="227">
        <f t="shared" si="5"/>
        <v>0</v>
      </c>
      <c r="J47" s="989">
        <f t="shared" si="6"/>
        <v>0</v>
      </c>
      <c r="K47" s="803"/>
    </row>
    <row r="48" spans="1:11" ht="15.75" x14ac:dyDescent="0.25">
      <c r="A48" s="19"/>
      <c r="B48" s="1049">
        <f t="shared" si="2"/>
        <v>0</v>
      </c>
      <c r="C48" s="991"/>
      <c r="D48" s="1081">
        <f t="shared" si="3"/>
        <v>0</v>
      </c>
      <c r="E48" s="1085"/>
      <c r="F48" s="1083">
        <f t="shared" si="0"/>
        <v>0</v>
      </c>
      <c r="G48" s="1084"/>
      <c r="H48" s="1047"/>
      <c r="I48" s="227">
        <f t="shared" si="5"/>
        <v>0</v>
      </c>
      <c r="J48" s="989">
        <f t="shared" si="6"/>
        <v>0</v>
      </c>
      <c r="K48" s="803"/>
    </row>
    <row r="49" spans="1:11" ht="15.75" x14ac:dyDescent="0.25">
      <c r="A49" s="19"/>
      <c r="B49" s="1049">
        <f t="shared" si="2"/>
        <v>0</v>
      </c>
      <c r="C49" s="991"/>
      <c r="D49" s="1081">
        <f t="shared" si="3"/>
        <v>0</v>
      </c>
      <c r="E49" s="1085"/>
      <c r="F49" s="1083">
        <f t="shared" si="0"/>
        <v>0</v>
      </c>
      <c r="G49" s="1084"/>
      <c r="H49" s="1047"/>
      <c r="I49" s="227">
        <f t="shared" si="5"/>
        <v>0</v>
      </c>
      <c r="J49" s="989">
        <f t="shared" si="6"/>
        <v>0</v>
      </c>
      <c r="K49" s="803"/>
    </row>
    <row r="50" spans="1:11" ht="15.75" x14ac:dyDescent="0.25">
      <c r="A50" s="19"/>
      <c r="B50" s="1049">
        <f t="shared" si="2"/>
        <v>0</v>
      </c>
      <c r="C50" s="991"/>
      <c r="D50" s="1081">
        <f t="shared" si="3"/>
        <v>0</v>
      </c>
      <c r="E50" s="1085"/>
      <c r="F50" s="1083">
        <f t="shared" si="0"/>
        <v>0</v>
      </c>
      <c r="G50" s="1084"/>
      <c r="H50" s="1047"/>
      <c r="I50" s="227">
        <f t="shared" si="5"/>
        <v>0</v>
      </c>
      <c r="J50" s="989">
        <f t="shared" si="6"/>
        <v>0</v>
      </c>
      <c r="K50" s="803"/>
    </row>
    <row r="51" spans="1:11" ht="15.75" x14ac:dyDescent="0.25">
      <c r="A51" s="19"/>
      <c r="B51" s="1049">
        <f t="shared" si="2"/>
        <v>0</v>
      </c>
      <c r="C51" s="991"/>
      <c r="D51" s="1081">
        <f t="shared" si="3"/>
        <v>0</v>
      </c>
      <c r="E51" s="1085"/>
      <c r="F51" s="1083">
        <f t="shared" si="0"/>
        <v>0</v>
      </c>
      <c r="G51" s="1084"/>
      <c r="H51" s="1047"/>
      <c r="I51" s="227">
        <f t="shared" si="5"/>
        <v>0</v>
      </c>
      <c r="J51" s="989">
        <f t="shared" si="6"/>
        <v>0</v>
      </c>
      <c r="K51" s="803"/>
    </row>
    <row r="52" spans="1:11" ht="15.75" x14ac:dyDescent="0.25">
      <c r="A52" s="19"/>
      <c r="B52" s="1049">
        <f t="shared" si="2"/>
        <v>0</v>
      </c>
      <c r="C52" s="991"/>
      <c r="D52" s="1081">
        <f t="shared" si="3"/>
        <v>0</v>
      </c>
      <c r="E52" s="1085"/>
      <c r="F52" s="1083">
        <f t="shared" si="0"/>
        <v>0</v>
      </c>
      <c r="G52" s="1084"/>
      <c r="H52" s="1047"/>
      <c r="I52" s="227">
        <f t="shared" si="5"/>
        <v>0</v>
      </c>
      <c r="J52" s="989">
        <f t="shared" si="6"/>
        <v>0</v>
      </c>
      <c r="K52" s="803"/>
    </row>
    <row r="53" spans="1:11" ht="15.75" x14ac:dyDescent="0.25">
      <c r="A53" s="19"/>
      <c r="B53" s="1049">
        <f t="shared" si="2"/>
        <v>0</v>
      </c>
      <c r="C53" s="991"/>
      <c r="D53" s="1081">
        <f t="shared" si="3"/>
        <v>0</v>
      </c>
      <c r="E53" s="1085"/>
      <c r="F53" s="1083">
        <f t="shared" si="0"/>
        <v>0</v>
      </c>
      <c r="G53" s="1084"/>
      <c r="H53" s="1047"/>
      <c r="I53" s="227">
        <f t="shared" si="5"/>
        <v>0</v>
      </c>
      <c r="J53" s="989">
        <f t="shared" si="6"/>
        <v>0</v>
      </c>
      <c r="K53" s="803"/>
    </row>
    <row r="54" spans="1:11" ht="15.75" x14ac:dyDescent="0.25">
      <c r="A54" s="19"/>
      <c r="B54" s="1049">
        <f t="shared" si="2"/>
        <v>0</v>
      </c>
      <c r="C54" s="991"/>
      <c r="D54" s="1081">
        <f t="shared" si="3"/>
        <v>0</v>
      </c>
      <c r="E54" s="1085"/>
      <c r="F54" s="1083">
        <f t="shared" si="0"/>
        <v>0</v>
      </c>
      <c r="G54" s="1084"/>
      <c r="H54" s="1047"/>
      <c r="I54" s="227">
        <f t="shared" si="5"/>
        <v>0</v>
      </c>
      <c r="J54" s="989">
        <f t="shared" si="6"/>
        <v>0</v>
      </c>
      <c r="K54" s="803"/>
    </row>
    <row r="55" spans="1:11" ht="15.75" x14ac:dyDescent="0.25">
      <c r="A55" s="19"/>
      <c r="B55" s="1049">
        <f t="shared" si="2"/>
        <v>0</v>
      </c>
      <c r="C55" s="991"/>
      <c r="D55" s="1081">
        <f t="shared" si="3"/>
        <v>0</v>
      </c>
      <c r="E55" s="1085"/>
      <c r="F55" s="1083">
        <f t="shared" si="0"/>
        <v>0</v>
      </c>
      <c r="G55" s="1084"/>
      <c r="H55" s="1047"/>
      <c r="I55" s="227">
        <f t="shared" si="5"/>
        <v>0</v>
      </c>
      <c r="J55" s="989">
        <f t="shared" si="6"/>
        <v>0</v>
      </c>
      <c r="K55" s="803"/>
    </row>
    <row r="56" spans="1:11" ht="15.75" x14ac:dyDescent="0.25">
      <c r="A56" s="19"/>
      <c r="B56" s="1049">
        <f t="shared" si="2"/>
        <v>0</v>
      </c>
      <c r="C56" s="991"/>
      <c r="D56" s="1081">
        <f t="shared" si="3"/>
        <v>0</v>
      </c>
      <c r="E56" s="1085"/>
      <c r="F56" s="1083">
        <f t="shared" si="0"/>
        <v>0</v>
      </c>
      <c r="G56" s="1084"/>
      <c r="H56" s="1047"/>
      <c r="I56" s="227">
        <f t="shared" si="5"/>
        <v>0</v>
      </c>
      <c r="J56" s="989">
        <f t="shared" si="6"/>
        <v>0</v>
      </c>
      <c r="K56" s="803"/>
    </row>
    <row r="57" spans="1:11" ht="15.75" x14ac:dyDescent="0.25">
      <c r="A57" s="19"/>
      <c r="B57" s="1049">
        <f t="shared" si="2"/>
        <v>0</v>
      </c>
      <c r="C57" s="991"/>
      <c r="D57" s="1081">
        <f t="shared" si="3"/>
        <v>0</v>
      </c>
      <c r="E57" s="1085"/>
      <c r="F57" s="1083">
        <f t="shared" si="0"/>
        <v>0</v>
      </c>
      <c r="G57" s="1084"/>
      <c r="H57" s="1047"/>
      <c r="I57" s="227">
        <f t="shared" si="5"/>
        <v>0</v>
      </c>
      <c r="J57" s="989">
        <f t="shared" si="6"/>
        <v>0</v>
      </c>
      <c r="K57" s="803"/>
    </row>
    <row r="58" spans="1:11" ht="15.75" x14ac:dyDescent="0.25">
      <c r="A58" s="19"/>
      <c r="B58" s="1049">
        <f t="shared" si="2"/>
        <v>0</v>
      </c>
      <c r="C58" s="991"/>
      <c r="D58" s="1081">
        <f t="shared" si="3"/>
        <v>0</v>
      </c>
      <c r="E58" s="1085"/>
      <c r="F58" s="1083">
        <f t="shared" si="0"/>
        <v>0</v>
      </c>
      <c r="G58" s="1084"/>
      <c r="H58" s="1047"/>
      <c r="I58" s="227">
        <f t="shared" si="5"/>
        <v>0</v>
      </c>
      <c r="J58" s="989">
        <f t="shared" si="6"/>
        <v>0</v>
      </c>
      <c r="K58" s="803"/>
    </row>
    <row r="59" spans="1:11" ht="15.75" x14ac:dyDescent="0.25">
      <c r="A59" s="19"/>
      <c r="B59" s="1049">
        <f t="shared" si="2"/>
        <v>0</v>
      </c>
      <c r="C59" s="991"/>
      <c r="D59" s="1081">
        <f t="shared" si="3"/>
        <v>0</v>
      </c>
      <c r="E59" s="1085"/>
      <c r="F59" s="1083">
        <f t="shared" si="0"/>
        <v>0</v>
      </c>
      <c r="G59" s="1084"/>
      <c r="H59" s="1047"/>
      <c r="I59" s="227">
        <f t="shared" si="5"/>
        <v>0</v>
      </c>
      <c r="J59" s="989">
        <f t="shared" si="6"/>
        <v>0</v>
      </c>
      <c r="K59" s="803"/>
    </row>
    <row r="60" spans="1:11" ht="15.75" x14ac:dyDescent="0.25">
      <c r="A60" s="19"/>
      <c r="B60" s="1049">
        <f t="shared" si="2"/>
        <v>0</v>
      </c>
      <c r="C60" s="991"/>
      <c r="D60" s="1081">
        <f t="shared" si="3"/>
        <v>0</v>
      </c>
      <c r="E60" s="1085"/>
      <c r="F60" s="1083">
        <f t="shared" si="0"/>
        <v>0</v>
      </c>
      <c r="G60" s="1084"/>
      <c r="H60" s="1047"/>
      <c r="I60" s="227">
        <f t="shared" si="5"/>
        <v>0</v>
      </c>
      <c r="J60" s="989">
        <f t="shared" si="6"/>
        <v>0</v>
      </c>
      <c r="K60" s="803"/>
    </row>
    <row r="61" spans="1:11" ht="15.75" x14ac:dyDescent="0.25">
      <c r="A61" s="19"/>
      <c r="B61" s="1049">
        <f t="shared" si="2"/>
        <v>0</v>
      </c>
      <c r="C61" s="991"/>
      <c r="D61" s="1081">
        <f t="shared" si="3"/>
        <v>0</v>
      </c>
      <c r="E61" s="1085"/>
      <c r="F61" s="1083">
        <f t="shared" si="0"/>
        <v>0</v>
      </c>
      <c r="G61" s="1084"/>
      <c r="H61" s="1047"/>
      <c r="I61" s="227">
        <f t="shared" si="5"/>
        <v>0</v>
      </c>
      <c r="J61" s="989">
        <f t="shared" si="6"/>
        <v>0</v>
      </c>
      <c r="K61" s="803"/>
    </row>
    <row r="62" spans="1:11" ht="15.75" x14ac:dyDescent="0.25">
      <c r="A62" s="19"/>
      <c r="B62" s="1049">
        <f t="shared" si="2"/>
        <v>0</v>
      </c>
      <c r="C62" s="991"/>
      <c r="D62" s="1081">
        <f t="shared" si="3"/>
        <v>0</v>
      </c>
      <c r="E62" s="1085"/>
      <c r="F62" s="1083">
        <f t="shared" si="0"/>
        <v>0</v>
      </c>
      <c r="G62" s="1084"/>
      <c r="H62" s="1047"/>
      <c r="I62" s="227">
        <f t="shared" si="5"/>
        <v>0</v>
      </c>
      <c r="J62" s="989">
        <f t="shared" si="6"/>
        <v>0</v>
      </c>
      <c r="K62" s="803"/>
    </row>
    <row r="63" spans="1:11" ht="15.75" x14ac:dyDescent="0.25">
      <c r="A63" s="19"/>
      <c r="B63" s="1049">
        <f t="shared" si="2"/>
        <v>0</v>
      </c>
      <c r="C63" s="991"/>
      <c r="D63" s="1081">
        <f t="shared" si="3"/>
        <v>0</v>
      </c>
      <c r="E63" s="1085"/>
      <c r="F63" s="1083">
        <f t="shared" si="0"/>
        <v>0</v>
      </c>
      <c r="G63" s="1084"/>
      <c r="H63" s="1047"/>
      <c r="I63" s="227">
        <f t="shared" si="5"/>
        <v>0</v>
      </c>
      <c r="J63" s="989">
        <f t="shared" si="6"/>
        <v>0</v>
      </c>
      <c r="K63" s="803"/>
    </row>
    <row r="64" spans="1:11" ht="15.75" x14ac:dyDescent="0.25">
      <c r="A64" s="19"/>
      <c r="B64" s="1049">
        <f t="shared" si="2"/>
        <v>0</v>
      </c>
      <c r="C64" s="991"/>
      <c r="D64" s="1081">
        <f t="shared" si="3"/>
        <v>0</v>
      </c>
      <c r="E64" s="1085"/>
      <c r="F64" s="1083">
        <f t="shared" si="0"/>
        <v>0</v>
      </c>
      <c r="G64" s="1084"/>
      <c r="H64" s="1047"/>
      <c r="I64" s="227">
        <f t="shared" si="5"/>
        <v>0</v>
      </c>
      <c r="J64" s="989">
        <f t="shared" si="6"/>
        <v>0</v>
      </c>
      <c r="K64" s="803"/>
    </row>
    <row r="65" spans="1:11" ht="15.75" x14ac:dyDescent="0.25">
      <c r="A65" s="19"/>
      <c r="B65" s="1049">
        <f t="shared" si="2"/>
        <v>0</v>
      </c>
      <c r="C65" s="991"/>
      <c r="D65" s="1081">
        <f t="shared" si="3"/>
        <v>0</v>
      </c>
      <c r="E65" s="1085"/>
      <c r="F65" s="1083">
        <f t="shared" si="0"/>
        <v>0</v>
      </c>
      <c r="G65" s="1084"/>
      <c r="H65" s="1047"/>
      <c r="I65" s="227">
        <f t="shared" si="5"/>
        <v>0</v>
      </c>
      <c r="J65" s="989">
        <f t="shared" si="6"/>
        <v>0</v>
      </c>
      <c r="K65" s="803"/>
    </row>
    <row r="66" spans="1:11" ht="15.75" x14ac:dyDescent="0.25">
      <c r="A66" s="19"/>
      <c r="B66" s="1049">
        <f t="shared" si="2"/>
        <v>0</v>
      </c>
      <c r="C66" s="991"/>
      <c r="D66" s="1081">
        <f t="shared" si="3"/>
        <v>0</v>
      </c>
      <c r="E66" s="1085"/>
      <c r="F66" s="1083">
        <f t="shared" si="0"/>
        <v>0</v>
      </c>
      <c r="G66" s="1084"/>
      <c r="H66" s="1047"/>
      <c r="I66" s="227">
        <f t="shared" si="5"/>
        <v>0</v>
      </c>
      <c r="J66" s="989">
        <f t="shared" si="6"/>
        <v>0</v>
      </c>
      <c r="K66" s="803"/>
    </row>
    <row r="67" spans="1:11" ht="15.75" x14ac:dyDescent="0.25">
      <c r="A67" s="19"/>
      <c r="B67" s="1049">
        <f t="shared" si="2"/>
        <v>0</v>
      </c>
      <c r="C67" s="991"/>
      <c r="D67" s="1081">
        <f t="shared" si="3"/>
        <v>0</v>
      </c>
      <c r="E67" s="1085"/>
      <c r="F67" s="1083">
        <f t="shared" si="0"/>
        <v>0</v>
      </c>
      <c r="G67" s="1084"/>
      <c r="H67" s="1047"/>
      <c r="I67" s="227">
        <f t="shared" si="5"/>
        <v>0</v>
      </c>
      <c r="J67" s="989">
        <f t="shared" si="6"/>
        <v>0</v>
      </c>
      <c r="K67" s="803"/>
    </row>
    <row r="68" spans="1:11" ht="15.75" x14ac:dyDescent="0.25">
      <c r="B68" s="1049">
        <f t="shared" si="2"/>
        <v>0</v>
      </c>
      <c r="C68" s="991"/>
      <c r="D68" s="1081">
        <f t="shared" si="3"/>
        <v>0</v>
      </c>
      <c r="E68" s="1085"/>
      <c r="F68" s="1083">
        <f t="shared" si="0"/>
        <v>0</v>
      </c>
      <c r="G68" s="1084"/>
      <c r="H68" s="1047"/>
      <c r="I68" s="227">
        <f t="shared" si="5"/>
        <v>0</v>
      </c>
      <c r="J68" s="989">
        <f t="shared" si="1"/>
        <v>0</v>
      </c>
      <c r="K68" s="803"/>
    </row>
    <row r="69" spans="1:11" ht="15.75" x14ac:dyDescent="0.25">
      <c r="B69" s="1049">
        <f t="shared" si="2"/>
        <v>0</v>
      </c>
      <c r="C69" s="991"/>
      <c r="D69" s="1081">
        <f t="shared" si="3"/>
        <v>0</v>
      </c>
      <c r="E69" s="1085"/>
      <c r="F69" s="1083">
        <f t="shared" si="0"/>
        <v>0</v>
      </c>
      <c r="G69" s="1084"/>
      <c r="H69" s="1047"/>
      <c r="I69" s="227">
        <f t="shared" si="5"/>
        <v>0</v>
      </c>
      <c r="J69" s="989">
        <f t="shared" si="1"/>
        <v>0</v>
      </c>
      <c r="K69" s="803"/>
    </row>
    <row r="70" spans="1:11" ht="15.75" x14ac:dyDescent="0.25">
      <c r="B70" s="1049">
        <f t="shared" si="2"/>
        <v>0</v>
      </c>
      <c r="C70" s="991"/>
      <c r="D70" s="1081">
        <f t="shared" si="3"/>
        <v>0</v>
      </c>
      <c r="E70" s="1085"/>
      <c r="F70" s="1083">
        <f t="shared" si="0"/>
        <v>0</v>
      </c>
      <c r="G70" s="1084"/>
      <c r="H70" s="1047"/>
      <c r="I70" s="227">
        <f t="shared" si="5"/>
        <v>0</v>
      </c>
      <c r="J70" s="989">
        <f t="shared" si="1"/>
        <v>0</v>
      </c>
      <c r="K70" s="803"/>
    </row>
    <row r="71" spans="1:11" ht="15.75" x14ac:dyDescent="0.25">
      <c r="B71" s="1049">
        <f t="shared" si="2"/>
        <v>0</v>
      </c>
      <c r="C71" s="991"/>
      <c r="D71" s="1081">
        <f t="shared" si="3"/>
        <v>0</v>
      </c>
      <c r="E71" s="1085"/>
      <c r="F71" s="1083">
        <f t="shared" si="0"/>
        <v>0</v>
      </c>
      <c r="G71" s="1084"/>
      <c r="H71" s="1047"/>
      <c r="I71" s="227">
        <f t="shared" si="5"/>
        <v>0</v>
      </c>
      <c r="J71" s="989">
        <f t="shared" si="1"/>
        <v>0</v>
      </c>
      <c r="K71" s="803"/>
    </row>
    <row r="72" spans="1:11" ht="15.75" x14ac:dyDescent="0.25">
      <c r="B72" s="1049">
        <f t="shared" si="2"/>
        <v>0</v>
      </c>
      <c r="C72" s="991"/>
      <c r="D72" s="1081">
        <f t="shared" si="3"/>
        <v>0</v>
      </c>
      <c r="E72" s="1085"/>
      <c r="F72" s="1083">
        <f t="shared" si="0"/>
        <v>0</v>
      </c>
      <c r="G72" s="1084"/>
      <c r="H72" s="1047"/>
      <c r="I72" s="227">
        <f t="shared" si="5"/>
        <v>0</v>
      </c>
      <c r="J72" s="989">
        <f t="shared" si="1"/>
        <v>0</v>
      </c>
      <c r="K72" s="803"/>
    </row>
    <row r="73" spans="1:11" ht="15.75" x14ac:dyDescent="0.25">
      <c r="B73" s="1049">
        <f t="shared" si="2"/>
        <v>0</v>
      </c>
      <c r="C73" s="991"/>
      <c r="D73" s="1081">
        <f t="shared" si="3"/>
        <v>0</v>
      </c>
      <c r="E73" s="1085"/>
      <c r="F73" s="1083">
        <f t="shared" si="0"/>
        <v>0</v>
      </c>
      <c r="G73" s="1084"/>
      <c r="H73" s="1047"/>
      <c r="I73" s="227">
        <f t="shared" si="5"/>
        <v>0</v>
      </c>
      <c r="J73" s="989">
        <f t="shared" si="1"/>
        <v>0</v>
      </c>
      <c r="K73" s="803"/>
    </row>
    <row r="74" spans="1:11" ht="15.75" x14ac:dyDescent="0.25">
      <c r="B74" s="1049">
        <f t="shared" si="2"/>
        <v>0</v>
      </c>
      <c r="C74" s="991"/>
      <c r="D74" s="1081">
        <f t="shared" si="3"/>
        <v>0</v>
      </c>
      <c r="E74" s="1085"/>
      <c r="F74" s="1083">
        <f t="shared" si="0"/>
        <v>0</v>
      </c>
      <c r="G74" s="1084"/>
      <c r="H74" s="1047"/>
      <c r="I74" s="227">
        <f t="shared" si="5"/>
        <v>0</v>
      </c>
      <c r="J74" s="989">
        <f t="shared" ref="J74:J85" si="7">H74*F74</f>
        <v>0</v>
      </c>
      <c r="K74" s="803"/>
    </row>
    <row r="75" spans="1:11" ht="15.75" x14ac:dyDescent="0.25">
      <c r="B75" s="1049">
        <f t="shared" ref="B75:B86" si="8">B74-C75</f>
        <v>0</v>
      </c>
      <c r="C75" s="991"/>
      <c r="D75" s="1081">
        <f t="shared" si="3"/>
        <v>0</v>
      </c>
      <c r="E75" s="1085"/>
      <c r="F75" s="1083">
        <f t="shared" si="0"/>
        <v>0</v>
      </c>
      <c r="G75" s="1084"/>
      <c r="H75" s="1047"/>
      <c r="I75" s="227">
        <f t="shared" si="5"/>
        <v>0</v>
      </c>
      <c r="J75" s="989">
        <f t="shared" si="7"/>
        <v>0</v>
      </c>
      <c r="K75" s="803"/>
    </row>
    <row r="76" spans="1:11" ht="15.75" x14ac:dyDescent="0.25">
      <c r="B76" s="1049">
        <f t="shared" si="8"/>
        <v>0</v>
      </c>
      <c r="C76" s="991"/>
      <c r="D76" s="1081">
        <f t="shared" si="3"/>
        <v>0</v>
      </c>
      <c r="E76" s="1085"/>
      <c r="F76" s="1083">
        <f t="shared" si="0"/>
        <v>0</v>
      </c>
      <c r="G76" s="1084"/>
      <c r="H76" s="1047"/>
      <c r="I76" s="227">
        <f t="shared" si="5"/>
        <v>0</v>
      </c>
      <c r="J76" s="989">
        <f t="shared" si="7"/>
        <v>0</v>
      </c>
      <c r="K76" s="803"/>
    </row>
    <row r="77" spans="1:11" ht="15.75" x14ac:dyDescent="0.25">
      <c r="B77" s="1049">
        <f t="shared" si="8"/>
        <v>0</v>
      </c>
      <c r="C77" s="991"/>
      <c r="D77" s="1081">
        <f t="shared" si="3"/>
        <v>0</v>
      </c>
      <c r="E77" s="1085"/>
      <c r="F77" s="1083">
        <f t="shared" si="0"/>
        <v>0</v>
      </c>
      <c r="G77" s="1084"/>
      <c r="H77" s="1047"/>
      <c r="I77" s="227">
        <f t="shared" si="5"/>
        <v>0</v>
      </c>
      <c r="J77" s="989">
        <f t="shared" si="7"/>
        <v>0</v>
      </c>
      <c r="K77" s="803"/>
    </row>
    <row r="78" spans="1:11" ht="15.75" x14ac:dyDescent="0.25">
      <c r="B78" s="1049">
        <f t="shared" si="8"/>
        <v>0</v>
      </c>
      <c r="C78" s="991"/>
      <c r="D78" s="1081">
        <f t="shared" si="3"/>
        <v>0</v>
      </c>
      <c r="E78" s="1085"/>
      <c r="F78" s="1083">
        <f t="shared" si="0"/>
        <v>0</v>
      </c>
      <c r="G78" s="1084"/>
      <c r="H78" s="1047"/>
      <c r="I78" s="227">
        <f t="shared" si="5"/>
        <v>0</v>
      </c>
      <c r="J78" s="989">
        <f t="shared" si="7"/>
        <v>0</v>
      </c>
      <c r="K78" s="803"/>
    </row>
    <row r="79" spans="1:11" ht="15.75" x14ac:dyDescent="0.25">
      <c r="B79" s="1049">
        <f t="shared" si="8"/>
        <v>0</v>
      </c>
      <c r="C79" s="991"/>
      <c r="D79" s="1081">
        <f t="shared" si="3"/>
        <v>0</v>
      </c>
      <c r="E79" s="1085"/>
      <c r="F79" s="1083">
        <f t="shared" si="0"/>
        <v>0</v>
      </c>
      <c r="G79" s="1084"/>
      <c r="H79" s="1047"/>
      <c r="I79" s="227">
        <f t="shared" si="5"/>
        <v>0</v>
      </c>
      <c r="J79" s="989">
        <f t="shared" si="7"/>
        <v>0</v>
      </c>
      <c r="K79" s="803"/>
    </row>
    <row r="80" spans="1:11" ht="15.75" x14ac:dyDescent="0.25">
      <c r="B80" s="1049">
        <f t="shared" si="8"/>
        <v>0</v>
      </c>
      <c r="C80" s="991"/>
      <c r="D80" s="1081">
        <f t="shared" si="3"/>
        <v>0</v>
      </c>
      <c r="E80" s="1085"/>
      <c r="F80" s="1083">
        <f t="shared" si="0"/>
        <v>0</v>
      </c>
      <c r="G80" s="1084"/>
      <c r="H80" s="1047"/>
      <c r="I80" s="227">
        <f t="shared" si="5"/>
        <v>0</v>
      </c>
      <c r="J80" s="989">
        <f t="shared" si="7"/>
        <v>0</v>
      </c>
      <c r="K80" s="803"/>
    </row>
    <row r="81" spans="1:11" ht="15.75" x14ac:dyDescent="0.25">
      <c r="B81" s="1049">
        <f t="shared" si="8"/>
        <v>0</v>
      </c>
      <c r="C81" s="991"/>
      <c r="D81" s="1081">
        <f t="shared" si="3"/>
        <v>0</v>
      </c>
      <c r="E81" s="1085"/>
      <c r="F81" s="1083">
        <f t="shared" si="0"/>
        <v>0</v>
      </c>
      <c r="G81" s="1084"/>
      <c r="H81" s="1047"/>
      <c r="I81" s="227">
        <f t="shared" si="5"/>
        <v>0</v>
      </c>
      <c r="J81" s="989">
        <f t="shared" si="7"/>
        <v>0</v>
      </c>
      <c r="K81" s="803"/>
    </row>
    <row r="82" spans="1:11" ht="15.75" x14ac:dyDescent="0.25">
      <c r="B82" s="1049">
        <f t="shared" si="8"/>
        <v>0</v>
      </c>
      <c r="C82" s="991"/>
      <c r="D82" s="1081">
        <f t="shared" si="3"/>
        <v>0</v>
      </c>
      <c r="E82" s="1085"/>
      <c r="F82" s="1083">
        <f t="shared" si="0"/>
        <v>0</v>
      </c>
      <c r="G82" s="1084"/>
      <c r="H82" s="1047"/>
      <c r="I82" s="227">
        <f t="shared" si="5"/>
        <v>0</v>
      </c>
      <c r="J82" s="989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6">
        <f t="shared" si="0"/>
        <v>0</v>
      </c>
      <c r="G83" s="1087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6">
        <f t="shared" si="0"/>
        <v>0</v>
      </c>
      <c r="G84" s="1087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6">
        <f t="shared" si="0"/>
        <v>0</v>
      </c>
      <c r="G85" s="1087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62" t="s">
        <v>21</v>
      </c>
      <c r="E89" s="156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374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73" t="s">
        <v>52</v>
      </c>
      <c r="B5" s="1607" t="s">
        <v>253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573"/>
      <c r="B6" s="160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361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634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30"/>
      <c r="H13" s="1431"/>
      <c r="I13" s="1472">
        <f t="shared" si="3"/>
        <v>0</v>
      </c>
      <c r="J13" s="1345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30"/>
      <c r="H14" s="1431"/>
      <c r="I14" s="1472">
        <f t="shared" si="3"/>
        <v>0</v>
      </c>
      <c r="J14" s="1345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30"/>
      <c r="H15" s="1431"/>
      <c r="I15" s="1472">
        <f t="shared" si="3"/>
        <v>0</v>
      </c>
      <c r="J15" s="1345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30"/>
      <c r="H16" s="1431"/>
      <c r="I16" s="1472">
        <f t="shared" si="3"/>
        <v>0</v>
      </c>
      <c r="J16" s="1345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30"/>
      <c r="H17" s="1431"/>
      <c r="I17" s="1472">
        <f t="shared" si="3"/>
        <v>0</v>
      </c>
      <c r="J17" s="1345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30"/>
      <c r="H18" s="1431"/>
      <c r="I18" s="1472">
        <f t="shared" si="3"/>
        <v>0</v>
      </c>
      <c r="J18" s="1345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62" t="s">
        <v>21</v>
      </c>
      <c r="E32" s="156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88</v>
      </c>
      <c r="B5" s="1608" t="s">
        <v>983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08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990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992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7">
        <f t="shared" si="0"/>
        <v>0</v>
      </c>
      <c r="G12" s="1430"/>
      <c r="H12" s="1431"/>
      <c r="I12" s="1466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7">
        <f t="shared" si="0"/>
        <v>0</v>
      </c>
      <c r="G13" s="1430"/>
      <c r="H13" s="1431"/>
      <c r="I13" s="1466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7">
        <f t="shared" si="0"/>
        <v>0</v>
      </c>
      <c r="G14" s="1430"/>
      <c r="H14" s="1431"/>
      <c r="I14" s="1466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7">
        <f t="shared" si="0"/>
        <v>0</v>
      </c>
      <c r="G15" s="1430"/>
      <c r="H15" s="1431"/>
      <c r="I15" s="1466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62" t="s">
        <v>21</v>
      </c>
      <c r="E29" s="1563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C152" sqref="C1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06" t="s">
        <v>375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73" t="s">
        <v>87</v>
      </c>
      <c r="B5" s="1607" t="s">
        <v>105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14400</v>
      </c>
      <c r="H5" s="133">
        <f>E5-G5+E4+E6+E7</f>
        <v>0</v>
      </c>
      <c r="I5" s="353"/>
    </row>
    <row r="6" spans="1:10" x14ac:dyDescent="0.25">
      <c r="A6" s="1573"/>
      <c r="B6" s="160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07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126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128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130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140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141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142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143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146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147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148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150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151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154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155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156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164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166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168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169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170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171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172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173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174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175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177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180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176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179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179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181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182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183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184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186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187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188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8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6">
        <v>45202</v>
      </c>
      <c r="F49" s="734">
        <f t="shared" si="1"/>
        <v>300</v>
      </c>
      <c r="G49" s="688" t="s">
        <v>200</v>
      </c>
      <c r="H49" s="689">
        <v>35</v>
      </c>
      <c r="I49" s="1027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6">
        <v>45205</v>
      </c>
      <c r="F50" s="734">
        <f t="shared" si="1"/>
        <v>80</v>
      </c>
      <c r="G50" s="688" t="s">
        <v>203</v>
      </c>
      <c r="H50" s="689">
        <v>0</v>
      </c>
      <c r="I50" s="1027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6">
        <v>45206</v>
      </c>
      <c r="F51" s="734">
        <f t="shared" si="1"/>
        <v>70</v>
      </c>
      <c r="G51" s="688" t="s">
        <v>204</v>
      </c>
      <c r="H51" s="689">
        <v>0</v>
      </c>
      <c r="I51" s="1027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6">
        <v>45208</v>
      </c>
      <c r="F52" s="734">
        <f t="shared" si="1"/>
        <v>60</v>
      </c>
      <c r="G52" s="688" t="s">
        <v>210</v>
      </c>
      <c r="H52" s="689">
        <v>0</v>
      </c>
      <c r="I52" s="1027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6">
        <v>45211</v>
      </c>
      <c r="F53" s="734">
        <f t="shared" si="1"/>
        <v>70</v>
      </c>
      <c r="G53" s="688" t="s">
        <v>212</v>
      </c>
      <c r="H53" s="689">
        <v>0</v>
      </c>
      <c r="I53" s="1027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8">
        <v>45212</v>
      </c>
      <c r="F54" s="710">
        <f t="shared" si="1"/>
        <v>60</v>
      </c>
      <c r="G54" s="711" t="s">
        <v>215</v>
      </c>
      <c r="H54" s="712">
        <v>0</v>
      </c>
      <c r="I54" s="1027">
        <f t="shared" si="4"/>
        <v>9180</v>
      </c>
      <c r="J54" s="59">
        <f t="shared" si="2"/>
        <v>0</v>
      </c>
    </row>
    <row r="55" spans="1:10" ht="15.75" x14ac:dyDescent="0.25">
      <c r="A55" s="1061" t="s">
        <v>214</v>
      </c>
      <c r="B55" s="1062">
        <f t="shared" si="3"/>
        <v>888</v>
      </c>
      <c r="C55" s="822">
        <v>30</v>
      </c>
      <c r="D55" s="1063">
        <f t="shared" si="5"/>
        <v>300</v>
      </c>
      <c r="E55" s="1064">
        <v>45214</v>
      </c>
      <c r="F55" s="1063">
        <f t="shared" si="1"/>
        <v>300</v>
      </c>
      <c r="G55" s="1065" t="s">
        <v>216</v>
      </c>
      <c r="H55" s="712">
        <v>36</v>
      </c>
      <c r="I55" s="1027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8">
        <v>45213</v>
      </c>
      <c r="F56" s="710">
        <f t="shared" si="1"/>
        <v>70</v>
      </c>
      <c r="G56" s="711" t="s">
        <v>217</v>
      </c>
      <c r="H56" s="712">
        <v>0</v>
      </c>
      <c r="I56" s="1027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8">
        <v>45215</v>
      </c>
      <c r="F57" s="710">
        <f t="shared" si="1"/>
        <v>10</v>
      </c>
      <c r="G57" s="711" t="s">
        <v>218</v>
      </c>
      <c r="H57" s="712">
        <v>48</v>
      </c>
      <c r="I57" s="1027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8">
        <v>45215</v>
      </c>
      <c r="F58" s="710">
        <f t="shared" si="1"/>
        <v>100</v>
      </c>
      <c r="G58" s="711" t="s">
        <v>219</v>
      </c>
      <c r="H58" s="712">
        <v>0</v>
      </c>
      <c r="I58" s="1027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8">
        <v>45215</v>
      </c>
      <c r="F59" s="710">
        <f t="shared" si="1"/>
        <v>300</v>
      </c>
      <c r="G59" s="711" t="s">
        <v>220</v>
      </c>
      <c r="H59" s="712">
        <v>36</v>
      </c>
      <c r="I59" s="1027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8">
        <v>45216</v>
      </c>
      <c r="F60" s="710">
        <f t="shared" si="1"/>
        <v>100</v>
      </c>
      <c r="G60" s="711" t="s">
        <v>221</v>
      </c>
      <c r="H60" s="712">
        <v>47</v>
      </c>
      <c r="I60" s="1027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8">
        <v>45218</v>
      </c>
      <c r="F61" s="710">
        <f t="shared" si="1"/>
        <v>50</v>
      </c>
      <c r="G61" s="711" t="s">
        <v>223</v>
      </c>
      <c r="H61" s="712">
        <v>48</v>
      </c>
      <c r="I61" s="1027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8">
        <v>45218</v>
      </c>
      <c r="F62" s="710">
        <f t="shared" si="1"/>
        <v>100</v>
      </c>
      <c r="G62" s="711" t="s">
        <v>224</v>
      </c>
      <c r="H62" s="712">
        <v>0</v>
      </c>
      <c r="I62" s="1027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8">
        <v>45218</v>
      </c>
      <c r="F63" s="710">
        <f t="shared" si="1"/>
        <v>100</v>
      </c>
      <c r="G63" s="711" t="s">
        <v>225</v>
      </c>
      <c r="H63" s="712">
        <v>35</v>
      </c>
      <c r="I63" s="1027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8">
        <v>45218</v>
      </c>
      <c r="F64" s="710">
        <f t="shared" si="1"/>
        <v>1000</v>
      </c>
      <c r="G64" s="711" t="s">
        <v>226</v>
      </c>
      <c r="H64" s="712">
        <v>35</v>
      </c>
      <c r="I64" s="1027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8">
        <v>45220</v>
      </c>
      <c r="F65" s="710">
        <f t="shared" si="1"/>
        <v>50</v>
      </c>
      <c r="G65" s="711" t="s">
        <v>229</v>
      </c>
      <c r="H65" s="712">
        <v>0</v>
      </c>
      <c r="I65" s="1027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8">
        <v>45220</v>
      </c>
      <c r="F66" s="710">
        <f t="shared" si="1"/>
        <v>20</v>
      </c>
      <c r="G66" s="711" t="s">
        <v>231</v>
      </c>
      <c r="H66" s="712">
        <v>48</v>
      </c>
      <c r="I66" s="1027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6">
        <v>45222</v>
      </c>
      <c r="F67" s="734">
        <f t="shared" si="1"/>
        <v>70</v>
      </c>
      <c r="G67" s="688" t="s">
        <v>233</v>
      </c>
      <c r="H67" s="689">
        <v>0</v>
      </c>
      <c r="I67" s="1027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6">
        <v>45224</v>
      </c>
      <c r="F68" s="734">
        <f t="shared" si="1"/>
        <v>50</v>
      </c>
      <c r="G68" s="688" t="s">
        <v>237</v>
      </c>
      <c r="H68" s="689">
        <v>48</v>
      </c>
      <c r="I68" s="1027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6">
        <v>45224</v>
      </c>
      <c r="F69" s="734">
        <f t="shared" si="1"/>
        <v>50</v>
      </c>
      <c r="G69" s="688" t="s">
        <v>238</v>
      </c>
      <c r="H69" s="689">
        <v>0</v>
      </c>
      <c r="I69" s="1027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6">
        <v>45225</v>
      </c>
      <c r="F70" s="734">
        <f t="shared" si="1"/>
        <v>50</v>
      </c>
      <c r="G70" s="688" t="s">
        <v>240</v>
      </c>
      <c r="H70" s="689">
        <v>0</v>
      </c>
      <c r="I70" s="1027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6">
        <v>45226</v>
      </c>
      <c r="F71" s="734">
        <f t="shared" si="1"/>
        <v>60</v>
      </c>
      <c r="G71" s="688" t="s">
        <v>242</v>
      </c>
      <c r="H71" s="689">
        <v>0</v>
      </c>
      <c r="I71" s="1027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6">
        <v>45226</v>
      </c>
      <c r="F72" s="734">
        <f t="shared" si="1"/>
        <v>300</v>
      </c>
      <c r="G72" s="688" t="s">
        <v>232</v>
      </c>
      <c r="H72" s="689">
        <v>35</v>
      </c>
      <c r="I72" s="1027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6"/>
      <c r="F73" s="734"/>
      <c r="G73" s="688"/>
      <c r="H73" s="689"/>
      <c r="I73" s="1074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8">
        <v>100</v>
      </c>
      <c r="E74" s="1089">
        <v>45229</v>
      </c>
      <c r="F74" s="1088">
        <v>100</v>
      </c>
      <c r="G74" s="1090" t="s">
        <v>257</v>
      </c>
      <c r="H74" s="1091">
        <v>0</v>
      </c>
      <c r="I74" s="1092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8">
        <v>10</v>
      </c>
      <c r="E75" s="1089">
        <v>45229</v>
      </c>
      <c r="F75" s="1088">
        <v>10</v>
      </c>
      <c r="G75" s="1090" t="s">
        <v>258</v>
      </c>
      <c r="H75" s="1091">
        <v>48</v>
      </c>
      <c r="I75" s="1092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8">
        <v>100</v>
      </c>
      <c r="E76" s="1089">
        <v>45232</v>
      </c>
      <c r="F76" s="1088">
        <v>100</v>
      </c>
      <c r="G76" s="1090" t="s">
        <v>266</v>
      </c>
      <c r="H76" s="1091">
        <v>48</v>
      </c>
      <c r="I76" s="1092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8">
        <v>100</v>
      </c>
      <c r="E77" s="1089">
        <v>45233</v>
      </c>
      <c r="F77" s="1088">
        <v>100</v>
      </c>
      <c r="G77" s="1090" t="s">
        <v>267</v>
      </c>
      <c r="H77" s="1091">
        <v>0</v>
      </c>
      <c r="I77" s="1092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8">
        <v>50</v>
      </c>
      <c r="E78" s="1089">
        <v>45233</v>
      </c>
      <c r="F78" s="1088">
        <v>50</v>
      </c>
      <c r="G78" s="1090" t="s">
        <v>267</v>
      </c>
      <c r="H78" s="1091">
        <v>0</v>
      </c>
      <c r="I78" s="1092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8">
        <v>10</v>
      </c>
      <c r="E79" s="1089">
        <v>45234</v>
      </c>
      <c r="F79" s="1088">
        <v>10</v>
      </c>
      <c r="G79" s="1090" t="s">
        <v>269</v>
      </c>
      <c r="H79" s="1091">
        <v>48</v>
      </c>
      <c r="I79" s="1092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8">
        <v>20</v>
      </c>
      <c r="E80" s="1089">
        <v>45236</v>
      </c>
      <c r="F80" s="1088">
        <f>D80</f>
        <v>20</v>
      </c>
      <c r="G80" s="1090" t="s">
        <v>271</v>
      </c>
      <c r="H80" s="1091">
        <v>48</v>
      </c>
      <c r="I80" s="1092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8">
        <v>100</v>
      </c>
      <c r="E81" s="1089">
        <v>45236</v>
      </c>
      <c r="F81" s="1088">
        <f t="shared" ref="F81:F171" si="9">D81</f>
        <v>100</v>
      </c>
      <c r="G81" s="1090" t="s">
        <v>272</v>
      </c>
      <c r="H81" s="1091">
        <v>0</v>
      </c>
      <c r="I81" s="1092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8">
        <v>70</v>
      </c>
      <c r="E82" s="1089">
        <v>45239</v>
      </c>
      <c r="F82" s="1088">
        <f t="shared" si="9"/>
        <v>70</v>
      </c>
      <c r="G82" s="1090" t="s">
        <v>288</v>
      </c>
      <c r="H82" s="1091">
        <v>0</v>
      </c>
      <c r="I82" s="1092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8">
        <v>80</v>
      </c>
      <c r="E83" s="1089">
        <v>45240</v>
      </c>
      <c r="F83" s="1088">
        <f t="shared" si="9"/>
        <v>80</v>
      </c>
      <c r="G83" s="1090" t="s">
        <v>291</v>
      </c>
      <c r="H83" s="1091">
        <v>0</v>
      </c>
      <c r="I83" s="1092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8">
        <v>80</v>
      </c>
      <c r="E84" s="1089">
        <v>45241</v>
      </c>
      <c r="F84" s="1088">
        <f t="shared" si="9"/>
        <v>80</v>
      </c>
      <c r="G84" s="1090" t="s">
        <v>298</v>
      </c>
      <c r="H84" s="1091">
        <v>48</v>
      </c>
      <c r="I84" s="1092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8">
        <v>80</v>
      </c>
      <c r="E85" s="1089">
        <v>45243</v>
      </c>
      <c r="F85" s="1088">
        <f t="shared" si="9"/>
        <v>80</v>
      </c>
      <c r="G85" s="1090" t="s">
        <v>305</v>
      </c>
      <c r="H85" s="1091">
        <v>0</v>
      </c>
      <c r="I85" s="1092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8">
        <v>50</v>
      </c>
      <c r="E86" s="1089">
        <v>45243</v>
      </c>
      <c r="F86" s="1088">
        <f t="shared" si="9"/>
        <v>50</v>
      </c>
      <c r="G86" s="1090" t="s">
        <v>306</v>
      </c>
      <c r="H86" s="1091">
        <v>48</v>
      </c>
      <c r="I86" s="1092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8">
        <v>10</v>
      </c>
      <c r="E87" s="1089">
        <v>45245</v>
      </c>
      <c r="F87" s="1088">
        <f t="shared" si="9"/>
        <v>10</v>
      </c>
      <c r="G87" s="1090" t="s">
        <v>316</v>
      </c>
      <c r="H87" s="1091">
        <v>48</v>
      </c>
      <c r="I87" s="1092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8">
        <v>50</v>
      </c>
      <c r="E88" s="1089">
        <v>45245</v>
      </c>
      <c r="F88" s="1088">
        <f t="shared" si="9"/>
        <v>50</v>
      </c>
      <c r="G88" s="1090" t="s">
        <v>317</v>
      </c>
      <c r="H88" s="1091">
        <v>48</v>
      </c>
      <c r="I88" s="1092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8">
        <v>100</v>
      </c>
      <c r="E89" s="1089">
        <v>45245</v>
      </c>
      <c r="F89" s="1088">
        <f t="shared" si="9"/>
        <v>100</v>
      </c>
      <c r="G89" s="1090" t="s">
        <v>318</v>
      </c>
      <c r="H89" s="1091">
        <v>0</v>
      </c>
      <c r="I89" s="1092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8">
        <v>100</v>
      </c>
      <c r="E90" s="1089">
        <v>45246</v>
      </c>
      <c r="F90" s="1088">
        <f t="shared" si="9"/>
        <v>100</v>
      </c>
      <c r="G90" s="1090" t="s">
        <v>322</v>
      </c>
      <c r="H90" s="1091">
        <v>0</v>
      </c>
      <c r="I90" s="1092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8">
        <v>100</v>
      </c>
      <c r="E91" s="1089">
        <v>45246</v>
      </c>
      <c r="F91" s="1088">
        <f t="shared" si="9"/>
        <v>100</v>
      </c>
      <c r="G91" s="1090" t="s">
        <v>322</v>
      </c>
      <c r="H91" s="1091">
        <v>0</v>
      </c>
      <c r="I91" s="1092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8">
        <v>50</v>
      </c>
      <c r="E92" s="1089">
        <v>45247</v>
      </c>
      <c r="F92" s="1088">
        <f t="shared" si="9"/>
        <v>50</v>
      </c>
      <c r="G92" s="1090" t="s">
        <v>328</v>
      </c>
      <c r="H92" s="1091">
        <v>0</v>
      </c>
      <c r="I92" s="1092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8">
        <f>C93*10</f>
        <v>100</v>
      </c>
      <c r="E93" s="1089">
        <v>45248</v>
      </c>
      <c r="F93" s="1088">
        <f t="shared" si="9"/>
        <v>100</v>
      </c>
      <c r="G93" s="1090" t="s">
        <v>333</v>
      </c>
      <c r="H93" s="1091">
        <v>0</v>
      </c>
      <c r="I93" s="1092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8">
        <f t="shared" ref="D94:D171" si="10">C94*10</f>
        <v>10</v>
      </c>
      <c r="E94" s="1089">
        <v>45248</v>
      </c>
      <c r="F94" s="1088">
        <f t="shared" si="9"/>
        <v>10</v>
      </c>
      <c r="G94" s="1090" t="s">
        <v>334</v>
      </c>
      <c r="H94" s="1091">
        <v>48</v>
      </c>
      <c r="I94" s="1092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8">
        <f t="shared" si="10"/>
        <v>50</v>
      </c>
      <c r="E95" s="1089">
        <v>45250</v>
      </c>
      <c r="F95" s="1088">
        <f t="shared" si="9"/>
        <v>50</v>
      </c>
      <c r="G95" s="1090" t="s">
        <v>337</v>
      </c>
      <c r="H95" s="1091">
        <v>48</v>
      </c>
      <c r="I95" s="109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8">
        <f t="shared" si="10"/>
        <v>200</v>
      </c>
      <c r="E96" s="1089">
        <v>45253</v>
      </c>
      <c r="F96" s="1088">
        <f t="shared" si="9"/>
        <v>200</v>
      </c>
      <c r="G96" s="1090" t="s">
        <v>352</v>
      </c>
      <c r="H96" s="1091">
        <v>48</v>
      </c>
      <c r="I96" s="1092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8">
        <f t="shared" si="10"/>
        <v>500</v>
      </c>
      <c r="E97" s="1089">
        <v>45253</v>
      </c>
      <c r="F97" s="1088">
        <f t="shared" si="9"/>
        <v>500</v>
      </c>
      <c r="G97" s="1090" t="s">
        <v>353</v>
      </c>
      <c r="H97" s="1091">
        <v>35</v>
      </c>
      <c r="I97" s="1092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8">
        <f t="shared" si="10"/>
        <v>100</v>
      </c>
      <c r="E98" s="1089">
        <v>45254</v>
      </c>
      <c r="F98" s="1088">
        <f t="shared" si="9"/>
        <v>100</v>
      </c>
      <c r="G98" s="1090" t="s">
        <v>360</v>
      </c>
      <c r="H98" s="1091">
        <v>48</v>
      </c>
      <c r="I98" s="1092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8">
        <f t="shared" si="10"/>
        <v>10</v>
      </c>
      <c r="E99" s="1089">
        <v>45254</v>
      </c>
      <c r="F99" s="1088">
        <f t="shared" si="9"/>
        <v>10</v>
      </c>
      <c r="G99" s="1090" t="s">
        <v>362</v>
      </c>
      <c r="H99" s="1091">
        <v>48</v>
      </c>
      <c r="I99" s="1092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8">
        <f t="shared" si="10"/>
        <v>50</v>
      </c>
      <c r="E100" s="1089">
        <v>45255</v>
      </c>
      <c r="F100" s="1088">
        <f t="shared" si="9"/>
        <v>50</v>
      </c>
      <c r="G100" s="1090" t="s">
        <v>364</v>
      </c>
      <c r="H100" s="1091">
        <v>48</v>
      </c>
      <c r="I100" s="1092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8">
        <f t="shared" si="10"/>
        <v>100</v>
      </c>
      <c r="E101" s="1089">
        <v>45255</v>
      </c>
      <c r="F101" s="1088">
        <f t="shared" si="9"/>
        <v>100</v>
      </c>
      <c r="G101" s="1090" t="s">
        <v>365</v>
      </c>
      <c r="H101" s="1091">
        <v>35</v>
      </c>
      <c r="I101" s="1092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8">
        <f t="shared" si="10"/>
        <v>0</v>
      </c>
      <c r="E102" s="1089"/>
      <c r="F102" s="1088">
        <f t="shared" si="9"/>
        <v>0</v>
      </c>
      <c r="G102" s="1090"/>
      <c r="H102" s="1091"/>
      <c r="I102" s="1190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397</v>
      </c>
      <c r="C103" s="15">
        <v>5</v>
      </c>
      <c r="D103" s="729">
        <f>C103*10</f>
        <v>50</v>
      </c>
      <c r="E103" s="732">
        <v>45260</v>
      </c>
      <c r="F103" s="729">
        <f>D103</f>
        <v>50</v>
      </c>
      <c r="G103" s="708" t="s">
        <v>634</v>
      </c>
      <c r="H103" s="709">
        <v>0</v>
      </c>
      <c r="I103" s="731">
        <f>I102-F103</f>
        <v>3970</v>
      </c>
      <c r="J103" s="59">
        <f t="shared" si="12"/>
        <v>0</v>
      </c>
    </row>
    <row r="104" spans="2:10" x14ac:dyDescent="0.25">
      <c r="B104" s="171">
        <f t="shared" si="6"/>
        <v>392</v>
      </c>
      <c r="C104" s="15">
        <v>5</v>
      </c>
      <c r="D104" s="729">
        <f>C104*10</f>
        <v>50</v>
      </c>
      <c r="E104" s="732">
        <v>45261</v>
      </c>
      <c r="F104" s="729">
        <f>D104</f>
        <v>50</v>
      </c>
      <c r="G104" s="708" t="s">
        <v>642</v>
      </c>
      <c r="H104" s="709">
        <v>0</v>
      </c>
      <c r="I104" s="731">
        <f>I103-F104</f>
        <v>3920</v>
      </c>
      <c r="J104" s="59">
        <f t="shared" si="12"/>
        <v>0</v>
      </c>
    </row>
    <row r="105" spans="2:10" x14ac:dyDescent="0.25">
      <c r="B105" s="171">
        <f t="shared" si="6"/>
        <v>385</v>
      </c>
      <c r="C105" s="15">
        <v>7</v>
      </c>
      <c r="D105" s="729">
        <f>C105*10</f>
        <v>70</v>
      </c>
      <c r="E105" s="732">
        <v>45264</v>
      </c>
      <c r="F105" s="729">
        <f>D105</f>
        <v>70</v>
      </c>
      <c r="G105" s="708" t="s">
        <v>658</v>
      </c>
      <c r="H105" s="709">
        <v>0</v>
      </c>
      <c r="I105" s="731">
        <f>I104-F105</f>
        <v>3850</v>
      </c>
      <c r="J105" s="59">
        <f t="shared" si="12"/>
        <v>0</v>
      </c>
    </row>
    <row r="106" spans="2:10" x14ac:dyDescent="0.25">
      <c r="B106" s="171">
        <f t="shared" si="6"/>
        <v>380</v>
      </c>
      <c r="C106" s="15">
        <v>5</v>
      </c>
      <c r="D106" s="729">
        <f>C106*10</f>
        <v>50</v>
      </c>
      <c r="E106" s="732">
        <v>45267</v>
      </c>
      <c r="F106" s="729">
        <f>D106</f>
        <v>50</v>
      </c>
      <c r="G106" s="708" t="s">
        <v>691</v>
      </c>
      <c r="H106" s="709">
        <v>0</v>
      </c>
      <c r="I106" s="731">
        <f>I105-F106</f>
        <v>3800</v>
      </c>
      <c r="J106" s="59">
        <f t="shared" si="12"/>
        <v>0</v>
      </c>
    </row>
    <row r="107" spans="2:10" x14ac:dyDescent="0.25">
      <c r="B107" s="171">
        <f t="shared" si="6"/>
        <v>375</v>
      </c>
      <c r="C107" s="15">
        <v>5</v>
      </c>
      <c r="D107" s="729">
        <f>C107*10</f>
        <v>50</v>
      </c>
      <c r="E107" s="732">
        <v>45268</v>
      </c>
      <c r="F107" s="729">
        <f>D107</f>
        <v>50</v>
      </c>
      <c r="G107" s="708" t="s">
        <v>701</v>
      </c>
      <c r="H107" s="709">
        <v>0</v>
      </c>
      <c r="I107" s="731">
        <f>I106-F107</f>
        <v>3750</v>
      </c>
      <c r="J107" s="59">
        <f t="shared" si="12"/>
        <v>0</v>
      </c>
    </row>
    <row r="108" spans="2:10" x14ac:dyDescent="0.25">
      <c r="B108" s="171">
        <f t="shared" si="6"/>
        <v>355</v>
      </c>
      <c r="C108" s="15">
        <v>20</v>
      </c>
      <c r="D108" s="729">
        <f>C108*10</f>
        <v>200</v>
      </c>
      <c r="E108" s="732">
        <v>45269</v>
      </c>
      <c r="F108" s="729">
        <f>D108</f>
        <v>200</v>
      </c>
      <c r="G108" s="708" t="s">
        <v>714</v>
      </c>
      <c r="H108" s="709">
        <v>0</v>
      </c>
      <c r="I108" s="731">
        <f>I107-F108</f>
        <v>3550</v>
      </c>
      <c r="J108" s="59">
        <f t="shared" si="12"/>
        <v>0</v>
      </c>
    </row>
    <row r="109" spans="2:10" x14ac:dyDescent="0.25">
      <c r="B109" s="171">
        <f t="shared" si="6"/>
        <v>335</v>
      </c>
      <c r="C109" s="15">
        <v>20</v>
      </c>
      <c r="D109" s="729">
        <f>C109*10</f>
        <v>200</v>
      </c>
      <c r="E109" s="732">
        <v>45271</v>
      </c>
      <c r="F109" s="729">
        <f>D109</f>
        <v>200</v>
      </c>
      <c r="G109" s="708" t="s">
        <v>726</v>
      </c>
      <c r="H109" s="709">
        <v>0</v>
      </c>
      <c r="I109" s="731">
        <f>I108-F109</f>
        <v>3350</v>
      </c>
      <c r="J109" s="59">
        <f t="shared" si="12"/>
        <v>0</v>
      </c>
    </row>
    <row r="110" spans="2:10" x14ac:dyDescent="0.25">
      <c r="B110" s="171">
        <f t="shared" si="6"/>
        <v>329</v>
      </c>
      <c r="C110" s="15">
        <v>6</v>
      </c>
      <c r="D110" s="729">
        <f>C110*10</f>
        <v>60</v>
      </c>
      <c r="E110" s="732">
        <v>45272</v>
      </c>
      <c r="F110" s="729">
        <f>D110</f>
        <v>60</v>
      </c>
      <c r="G110" s="708" t="s">
        <v>729</v>
      </c>
      <c r="H110" s="709">
        <v>0</v>
      </c>
      <c r="I110" s="731">
        <f>I109-F110</f>
        <v>3290</v>
      </c>
      <c r="J110" s="59">
        <f t="shared" si="12"/>
        <v>0</v>
      </c>
    </row>
    <row r="111" spans="2:10" x14ac:dyDescent="0.25">
      <c r="B111" s="171">
        <f t="shared" si="6"/>
        <v>319</v>
      </c>
      <c r="C111" s="15">
        <v>10</v>
      </c>
      <c r="D111" s="729">
        <f>C111*10</f>
        <v>100</v>
      </c>
      <c r="E111" s="732">
        <v>45274</v>
      </c>
      <c r="F111" s="729">
        <f>D111</f>
        <v>100</v>
      </c>
      <c r="G111" s="708" t="s">
        <v>755</v>
      </c>
      <c r="H111" s="709">
        <v>0</v>
      </c>
      <c r="I111" s="731">
        <f>I110-F111</f>
        <v>3190</v>
      </c>
      <c r="J111" s="59">
        <f t="shared" si="12"/>
        <v>0</v>
      </c>
    </row>
    <row r="112" spans="2:10" x14ac:dyDescent="0.25">
      <c r="B112" s="171">
        <f t="shared" si="6"/>
        <v>309</v>
      </c>
      <c r="C112" s="15">
        <v>10</v>
      </c>
      <c r="D112" s="729">
        <f>C112*10</f>
        <v>100</v>
      </c>
      <c r="E112" s="732">
        <v>45276</v>
      </c>
      <c r="F112" s="729">
        <f>D112</f>
        <v>100</v>
      </c>
      <c r="G112" s="708" t="s">
        <v>781</v>
      </c>
      <c r="H112" s="709">
        <v>0</v>
      </c>
      <c r="I112" s="731">
        <f>I111-F112</f>
        <v>3090</v>
      </c>
      <c r="J112" s="59">
        <f t="shared" si="12"/>
        <v>0</v>
      </c>
    </row>
    <row r="113" spans="2:10" x14ac:dyDescent="0.25">
      <c r="B113" s="171">
        <f t="shared" si="6"/>
        <v>294</v>
      </c>
      <c r="C113" s="15">
        <v>15</v>
      </c>
      <c r="D113" s="729">
        <f>C113*10</f>
        <v>150</v>
      </c>
      <c r="E113" s="732">
        <v>45277</v>
      </c>
      <c r="F113" s="729">
        <f>D113</f>
        <v>150</v>
      </c>
      <c r="G113" s="708" t="s">
        <v>793</v>
      </c>
      <c r="H113" s="709">
        <v>0</v>
      </c>
      <c r="I113" s="731">
        <f>I112-F113</f>
        <v>2940</v>
      </c>
      <c r="J113" s="59">
        <f t="shared" si="12"/>
        <v>0</v>
      </c>
    </row>
    <row r="114" spans="2:10" x14ac:dyDescent="0.25">
      <c r="B114" s="171">
        <f t="shared" si="6"/>
        <v>289</v>
      </c>
      <c r="C114" s="15">
        <v>5</v>
      </c>
      <c r="D114" s="729">
        <f>C114*10</f>
        <v>50</v>
      </c>
      <c r="E114" s="732">
        <v>45279</v>
      </c>
      <c r="F114" s="729">
        <f>D114</f>
        <v>50</v>
      </c>
      <c r="G114" s="708" t="s">
        <v>802</v>
      </c>
      <c r="H114" s="709">
        <v>0</v>
      </c>
      <c r="I114" s="731">
        <f>I113-F114</f>
        <v>2890</v>
      </c>
      <c r="J114" s="59">
        <f t="shared" si="12"/>
        <v>0</v>
      </c>
    </row>
    <row r="115" spans="2:10" x14ac:dyDescent="0.25">
      <c r="B115" s="171">
        <f t="shared" si="6"/>
        <v>269</v>
      </c>
      <c r="C115" s="15">
        <v>20</v>
      </c>
      <c r="D115" s="729">
        <f>C115*10</f>
        <v>200</v>
      </c>
      <c r="E115" s="732">
        <v>45280</v>
      </c>
      <c r="F115" s="729">
        <f>D115</f>
        <v>200</v>
      </c>
      <c r="G115" s="708" t="s">
        <v>783</v>
      </c>
      <c r="H115" s="709">
        <v>0</v>
      </c>
      <c r="I115" s="731">
        <f>I114-F115</f>
        <v>2690</v>
      </c>
      <c r="J115" s="59">
        <f t="shared" si="12"/>
        <v>0</v>
      </c>
    </row>
    <row r="116" spans="2:10" x14ac:dyDescent="0.25">
      <c r="B116" s="171">
        <f t="shared" si="6"/>
        <v>259</v>
      </c>
      <c r="C116" s="15">
        <v>10</v>
      </c>
      <c r="D116" s="729">
        <f>C116*10</f>
        <v>100</v>
      </c>
      <c r="E116" s="732">
        <v>45282</v>
      </c>
      <c r="F116" s="729">
        <f>D116</f>
        <v>100</v>
      </c>
      <c r="G116" s="708" t="s">
        <v>852</v>
      </c>
      <c r="H116" s="709">
        <v>0</v>
      </c>
      <c r="I116" s="731">
        <f>I115-F116</f>
        <v>2590</v>
      </c>
      <c r="J116" s="59">
        <f t="shared" si="12"/>
        <v>0</v>
      </c>
    </row>
    <row r="117" spans="2:10" x14ac:dyDescent="0.25">
      <c r="B117" s="171">
        <f t="shared" si="6"/>
        <v>249</v>
      </c>
      <c r="C117" s="15">
        <v>10</v>
      </c>
      <c r="D117" s="729">
        <f>C117*10</f>
        <v>100</v>
      </c>
      <c r="E117" s="732">
        <v>45283</v>
      </c>
      <c r="F117" s="729">
        <f>D117</f>
        <v>100</v>
      </c>
      <c r="G117" s="708" t="s">
        <v>864</v>
      </c>
      <c r="H117" s="709">
        <v>0</v>
      </c>
      <c r="I117" s="731">
        <f>I116-F117</f>
        <v>2490</v>
      </c>
      <c r="J117" s="59">
        <f t="shared" si="12"/>
        <v>0</v>
      </c>
    </row>
    <row r="118" spans="2:10" x14ac:dyDescent="0.25">
      <c r="B118" s="171">
        <f t="shared" si="6"/>
        <v>239</v>
      </c>
      <c r="C118" s="15">
        <v>10</v>
      </c>
      <c r="D118" s="729">
        <f>C118*10</f>
        <v>100</v>
      </c>
      <c r="E118" s="732">
        <v>45288</v>
      </c>
      <c r="F118" s="729">
        <f>D118</f>
        <v>100</v>
      </c>
      <c r="G118" s="708" t="s">
        <v>902</v>
      </c>
      <c r="H118" s="709">
        <v>0</v>
      </c>
      <c r="I118" s="731">
        <f>I117-F118</f>
        <v>2390</v>
      </c>
      <c r="J118" s="59">
        <f t="shared" si="12"/>
        <v>0</v>
      </c>
    </row>
    <row r="119" spans="2:10" x14ac:dyDescent="0.25">
      <c r="B119" s="171">
        <f t="shared" si="6"/>
        <v>229</v>
      </c>
      <c r="C119" s="15">
        <v>10</v>
      </c>
      <c r="D119" s="729">
        <f>C119*10</f>
        <v>100</v>
      </c>
      <c r="E119" s="732">
        <v>45261</v>
      </c>
      <c r="F119" s="729">
        <f>D119</f>
        <v>100</v>
      </c>
      <c r="G119" s="708" t="s">
        <v>648</v>
      </c>
      <c r="H119" s="709">
        <v>35</v>
      </c>
      <c r="I119" s="731">
        <f>I118-F119</f>
        <v>2290</v>
      </c>
      <c r="J119" s="59">
        <f t="shared" si="12"/>
        <v>3500</v>
      </c>
    </row>
    <row r="120" spans="2:10" x14ac:dyDescent="0.25">
      <c r="B120" s="171">
        <f t="shared" si="6"/>
        <v>224</v>
      </c>
      <c r="C120" s="15">
        <v>5</v>
      </c>
      <c r="D120" s="729">
        <f>C120*10</f>
        <v>50</v>
      </c>
      <c r="E120" s="732">
        <v>45265</v>
      </c>
      <c r="F120" s="729">
        <f>D120</f>
        <v>50</v>
      </c>
      <c r="G120" s="708" t="s">
        <v>674</v>
      </c>
      <c r="H120" s="709">
        <v>35</v>
      </c>
      <c r="I120" s="731">
        <f>I119-F120</f>
        <v>2240</v>
      </c>
      <c r="J120" s="59">
        <f t="shared" si="12"/>
        <v>1750</v>
      </c>
    </row>
    <row r="121" spans="2:10" x14ac:dyDescent="0.25">
      <c r="B121" s="171">
        <f t="shared" si="6"/>
        <v>214</v>
      </c>
      <c r="C121" s="15">
        <v>10</v>
      </c>
      <c r="D121" s="729">
        <f>C121*10</f>
        <v>100</v>
      </c>
      <c r="E121" s="732">
        <v>45266</v>
      </c>
      <c r="F121" s="729">
        <f>D121</f>
        <v>100</v>
      </c>
      <c r="G121" s="708" t="s">
        <v>686</v>
      </c>
      <c r="H121" s="709">
        <v>35</v>
      </c>
      <c r="I121" s="731">
        <f>I120-F121</f>
        <v>2140</v>
      </c>
      <c r="J121" s="59">
        <f t="shared" si="12"/>
        <v>3500</v>
      </c>
    </row>
    <row r="122" spans="2:10" x14ac:dyDescent="0.25">
      <c r="B122" s="171">
        <f t="shared" si="6"/>
        <v>209</v>
      </c>
      <c r="C122" s="15">
        <v>5</v>
      </c>
      <c r="D122" s="729">
        <f>C122*10</f>
        <v>50</v>
      </c>
      <c r="E122" s="732">
        <v>45268</v>
      </c>
      <c r="F122" s="729">
        <f>D122</f>
        <v>50</v>
      </c>
      <c r="G122" s="708" t="s">
        <v>705</v>
      </c>
      <c r="H122" s="709">
        <v>35</v>
      </c>
      <c r="I122" s="731">
        <f>I121-F122</f>
        <v>2090</v>
      </c>
      <c r="J122" s="59">
        <f t="shared" si="12"/>
        <v>1750</v>
      </c>
    </row>
    <row r="123" spans="2:10" x14ac:dyDescent="0.25">
      <c r="B123" s="171">
        <f t="shared" si="6"/>
        <v>204</v>
      </c>
      <c r="C123" s="15">
        <v>5</v>
      </c>
      <c r="D123" s="729">
        <f>C123*10</f>
        <v>50</v>
      </c>
      <c r="E123" s="732">
        <v>45273</v>
      </c>
      <c r="F123" s="729">
        <f>D123</f>
        <v>50</v>
      </c>
      <c r="G123" s="708" t="s">
        <v>745</v>
      </c>
      <c r="H123" s="709">
        <v>35</v>
      </c>
      <c r="I123" s="731">
        <f>I122-F123</f>
        <v>2040</v>
      </c>
      <c r="J123" s="59">
        <f t="shared" si="12"/>
        <v>1750</v>
      </c>
    </row>
    <row r="124" spans="2:10" x14ac:dyDescent="0.25">
      <c r="B124" s="171">
        <f t="shared" si="6"/>
        <v>184</v>
      </c>
      <c r="C124" s="15">
        <v>20</v>
      </c>
      <c r="D124" s="729">
        <f>C124*10</f>
        <v>200</v>
      </c>
      <c r="E124" s="732">
        <v>45275</v>
      </c>
      <c r="F124" s="729">
        <f>D124</f>
        <v>200</v>
      </c>
      <c r="G124" s="708" t="s">
        <v>770</v>
      </c>
      <c r="H124" s="709">
        <v>35</v>
      </c>
      <c r="I124" s="731">
        <f>I123-F124</f>
        <v>1840</v>
      </c>
      <c r="J124" s="59">
        <f t="shared" si="12"/>
        <v>7000</v>
      </c>
    </row>
    <row r="125" spans="2:10" x14ac:dyDescent="0.25">
      <c r="B125" s="171">
        <f t="shared" si="6"/>
        <v>174</v>
      </c>
      <c r="C125" s="15">
        <v>10</v>
      </c>
      <c r="D125" s="729">
        <f>C125*10</f>
        <v>100</v>
      </c>
      <c r="E125" s="732">
        <v>45276</v>
      </c>
      <c r="F125" s="729">
        <f>D125</f>
        <v>100</v>
      </c>
      <c r="G125" s="708" t="s">
        <v>780</v>
      </c>
      <c r="H125" s="709">
        <v>35</v>
      </c>
      <c r="I125" s="731">
        <f>I124-F125</f>
        <v>1740</v>
      </c>
      <c r="J125" s="59">
        <f t="shared" si="12"/>
        <v>3500</v>
      </c>
    </row>
    <row r="126" spans="2:10" x14ac:dyDescent="0.25">
      <c r="B126" s="171">
        <f t="shared" si="6"/>
        <v>154</v>
      </c>
      <c r="C126" s="15">
        <v>20</v>
      </c>
      <c r="D126" s="729">
        <f>C126*10</f>
        <v>200</v>
      </c>
      <c r="E126" s="732">
        <v>45276</v>
      </c>
      <c r="F126" s="729">
        <f>D126</f>
        <v>200</v>
      </c>
      <c r="G126" s="708" t="s">
        <v>787</v>
      </c>
      <c r="H126" s="709">
        <v>35</v>
      </c>
      <c r="I126" s="731">
        <f>I125-F126</f>
        <v>1540</v>
      </c>
      <c r="J126" s="59">
        <f t="shared" si="12"/>
        <v>7000</v>
      </c>
    </row>
    <row r="127" spans="2:10" x14ac:dyDescent="0.25">
      <c r="B127" s="171">
        <f t="shared" si="6"/>
        <v>144</v>
      </c>
      <c r="C127" s="15">
        <v>10</v>
      </c>
      <c r="D127" s="729">
        <f>C127*10</f>
        <v>100</v>
      </c>
      <c r="E127" s="732">
        <v>45284</v>
      </c>
      <c r="F127" s="729">
        <f>D127</f>
        <v>100</v>
      </c>
      <c r="G127" s="708" t="s">
        <v>871</v>
      </c>
      <c r="H127" s="709">
        <v>35</v>
      </c>
      <c r="I127" s="731">
        <f>I126-F127</f>
        <v>1440</v>
      </c>
      <c r="J127" s="59">
        <f t="shared" si="12"/>
        <v>3500</v>
      </c>
    </row>
    <row r="128" spans="2:10" x14ac:dyDescent="0.25">
      <c r="B128" s="171">
        <f t="shared" si="6"/>
        <v>134</v>
      </c>
      <c r="C128" s="15">
        <v>10</v>
      </c>
      <c r="D128" s="729">
        <f>C128*10</f>
        <v>100</v>
      </c>
      <c r="E128" s="732">
        <v>45289</v>
      </c>
      <c r="F128" s="729">
        <f>D128</f>
        <v>100</v>
      </c>
      <c r="G128" s="708" t="s">
        <v>903</v>
      </c>
      <c r="H128" s="709">
        <v>35</v>
      </c>
      <c r="I128" s="731">
        <f>I127-F128</f>
        <v>1340</v>
      </c>
      <c r="J128" s="59">
        <f t="shared" si="12"/>
        <v>3500</v>
      </c>
    </row>
    <row r="129" spans="2:10" x14ac:dyDescent="0.25">
      <c r="B129" s="171">
        <f t="shared" si="6"/>
        <v>124</v>
      </c>
      <c r="C129" s="15">
        <v>10</v>
      </c>
      <c r="D129" s="729">
        <f>C129*10</f>
        <v>100</v>
      </c>
      <c r="E129" s="732">
        <v>45277</v>
      </c>
      <c r="F129" s="729">
        <f>D129</f>
        <v>100</v>
      </c>
      <c r="G129" s="708" t="s">
        <v>794</v>
      </c>
      <c r="H129" s="709">
        <v>42</v>
      </c>
      <c r="I129" s="731">
        <f>I128-F129</f>
        <v>1240</v>
      </c>
      <c r="J129" s="59">
        <f t="shared" si="12"/>
        <v>4200</v>
      </c>
    </row>
    <row r="130" spans="2:10" x14ac:dyDescent="0.25">
      <c r="B130" s="171">
        <f t="shared" si="6"/>
        <v>114</v>
      </c>
      <c r="C130" s="15">
        <v>10</v>
      </c>
      <c r="D130" s="729">
        <f>C130*10</f>
        <v>100</v>
      </c>
      <c r="E130" s="732">
        <v>45258</v>
      </c>
      <c r="F130" s="729">
        <f>D130</f>
        <v>100</v>
      </c>
      <c r="G130" s="708" t="s">
        <v>562</v>
      </c>
      <c r="H130" s="709">
        <v>48</v>
      </c>
      <c r="I130" s="731">
        <f>I129-F130</f>
        <v>1140</v>
      </c>
      <c r="J130" s="59">
        <f t="shared" si="12"/>
        <v>4800</v>
      </c>
    </row>
    <row r="131" spans="2:10" x14ac:dyDescent="0.25">
      <c r="B131" s="171">
        <f t="shared" si="6"/>
        <v>104</v>
      </c>
      <c r="C131" s="15">
        <v>10</v>
      </c>
      <c r="D131" s="729">
        <f>C131*10</f>
        <v>100</v>
      </c>
      <c r="E131" s="732">
        <v>45259</v>
      </c>
      <c r="F131" s="729">
        <f>D131</f>
        <v>100</v>
      </c>
      <c r="G131" s="708" t="s">
        <v>566</v>
      </c>
      <c r="H131" s="709">
        <v>48</v>
      </c>
      <c r="I131" s="731">
        <f>I130-F131</f>
        <v>1040</v>
      </c>
      <c r="J131" s="59">
        <f t="shared" ref="J131:J170" si="13">H131*F131</f>
        <v>4800</v>
      </c>
    </row>
    <row r="132" spans="2:10" x14ac:dyDescent="0.25">
      <c r="B132" s="171">
        <f t="shared" si="6"/>
        <v>103</v>
      </c>
      <c r="C132" s="15">
        <v>1</v>
      </c>
      <c r="D132" s="729">
        <f>C132*10</f>
        <v>10</v>
      </c>
      <c r="E132" s="732">
        <v>45260</v>
      </c>
      <c r="F132" s="729">
        <f>D132</f>
        <v>10</v>
      </c>
      <c r="G132" s="708" t="s">
        <v>632</v>
      </c>
      <c r="H132" s="709">
        <v>48</v>
      </c>
      <c r="I132" s="731">
        <f>I131-F132</f>
        <v>1030</v>
      </c>
      <c r="J132" s="59">
        <f t="shared" si="13"/>
        <v>480</v>
      </c>
    </row>
    <row r="133" spans="2:10" x14ac:dyDescent="0.25">
      <c r="B133" s="171">
        <f t="shared" si="6"/>
        <v>96</v>
      </c>
      <c r="C133" s="15">
        <v>7</v>
      </c>
      <c r="D133" s="729">
        <f>C133*10</f>
        <v>70</v>
      </c>
      <c r="E133" s="732">
        <v>45262</v>
      </c>
      <c r="F133" s="729">
        <f>D133</f>
        <v>70</v>
      </c>
      <c r="G133" s="708" t="s">
        <v>655</v>
      </c>
      <c r="H133" s="709">
        <v>48</v>
      </c>
      <c r="I133" s="731">
        <f>I132-F133</f>
        <v>960</v>
      </c>
      <c r="J133" s="59">
        <f t="shared" si="13"/>
        <v>3360</v>
      </c>
    </row>
    <row r="134" spans="2:10" x14ac:dyDescent="0.25">
      <c r="B134" s="171">
        <f t="shared" si="6"/>
        <v>95</v>
      </c>
      <c r="C134" s="15">
        <v>1</v>
      </c>
      <c r="D134" s="729">
        <f>C134*10</f>
        <v>10</v>
      </c>
      <c r="E134" s="732">
        <v>45265</v>
      </c>
      <c r="F134" s="729">
        <f>D134</f>
        <v>10</v>
      </c>
      <c r="G134" s="708" t="s">
        <v>672</v>
      </c>
      <c r="H134" s="709">
        <v>48</v>
      </c>
      <c r="I134" s="731">
        <f>I133-F134</f>
        <v>950</v>
      </c>
      <c r="J134" s="59">
        <f t="shared" si="13"/>
        <v>480</v>
      </c>
    </row>
    <row r="135" spans="2:10" x14ac:dyDescent="0.25">
      <c r="B135" s="171">
        <f t="shared" si="6"/>
        <v>85</v>
      </c>
      <c r="C135" s="15">
        <v>10</v>
      </c>
      <c r="D135" s="729">
        <f>C135*10</f>
        <v>100</v>
      </c>
      <c r="E135" s="732">
        <v>45266</v>
      </c>
      <c r="F135" s="729">
        <f>D135</f>
        <v>100</v>
      </c>
      <c r="G135" s="708" t="s">
        <v>685</v>
      </c>
      <c r="H135" s="709">
        <v>48</v>
      </c>
      <c r="I135" s="731">
        <f>I134-F135</f>
        <v>850</v>
      </c>
      <c r="J135" s="59">
        <f t="shared" si="13"/>
        <v>4800</v>
      </c>
    </row>
    <row r="136" spans="2:10" x14ac:dyDescent="0.25">
      <c r="B136" s="171">
        <f t="shared" si="6"/>
        <v>83</v>
      </c>
      <c r="C136" s="15">
        <v>2</v>
      </c>
      <c r="D136" s="729">
        <f>C136*10</f>
        <v>20</v>
      </c>
      <c r="E136" s="732">
        <v>45267</v>
      </c>
      <c r="F136" s="729">
        <f>D136</f>
        <v>20</v>
      </c>
      <c r="G136" s="708" t="s">
        <v>697</v>
      </c>
      <c r="H136" s="709">
        <v>48</v>
      </c>
      <c r="I136" s="731">
        <f>I135-F136</f>
        <v>830</v>
      </c>
      <c r="J136" s="59">
        <f t="shared" si="13"/>
        <v>960</v>
      </c>
    </row>
    <row r="137" spans="2:10" x14ac:dyDescent="0.25">
      <c r="B137" s="171">
        <f t="shared" si="6"/>
        <v>78</v>
      </c>
      <c r="C137" s="15">
        <v>5</v>
      </c>
      <c r="D137" s="729">
        <f>C137*10</f>
        <v>50</v>
      </c>
      <c r="E137" s="732">
        <v>45269</v>
      </c>
      <c r="F137" s="729">
        <f>D137</f>
        <v>50</v>
      </c>
      <c r="G137" s="708" t="s">
        <v>717</v>
      </c>
      <c r="H137" s="709">
        <v>48</v>
      </c>
      <c r="I137" s="731">
        <f>I136-F137</f>
        <v>780</v>
      </c>
      <c r="J137" s="59">
        <f t="shared" si="13"/>
        <v>2400</v>
      </c>
    </row>
    <row r="138" spans="2:10" x14ac:dyDescent="0.25">
      <c r="B138" s="171">
        <f t="shared" si="6"/>
        <v>68</v>
      </c>
      <c r="C138" s="15">
        <v>10</v>
      </c>
      <c r="D138" s="729">
        <f>C138*10</f>
        <v>100</v>
      </c>
      <c r="E138" s="732">
        <v>45272</v>
      </c>
      <c r="F138" s="729">
        <f>D138</f>
        <v>100</v>
      </c>
      <c r="G138" s="708" t="s">
        <v>734</v>
      </c>
      <c r="H138" s="709">
        <v>48</v>
      </c>
      <c r="I138" s="731">
        <f>I137-F138</f>
        <v>680</v>
      </c>
      <c r="J138" s="59">
        <f t="shared" si="13"/>
        <v>4800</v>
      </c>
    </row>
    <row r="139" spans="2:10" x14ac:dyDescent="0.25">
      <c r="B139" s="171">
        <f t="shared" ref="B139:B170" si="14">B138-C139</f>
        <v>67</v>
      </c>
      <c r="C139" s="15">
        <v>1</v>
      </c>
      <c r="D139" s="729">
        <f>C139*10</f>
        <v>10</v>
      </c>
      <c r="E139" s="732">
        <v>45278</v>
      </c>
      <c r="F139" s="729">
        <f>D139</f>
        <v>10</v>
      </c>
      <c r="G139" s="708" t="s">
        <v>799</v>
      </c>
      <c r="H139" s="709">
        <v>48</v>
      </c>
      <c r="I139" s="731">
        <f>I138-F139</f>
        <v>670</v>
      </c>
      <c r="J139" s="59">
        <f t="shared" si="13"/>
        <v>480</v>
      </c>
    </row>
    <row r="140" spans="2:10" x14ac:dyDescent="0.25">
      <c r="B140" s="171">
        <f t="shared" si="14"/>
        <v>66</v>
      </c>
      <c r="C140" s="15">
        <v>1</v>
      </c>
      <c r="D140" s="729">
        <f>C140*10</f>
        <v>10</v>
      </c>
      <c r="E140" s="732">
        <v>45279</v>
      </c>
      <c r="F140" s="729">
        <f>D140</f>
        <v>10</v>
      </c>
      <c r="G140" s="708" t="s">
        <v>805</v>
      </c>
      <c r="H140" s="709">
        <v>48</v>
      </c>
      <c r="I140" s="731">
        <f>I139-F140</f>
        <v>660</v>
      </c>
      <c r="J140" s="59">
        <f t="shared" si="13"/>
        <v>480</v>
      </c>
    </row>
    <row r="141" spans="2:10" x14ac:dyDescent="0.25">
      <c r="B141" s="171">
        <f t="shared" si="14"/>
        <v>56</v>
      </c>
      <c r="C141" s="15">
        <v>10</v>
      </c>
      <c r="D141" s="729">
        <f>C141*10</f>
        <v>100</v>
      </c>
      <c r="E141" s="732">
        <v>45289</v>
      </c>
      <c r="F141" s="729">
        <f>D141</f>
        <v>100</v>
      </c>
      <c r="G141" s="708" t="s">
        <v>880</v>
      </c>
      <c r="H141" s="709">
        <v>48</v>
      </c>
      <c r="I141" s="731">
        <f>I140-F141</f>
        <v>560</v>
      </c>
      <c r="J141" s="59">
        <f t="shared" si="13"/>
        <v>4800</v>
      </c>
    </row>
    <row r="142" spans="2:10" x14ac:dyDescent="0.25">
      <c r="B142" s="171">
        <f t="shared" si="14"/>
        <v>55</v>
      </c>
      <c r="C142" s="15">
        <v>1</v>
      </c>
      <c r="D142" s="729">
        <f>C142*10</f>
        <v>10</v>
      </c>
      <c r="E142" s="732">
        <v>45288</v>
      </c>
      <c r="F142" s="729">
        <f>D142</f>
        <v>10</v>
      </c>
      <c r="G142" s="708" t="s">
        <v>910</v>
      </c>
      <c r="H142" s="709">
        <v>48</v>
      </c>
      <c r="I142" s="731">
        <f>I141-F142</f>
        <v>550</v>
      </c>
      <c r="J142" s="59">
        <f t="shared" si="13"/>
        <v>480</v>
      </c>
    </row>
    <row r="143" spans="2:10" x14ac:dyDescent="0.25">
      <c r="B143" s="171">
        <f t="shared" si="14"/>
        <v>50</v>
      </c>
      <c r="C143" s="15">
        <v>5</v>
      </c>
      <c r="D143" s="729">
        <f>C143*10</f>
        <v>50</v>
      </c>
      <c r="E143" s="732">
        <v>45290</v>
      </c>
      <c r="F143" s="729">
        <f>D143</f>
        <v>50</v>
      </c>
      <c r="G143" s="708" t="s">
        <v>924</v>
      </c>
      <c r="H143" s="709">
        <v>48</v>
      </c>
      <c r="I143" s="731">
        <f>I142-F143</f>
        <v>500</v>
      </c>
      <c r="J143" s="59">
        <f t="shared" si="13"/>
        <v>2400</v>
      </c>
    </row>
    <row r="144" spans="2:10" x14ac:dyDescent="0.25">
      <c r="B144" s="171">
        <f t="shared" si="14"/>
        <v>50</v>
      </c>
      <c r="C144" s="15"/>
      <c r="D144" s="729"/>
      <c r="E144" s="732"/>
      <c r="F144" s="729">
        <f>D144</f>
        <v>0</v>
      </c>
      <c r="G144" s="708"/>
      <c r="H144" s="709"/>
      <c r="I144" s="731">
        <f t="shared" ref="I144:I153" si="15">I143-F144</f>
        <v>500</v>
      </c>
      <c r="J144" s="59">
        <f t="shared" si="13"/>
        <v>0</v>
      </c>
    </row>
    <row r="145" spans="1:10" ht="20.25" x14ac:dyDescent="0.3">
      <c r="A145" s="1698" t="s">
        <v>356</v>
      </c>
      <c r="B145" s="1062">
        <f t="shared" si="14"/>
        <v>0</v>
      </c>
      <c r="C145" s="1703">
        <v>50</v>
      </c>
      <c r="D145" s="1699">
        <f t="shared" si="10"/>
        <v>500</v>
      </c>
      <c r="E145" s="1700">
        <v>45265</v>
      </c>
      <c r="F145" s="1699">
        <f t="shared" si="9"/>
        <v>500</v>
      </c>
      <c r="G145" s="1701" t="s">
        <v>678</v>
      </c>
      <c r="H145" s="1702">
        <v>35</v>
      </c>
      <c r="I145" s="1697">
        <f t="shared" si="15"/>
        <v>0</v>
      </c>
      <c r="J145" s="59">
        <f t="shared" si="13"/>
        <v>17500</v>
      </c>
    </row>
    <row r="146" spans="1:10" x14ac:dyDescent="0.25">
      <c r="B146" s="171">
        <f t="shared" si="14"/>
        <v>0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5"/>
        <v>0</v>
      </c>
      <c r="J146" s="59">
        <f t="shared" si="13"/>
        <v>0</v>
      </c>
    </row>
    <row r="147" spans="1:10" x14ac:dyDescent="0.25">
      <c r="B147" s="171">
        <f t="shared" si="14"/>
        <v>0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5"/>
        <v>0</v>
      </c>
      <c r="J147" s="59">
        <f t="shared" si="13"/>
        <v>0</v>
      </c>
    </row>
    <row r="148" spans="1:10" x14ac:dyDescent="0.25">
      <c r="B148" s="171">
        <f t="shared" si="14"/>
        <v>0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5"/>
        <v>0</v>
      </c>
      <c r="J148" s="59">
        <f t="shared" si="13"/>
        <v>0</v>
      </c>
    </row>
    <row r="149" spans="1:10" x14ac:dyDescent="0.25">
      <c r="B149" s="171">
        <f t="shared" si="14"/>
        <v>0</v>
      </c>
      <c r="C149" s="15"/>
      <c r="D149" s="729">
        <f t="shared" si="10"/>
        <v>0</v>
      </c>
      <c r="E149" s="732"/>
      <c r="F149" s="729">
        <f t="shared" si="9"/>
        <v>0</v>
      </c>
      <c r="G149" s="1425"/>
      <c r="H149" s="1426"/>
      <c r="I149" s="1704">
        <f t="shared" si="15"/>
        <v>0</v>
      </c>
      <c r="J149" s="1345">
        <f t="shared" si="13"/>
        <v>0</v>
      </c>
    </row>
    <row r="150" spans="1:10" x14ac:dyDescent="0.25">
      <c r="B150" s="171">
        <f t="shared" si="14"/>
        <v>0</v>
      </c>
      <c r="C150" s="15"/>
      <c r="D150" s="729">
        <f t="shared" si="10"/>
        <v>0</v>
      </c>
      <c r="E150" s="732"/>
      <c r="F150" s="729">
        <f t="shared" si="9"/>
        <v>0</v>
      </c>
      <c r="G150" s="1425"/>
      <c r="H150" s="1426"/>
      <c r="I150" s="1704">
        <f t="shared" si="15"/>
        <v>0</v>
      </c>
      <c r="J150" s="1345">
        <f t="shared" si="13"/>
        <v>0</v>
      </c>
    </row>
    <row r="151" spans="1:10" x14ac:dyDescent="0.25">
      <c r="B151" s="171">
        <f t="shared" si="14"/>
        <v>0</v>
      </c>
      <c r="C151" s="15"/>
      <c r="D151" s="729">
        <f t="shared" si="10"/>
        <v>0</v>
      </c>
      <c r="E151" s="732"/>
      <c r="F151" s="729">
        <f t="shared" si="9"/>
        <v>0</v>
      </c>
      <c r="G151" s="1425"/>
      <c r="H151" s="1426"/>
      <c r="I151" s="1704">
        <f t="shared" si="15"/>
        <v>0</v>
      </c>
      <c r="J151" s="1345">
        <f t="shared" si="13"/>
        <v>0</v>
      </c>
    </row>
    <row r="152" spans="1:10" x14ac:dyDescent="0.25">
      <c r="B152" s="171">
        <f t="shared" si="14"/>
        <v>0</v>
      </c>
      <c r="C152" s="15"/>
      <c r="D152" s="729">
        <f t="shared" si="10"/>
        <v>0</v>
      </c>
      <c r="E152" s="732"/>
      <c r="F152" s="729">
        <f t="shared" si="9"/>
        <v>0</v>
      </c>
      <c r="G152" s="1425"/>
      <c r="H152" s="1426"/>
      <c r="I152" s="1704">
        <f t="shared" si="15"/>
        <v>0</v>
      </c>
      <c r="J152" s="1345">
        <f t="shared" si="13"/>
        <v>0</v>
      </c>
    </row>
    <row r="153" spans="1:10" x14ac:dyDescent="0.25">
      <c r="B153" s="171">
        <f t="shared" si="14"/>
        <v>0</v>
      </c>
      <c r="C153" s="15"/>
      <c r="D153" s="729">
        <f t="shared" si="10"/>
        <v>0</v>
      </c>
      <c r="E153" s="732"/>
      <c r="F153" s="729">
        <f t="shared" si="9"/>
        <v>0</v>
      </c>
      <c r="G153" s="1425"/>
      <c r="H153" s="1426"/>
      <c r="I153" s="1704">
        <f t="shared" si="15"/>
        <v>0</v>
      </c>
      <c r="J153" s="1345">
        <f t="shared" si="13"/>
        <v>0</v>
      </c>
    </row>
    <row r="154" spans="1:10" x14ac:dyDescent="0.25">
      <c r="B154" s="171">
        <f t="shared" si="14"/>
        <v>0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ref="I131:I170" si="16">I153-F154</f>
        <v>0</v>
      </c>
      <c r="J154" s="59">
        <f t="shared" si="13"/>
        <v>0</v>
      </c>
    </row>
    <row r="155" spans="1:10" x14ac:dyDescent="0.25">
      <c r="B155" s="171">
        <f t="shared" si="14"/>
        <v>0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6"/>
        <v>0</v>
      </c>
      <c r="J155" s="59">
        <f t="shared" si="13"/>
        <v>0</v>
      </c>
    </row>
    <row r="156" spans="1:10" x14ac:dyDescent="0.25">
      <c r="B156" s="171">
        <f t="shared" si="14"/>
        <v>0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6"/>
        <v>0</v>
      </c>
      <c r="J156" s="59">
        <f t="shared" si="13"/>
        <v>0</v>
      </c>
    </row>
    <row r="157" spans="1:10" x14ac:dyDescent="0.25">
      <c r="B157" s="171">
        <f t="shared" si="14"/>
        <v>0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6"/>
        <v>0</v>
      </c>
      <c r="J157" s="59">
        <f t="shared" si="13"/>
        <v>0</v>
      </c>
    </row>
    <row r="158" spans="1:10" x14ac:dyDescent="0.25">
      <c r="B158" s="171">
        <f t="shared" si="14"/>
        <v>0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6"/>
        <v>0</v>
      </c>
      <c r="J158" s="59">
        <f t="shared" si="13"/>
        <v>0</v>
      </c>
    </row>
    <row r="159" spans="1:10" x14ac:dyDescent="0.25">
      <c r="B159" s="171">
        <f t="shared" si="14"/>
        <v>0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6"/>
        <v>0</v>
      </c>
      <c r="J159" s="59">
        <f t="shared" si="13"/>
        <v>0</v>
      </c>
    </row>
    <row r="160" spans="1:10" x14ac:dyDescent="0.25">
      <c r="B160" s="171">
        <f t="shared" si="14"/>
        <v>0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6"/>
        <v>0</v>
      </c>
      <c r="J160" s="59">
        <f t="shared" si="13"/>
        <v>0</v>
      </c>
    </row>
    <row r="161" spans="1:10" x14ac:dyDescent="0.25">
      <c r="B161" s="171">
        <f t="shared" si="14"/>
        <v>0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6"/>
        <v>0</v>
      </c>
      <c r="J161" s="59">
        <f t="shared" si="13"/>
        <v>0</v>
      </c>
    </row>
    <row r="162" spans="1:10" x14ac:dyDescent="0.25">
      <c r="B162" s="171">
        <f t="shared" si="14"/>
        <v>0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6"/>
        <v>0</v>
      </c>
      <c r="J162" s="59">
        <f t="shared" si="13"/>
        <v>0</v>
      </c>
    </row>
    <row r="163" spans="1:10" x14ac:dyDescent="0.25">
      <c r="B163" s="171">
        <f t="shared" si="14"/>
        <v>0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6"/>
        <v>0</v>
      </c>
      <c r="J163" s="59">
        <f t="shared" si="13"/>
        <v>0</v>
      </c>
    </row>
    <row r="164" spans="1:10" x14ac:dyDescent="0.25">
      <c r="B164" s="171">
        <f t="shared" si="14"/>
        <v>0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6"/>
        <v>0</v>
      </c>
      <c r="J164" s="59">
        <f t="shared" si="13"/>
        <v>0</v>
      </c>
    </row>
    <row r="165" spans="1:10" x14ac:dyDescent="0.25">
      <c r="B165" s="171">
        <f t="shared" si="14"/>
        <v>0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6"/>
        <v>0</v>
      </c>
      <c r="J165" s="59">
        <f t="shared" si="13"/>
        <v>0</v>
      </c>
    </row>
    <row r="166" spans="1:10" x14ac:dyDescent="0.25">
      <c r="B166" s="171">
        <f t="shared" si="14"/>
        <v>0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6"/>
        <v>0</v>
      </c>
      <c r="J166" s="59">
        <f t="shared" si="13"/>
        <v>0</v>
      </c>
    </row>
    <row r="167" spans="1:10" x14ac:dyDescent="0.25">
      <c r="B167" s="171">
        <f t="shared" si="14"/>
        <v>0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6"/>
        <v>0</v>
      </c>
      <c r="J167" s="59">
        <f t="shared" si="13"/>
        <v>0</v>
      </c>
    </row>
    <row r="168" spans="1:10" x14ac:dyDescent="0.25">
      <c r="B168" s="171">
        <f t="shared" si="14"/>
        <v>0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6"/>
        <v>0</v>
      </c>
      <c r="J168" s="59">
        <f t="shared" si="13"/>
        <v>0</v>
      </c>
    </row>
    <row r="169" spans="1:10" x14ac:dyDescent="0.25">
      <c r="B169" s="171">
        <f t="shared" si="14"/>
        <v>0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6"/>
        <v>0</v>
      </c>
      <c r="J169" s="59">
        <f t="shared" si="13"/>
        <v>0</v>
      </c>
    </row>
    <row r="170" spans="1:10" x14ac:dyDescent="0.25">
      <c r="B170" s="171">
        <f t="shared" si="14"/>
        <v>0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6"/>
        <v>0</v>
      </c>
      <c r="J170" s="59">
        <f t="shared" si="13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17">B171-C172</f>
        <v>503</v>
      </c>
      <c r="C172" s="37"/>
      <c r="D172" s="468">
        <v>0</v>
      </c>
      <c r="E172" s="660"/>
      <c r="F172" s="90">
        <f t="shared" ref="F172" si="18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14400</v>
      </c>
      <c r="E173" s="129"/>
      <c r="F173" s="101">
        <f>SUM(F9:F172)</f>
        <v>14400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62" t="s">
        <v>21</v>
      </c>
      <c r="E175" s="1563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B84" sqref="B8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376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09" t="s">
        <v>91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573" t="s">
        <v>87</v>
      </c>
      <c r="B5" s="1609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573"/>
      <c r="B6" s="1609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09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99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100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101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102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103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106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107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108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109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110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112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111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113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115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116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117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119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122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123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124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125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127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129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131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145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144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149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152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153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157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165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167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172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174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185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9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203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210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212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219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221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224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225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226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237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238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240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8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3">
        <f t="shared" si="3"/>
        <v>50</v>
      </c>
      <c r="E64" s="1094">
        <v>45229</v>
      </c>
      <c r="F64" s="1088">
        <f t="shared" si="0"/>
        <v>50</v>
      </c>
      <c r="G64" s="1090" t="s">
        <v>257</v>
      </c>
      <c r="H64" s="1091">
        <v>0</v>
      </c>
      <c r="I64" s="1092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3">
        <f t="shared" si="3"/>
        <v>100</v>
      </c>
      <c r="E65" s="1094">
        <v>45232</v>
      </c>
      <c r="F65" s="1088">
        <f t="shared" si="0"/>
        <v>100</v>
      </c>
      <c r="G65" s="1090" t="s">
        <v>266</v>
      </c>
      <c r="H65" s="1091">
        <v>52</v>
      </c>
      <c r="I65" s="1092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3">
        <f t="shared" si="3"/>
        <v>50</v>
      </c>
      <c r="E66" s="1094">
        <v>45233</v>
      </c>
      <c r="F66" s="1088">
        <f t="shared" si="0"/>
        <v>50</v>
      </c>
      <c r="G66" s="1090" t="s">
        <v>267</v>
      </c>
      <c r="H66" s="1091">
        <v>0</v>
      </c>
      <c r="I66" s="1092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3">
        <f t="shared" si="3"/>
        <v>50</v>
      </c>
      <c r="E67" s="1094">
        <v>45233</v>
      </c>
      <c r="F67" s="1088">
        <f t="shared" si="0"/>
        <v>50</v>
      </c>
      <c r="G67" s="1090" t="s">
        <v>267</v>
      </c>
      <c r="H67" s="1091">
        <v>0</v>
      </c>
      <c r="I67" s="1092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3">
        <f t="shared" si="3"/>
        <v>40</v>
      </c>
      <c r="E68" s="1094">
        <v>45239</v>
      </c>
      <c r="F68" s="1088">
        <f t="shared" si="0"/>
        <v>40</v>
      </c>
      <c r="G68" s="1090" t="s">
        <v>288</v>
      </c>
      <c r="H68" s="1091">
        <v>0</v>
      </c>
      <c r="I68" s="1092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3">
        <f t="shared" si="3"/>
        <v>80</v>
      </c>
      <c r="E69" s="1094">
        <v>45241</v>
      </c>
      <c r="F69" s="1088">
        <f t="shared" si="0"/>
        <v>80</v>
      </c>
      <c r="G69" s="1090" t="s">
        <v>298</v>
      </c>
      <c r="H69" s="1091">
        <v>52</v>
      </c>
      <c r="I69" s="1092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3">
        <f t="shared" si="3"/>
        <v>50</v>
      </c>
      <c r="E70" s="1094">
        <v>45243</v>
      </c>
      <c r="F70" s="1088">
        <f t="shared" si="0"/>
        <v>50</v>
      </c>
      <c r="G70" s="1090" t="s">
        <v>306</v>
      </c>
      <c r="H70" s="1091">
        <v>52</v>
      </c>
      <c r="I70" s="1092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3">
        <f t="shared" si="3"/>
        <v>40</v>
      </c>
      <c r="E71" s="1094">
        <v>45247</v>
      </c>
      <c r="F71" s="1088">
        <f t="shared" si="0"/>
        <v>40</v>
      </c>
      <c r="G71" s="1090" t="s">
        <v>327</v>
      </c>
      <c r="H71" s="1091">
        <v>0</v>
      </c>
      <c r="I71" s="1092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3">
        <f t="shared" si="3"/>
        <v>50</v>
      </c>
      <c r="E72" s="1094">
        <v>45248</v>
      </c>
      <c r="F72" s="1088">
        <f t="shared" si="0"/>
        <v>50</v>
      </c>
      <c r="G72" s="1090" t="s">
        <v>333</v>
      </c>
      <c r="H72" s="1091">
        <v>0</v>
      </c>
      <c r="I72" s="1092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3">
        <f t="shared" si="3"/>
        <v>60</v>
      </c>
      <c r="E73" s="1094">
        <v>45253</v>
      </c>
      <c r="F73" s="1088">
        <f t="shared" si="0"/>
        <v>60</v>
      </c>
      <c r="G73" s="1090" t="s">
        <v>352</v>
      </c>
      <c r="H73" s="1091">
        <v>52</v>
      </c>
      <c r="I73" s="1092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3">
        <f t="shared" si="3"/>
        <v>0</v>
      </c>
      <c r="E74" s="1094"/>
      <c r="F74" s="1088">
        <f t="shared" si="0"/>
        <v>0</v>
      </c>
      <c r="G74" s="1090"/>
      <c r="H74" s="1091"/>
      <c r="I74" s="1190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>C75*10</f>
        <v>100</v>
      </c>
      <c r="E75" s="1340">
        <v>45258</v>
      </c>
      <c r="F75" s="729">
        <f>D75</f>
        <v>100</v>
      </c>
      <c r="G75" s="708" t="s">
        <v>562</v>
      </c>
      <c r="H75" s="709">
        <v>52</v>
      </c>
      <c r="I75" s="1092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>C76*10</f>
        <v>100</v>
      </c>
      <c r="E76" s="1340">
        <v>45261</v>
      </c>
      <c r="F76" s="729">
        <f>D76</f>
        <v>100</v>
      </c>
      <c r="G76" s="708" t="s">
        <v>650</v>
      </c>
      <c r="H76" s="709">
        <v>52</v>
      </c>
      <c r="I76" s="1092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>C77*10</f>
        <v>100</v>
      </c>
      <c r="E77" s="1340">
        <v>45268</v>
      </c>
      <c r="F77" s="729">
        <f>D77</f>
        <v>100</v>
      </c>
      <c r="G77" s="708" t="s">
        <v>701</v>
      </c>
      <c r="H77" s="709">
        <v>0</v>
      </c>
      <c r="I77" s="1092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>C78*10</f>
        <v>120</v>
      </c>
      <c r="E78" s="1340">
        <v>45272</v>
      </c>
      <c r="F78" s="729">
        <f>D78</f>
        <v>120</v>
      </c>
      <c r="G78" s="708" t="s">
        <v>729</v>
      </c>
      <c r="H78" s="709">
        <v>0</v>
      </c>
      <c r="I78" s="1092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81">
        <f>C79*10</f>
        <v>50</v>
      </c>
      <c r="E79" s="1340">
        <v>45284</v>
      </c>
      <c r="F79" s="729">
        <f>D79</f>
        <v>50</v>
      </c>
      <c r="G79" s="708" t="s">
        <v>1003</v>
      </c>
      <c r="H79" s="709">
        <v>0</v>
      </c>
      <c r="I79" s="1092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81">
        <f>C80*10</f>
        <v>100</v>
      </c>
      <c r="E80" s="1340">
        <v>45288</v>
      </c>
      <c r="F80" s="729">
        <f>D80</f>
        <v>100</v>
      </c>
      <c r="G80" s="708" t="s">
        <v>904</v>
      </c>
      <c r="H80" s="709">
        <v>52</v>
      </c>
      <c r="I80" s="1092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81">
        <f>C81*10</f>
        <v>20</v>
      </c>
      <c r="E81" s="1340">
        <v>45289</v>
      </c>
      <c r="F81" s="729">
        <f>D81</f>
        <v>20</v>
      </c>
      <c r="G81" s="708" t="s">
        <v>921</v>
      </c>
      <c r="H81" s="709">
        <v>41.5</v>
      </c>
      <c r="I81" s="1092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81">
        <f>C82*10</f>
        <v>30</v>
      </c>
      <c r="E82" s="1340">
        <v>45290</v>
      </c>
      <c r="F82" s="729">
        <f>D82</f>
        <v>30</v>
      </c>
      <c r="G82" s="708" t="s">
        <v>931</v>
      </c>
      <c r="H82" s="709">
        <v>52</v>
      </c>
      <c r="I82" s="1092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81">
        <f>C83*10</f>
        <v>60</v>
      </c>
      <c r="E83" s="1340">
        <v>45295</v>
      </c>
      <c r="F83" s="729">
        <f>D83</f>
        <v>60</v>
      </c>
      <c r="G83" s="708" t="s">
        <v>963</v>
      </c>
      <c r="H83" s="709">
        <v>0</v>
      </c>
      <c r="I83" s="1092">
        <f t="shared" si="5"/>
        <v>340</v>
      </c>
      <c r="J83" s="59">
        <f t="shared" si="6"/>
        <v>0</v>
      </c>
    </row>
    <row r="84" spans="1:10" x14ac:dyDescent="0.25">
      <c r="B84" s="545">
        <f t="shared" si="7"/>
        <v>34</v>
      </c>
      <c r="C84" s="15"/>
      <c r="D84" s="781">
        <f t="shared" si="3"/>
        <v>0</v>
      </c>
      <c r="E84" s="1340"/>
      <c r="F84" s="729">
        <f t="shared" si="0"/>
        <v>0</v>
      </c>
      <c r="G84" s="708"/>
      <c r="H84" s="709"/>
      <c r="I84" s="1190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781">
        <f t="shared" si="3"/>
        <v>0</v>
      </c>
      <c r="E85" s="1340"/>
      <c r="F85" s="729">
        <f t="shared" si="0"/>
        <v>0</v>
      </c>
      <c r="G85" s="708"/>
      <c r="H85" s="709"/>
      <c r="I85" s="1092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781">
        <f t="shared" si="3"/>
        <v>0</v>
      </c>
      <c r="E86" s="1340"/>
      <c r="F86" s="729">
        <f t="shared" si="0"/>
        <v>0</v>
      </c>
      <c r="G86" s="708"/>
      <c r="H86" s="709"/>
      <c r="I86" s="1092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781">
        <f t="shared" si="3"/>
        <v>0</v>
      </c>
      <c r="E87" s="1340"/>
      <c r="F87" s="729">
        <f t="shared" si="0"/>
        <v>0</v>
      </c>
      <c r="G87" s="708"/>
      <c r="H87" s="709"/>
      <c r="I87" s="1092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781">
        <f t="shared" si="3"/>
        <v>0</v>
      </c>
      <c r="E88" s="1340"/>
      <c r="F88" s="729">
        <f t="shared" si="0"/>
        <v>0</v>
      </c>
      <c r="G88" s="708"/>
      <c r="H88" s="709"/>
      <c r="I88" s="1092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5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62" t="s">
        <v>21</v>
      </c>
      <c r="E92" s="156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69"/>
      <c r="B1" s="1569"/>
      <c r="C1" s="1569"/>
      <c r="D1" s="1569"/>
      <c r="E1" s="1569"/>
      <c r="F1" s="1569"/>
      <c r="G1" s="1569"/>
      <c r="H1" s="156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1000"/>
      <c r="E4" s="1001"/>
      <c r="F4" s="366"/>
      <c r="G4" s="825"/>
      <c r="H4" s="38"/>
    </row>
    <row r="5" spans="1:11" ht="15" customHeight="1" x14ac:dyDescent="0.25">
      <c r="A5" s="538"/>
      <c r="B5" s="71"/>
      <c r="C5" s="825"/>
      <c r="D5" s="1000"/>
      <c r="E5" s="1002"/>
      <c r="F5" s="366"/>
      <c r="G5" s="825"/>
      <c r="H5" s="38"/>
    </row>
    <row r="6" spans="1:11" ht="15" customHeight="1" x14ac:dyDescent="0.25">
      <c r="A6" s="1004"/>
      <c r="B6" s="71"/>
      <c r="C6" s="825"/>
      <c r="D6" s="1000"/>
      <c r="E6" s="1002"/>
      <c r="F6" s="366"/>
      <c r="G6" s="825"/>
      <c r="H6" s="38"/>
    </row>
    <row r="7" spans="1:11" ht="15.75" customHeight="1" x14ac:dyDescent="0.25">
      <c r="A7" s="1004"/>
      <c r="B7" s="813"/>
      <c r="C7" s="837"/>
      <c r="D7" s="1000"/>
      <c r="E7" s="1002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5"/>
      <c r="B8" s="813"/>
      <c r="C8" s="837"/>
      <c r="D8" s="1000"/>
      <c r="E8" s="1002"/>
      <c r="F8" s="366"/>
      <c r="G8" s="825"/>
      <c r="H8" s="316"/>
    </row>
    <row r="9" spans="1:11" ht="15.75" thickBot="1" x14ac:dyDescent="0.3">
      <c r="B9" s="814"/>
      <c r="C9" s="837"/>
      <c r="D9" s="1000"/>
      <c r="E9" s="1003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6">
        <f t="shared" si="2"/>
        <v>0</v>
      </c>
      <c r="H16" s="1007"/>
      <c r="I16" s="1008"/>
      <c r="J16" s="1009">
        <f t="shared" si="3"/>
        <v>0</v>
      </c>
      <c r="K16" s="935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6">
        <f t="shared" si="2"/>
        <v>0</v>
      </c>
      <c r="H17" s="1007"/>
      <c r="I17" s="1008"/>
      <c r="J17" s="1009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6">
        <f t="shared" si="2"/>
        <v>0</v>
      </c>
      <c r="H18" s="1010"/>
      <c r="I18" s="1008"/>
      <c r="J18" s="1009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6">
        <f t="shared" si="2"/>
        <v>0</v>
      </c>
      <c r="H19" s="1010"/>
      <c r="I19" s="1008"/>
      <c r="J19" s="1009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6">
        <f t="shared" si="2"/>
        <v>0</v>
      </c>
      <c r="H20" s="1010"/>
      <c r="I20" s="1008"/>
      <c r="J20" s="1009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6">
        <f t="shared" si="2"/>
        <v>0</v>
      </c>
      <c r="H21" s="1010"/>
      <c r="I21" s="1008"/>
      <c r="J21" s="1009">
        <f t="shared" si="3"/>
        <v>0</v>
      </c>
      <c r="K21" s="935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6">
        <f t="shared" si="2"/>
        <v>0</v>
      </c>
      <c r="H22" s="1010"/>
      <c r="I22" s="1008"/>
      <c r="J22" s="1009">
        <f>J21-G22</f>
        <v>0</v>
      </c>
      <c r="K22" s="935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6">
        <f t="shared" si="2"/>
        <v>0</v>
      </c>
      <c r="H23" s="1010"/>
      <c r="I23" s="1008"/>
      <c r="J23" s="1009">
        <f t="shared" ref="J23:J30" si="4">J22-G23</f>
        <v>0</v>
      </c>
      <c r="K23" s="935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6">
        <f t="shared" si="2"/>
        <v>0</v>
      </c>
      <c r="H24" s="1010"/>
      <c r="I24" s="1008"/>
      <c r="J24" s="1009">
        <f t="shared" si="4"/>
        <v>0</v>
      </c>
      <c r="K24" s="935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6">
        <f t="shared" si="2"/>
        <v>0</v>
      </c>
      <c r="H25" s="1010"/>
      <c r="I25" s="1008"/>
      <c r="J25" s="1009">
        <f t="shared" si="4"/>
        <v>0</v>
      </c>
      <c r="K25" s="935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6">
        <f t="shared" si="2"/>
        <v>0</v>
      </c>
      <c r="H26" s="1010"/>
      <c r="I26" s="1008"/>
      <c r="J26" s="1009">
        <f t="shared" si="4"/>
        <v>0</v>
      </c>
      <c r="K26" s="935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62" t="s">
        <v>21</v>
      </c>
      <c r="F34" s="156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73"/>
      <c r="B5" s="1570"/>
      <c r="C5" s="349"/>
      <c r="D5" s="129"/>
      <c r="E5" s="666"/>
      <c r="F5" s="61"/>
      <c r="G5" s="5"/>
    </row>
    <row r="6" spans="1:9" x14ac:dyDescent="0.25">
      <c r="A6" s="1573"/>
      <c r="B6" s="157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78" t="s">
        <v>247</v>
      </c>
      <c r="B5" s="1610" t="s">
        <v>98</v>
      </c>
      <c r="C5" s="151">
        <v>24</v>
      </c>
      <c r="D5" s="144">
        <v>45269</v>
      </c>
      <c r="E5" s="173">
        <v>3618.29</v>
      </c>
      <c r="F5" s="71">
        <v>4</v>
      </c>
      <c r="G5" s="1469">
        <f>F31</f>
        <v>19141.88</v>
      </c>
      <c r="H5" s="149">
        <f>E5-G5+E6+E7+E8+E4</f>
        <v>0</v>
      </c>
    </row>
    <row r="6" spans="1:11" ht="15.75" x14ac:dyDescent="0.25">
      <c r="A6" s="1578"/>
      <c r="B6" s="1610"/>
      <c r="C6" s="151">
        <v>24</v>
      </c>
      <c r="D6" s="144">
        <v>45271</v>
      </c>
      <c r="E6" s="71">
        <v>3619.21</v>
      </c>
      <c r="F6" s="71">
        <v>4</v>
      </c>
      <c r="G6" s="1490"/>
    </row>
    <row r="7" spans="1:11" ht="15.75" thickBot="1" x14ac:dyDescent="0.3">
      <c r="B7" s="1611"/>
      <c r="C7" s="151">
        <v>23.5</v>
      </c>
      <c r="D7" s="144">
        <v>45281</v>
      </c>
      <c r="E7" s="71">
        <v>3645.96</v>
      </c>
      <c r="F7" s="71">
        <v>4</v>
      </c>
      <c r="G7" s="1467"/>
    </row>
    <row r="8" spans="1:11" ht="15.75" thickBot="1" x14ac:dyDescent="0.3">
      <c r="B8" s="1375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636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636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636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6">
        <f t="shared" si="2"/>
        <v>888.4</v>
      </c>
      <c r="G13" s="1010" t="s">
        <v>636</v>
      </c>
      <c r="H13" s="1008">
        <v>0</v>
      </c>
      <c r="I13" s="1009">
        <f t="shared" si="3"/>
        <v>15519.240000000003</v>
      </c>
      <c r="J13" s="935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6">
        <f t="shared" si="2"/>
        <v>933.03</v>
      </c>
      <c r="G14" s="1010" t="s">
        <v>636</v>
      </c>
      <c r="H14" s="1008">
        <v>0</v>
      </c>
      <c r="I14" s="1009">
        <f t="shared" si="3"/>
        <v>14586.210000000003</v>
      </c>
      <c r="J14" s="935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6">
        <f t="shared" si="2"/>
        <v>3618.29</v>
      </c>
      <c r="G15" s="1010" t="s">
        <v>722</v>
      </c>
      <c r="H15" s="1008">
        <v>0</v>
      </c>
      <c r="I15" s="1009">
        <f t="shared" si="3"/>
        <v>10967.920000000002</v>
      </c>
      <c r="J15" s="1161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6">
        <f t="shared" si="2"/>
        <v>3619.21</v>
      </c>
      <c r="G16" s="1010" t="s">
        <v>778</v>
      </c>
      <c r="H16" s="1008">
        <v>0</v>
      </c>
      <c r="I16" s="1009">
        <f t="shared" si="3"/>
        <v>7348.7100000000019</v>
      </c>
      <c r="J16" s="1161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6">
        <f t="shared" si="2"/>
        <v>919.43</v>
      </c>
      <c r="G17" s="1010" t="s">
        <v>828</v>
      </c>
      <c r="H17" s="1008">
        <v>0</v>
      </c>
      <c r="I17" s="1009">
        <f t="shared" si="3"/>
        <v>6429.2800000000016</v>
      </c>
      <c r="J17" s="1161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6">
        <f t="shared" ref="F18:F20" si="4">D18</f>
        <v>895.84</v>
      </c>
      <c r="G18" s="1010" t="s">
        <v>828</v>
      </c>
      <c r="H18" s="1008">
        <v>0</v>
      </c>
      <c r="I18" s="1009">
        <f t="shared" si="3"/>
        <v>5533.4400000000014</v>
      </c>
      <c r="J18" s="1161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6">
        <f t="shared" si="4"/>
        <v>898.11</v>
      </c>
      <c r="G19" s="1010" t="s">
        <v>828</v>
      </c>
      <c r="H19" s="1008">
        <v>0</v>
      </c>
      <c r="I19" s="1009">
        <f t="shared" si="3"/>
        <v>4635.3300000000017</v>
      </c>
      <c r="J19" s="1161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6">
        <f t="shared" si="4"/>
        <v>932.58</v>
      </c>
      <c r="G20" s="1010" t="s">
        <v>828</v>
      </c>
      <c r="H20" s="1008">
        <v>0</v>
      </c>
      <c r="I20" s="1009">
        <f t="shared" si="3"/>
        <v>3702.7500000000018</v>
      </c>
      <c r="J20" s="1161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6">
        <f t="shared" si="2"/>
        <v>3702.75</v>
      </c>
      <c r="G21" s="1010" t="s">
        <v>974</v>
      </c>
      <c r="H21" s="1008">
        <v>0</v>
      </c>
      <c r="I21" s="1009">
        <f>I20-F21</f>
        <v>0</v>
      </c>
      <c r="J21" s="1161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6">
        <f t="shared" si="2"/>
        <v>0</v>
      </c>
      <c r="G22" s="1010"/>
      <c r="H22" s="1008"/>
      <c r="I22" s="1009">
        <f t="shared" ref="I22:I29" si="5">I21-F22</f>
        <v>0</v>
      </c>
      <c r="J22" s="1161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6">
        <f t="shared" si="2"/>
        <v>0</v>
      </c>
      <c r="G23" s="1486"/>
      <c r="H23" s="1487"/>
      <c r="I23" s="1488">
        <f t="shared" si="5"/>
        <v>0</v>
      </c>
      <c r="J23" s="1489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6"/>
      <c r="H24" s="1487"/>
      <c r="I24" s="1488">
        <f t="shared" si="5"/>
        <v>0</v>
      </c>
      <c r="J24" s="1489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6"/>
      <c r="H25" s="1487"/>
      <c r="I25" s="1488">
        <f t="shared" si="5"/>
        <v>0</v>
      </c>
      <c r="J25" s="1489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6"/>
      <c r="H26" s="1487"/>
      <c r="I26" s="1488">
        <f t="shared" si="5"/>
        <v>0</v>
      </c>
      <c r="J26" s="1489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6"/>
      <c r="H27" s="1487"/>
      <c r="I27" s="1488">
        <f t="shared" si="5"/>
        <v>0</v>
      </c>
      <c r="J27" s="1489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8"/>
      <c r="I28" s="1009">
        <f t="shared" si="5"/>
        <v>0</v>
      </c>
      <c r="J28" s="935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62" t="s">
        <v>21</v>
      </c>
      <c r="E33" s="1563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J1" workbookViewId="0">
      <selection activeCell="M22" sqref="M22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76" t="s">
        <v>370</v>
      </c>
      <c r="C1" s="1576"/>
      <c r="D1" s="1576"/>
      <c r="E1" s="1576"/>
      <c r="F1" s="1576"/>
      <c r="G1" s="1576"/>
      <c r="H1" s="1576"/>
      <c r="I1" s="11">
        <v>1</v>
      </c>
      <c r="L1" s="1569" t="s">
        <v>382</v>
      </c>
      <c r="M1" s="1569"/>
      <c r="N1" s="1569"/>
      <c r="O1" s="1569"/>
      <c r="P1" s="1569"/>
      <c r="Q1" s="1569"/>
      <c r="R1" s="1569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612" t="s">
        <v>76</v>
      </c>
      <c r="C5" s="1613" t="s">
        <v>197</v>
      </c>
      <c r="D5" s="766">
        <v>82</v>
      </c>
      <c r="E5" s="129">
        <v>45254</v>
      </c>
      <c r="F5" s="624">
        <v>1022.39</v>
      </c>
      <c r="G5" s="71">
        <v>42</v>
      </c>
      <c r="H5" s="1153"/>
      <c r="L5" s="1612" t="s">
        <v>88</v>
      </c>
      <c r="M5" s="1613" t="s">
        <v>197</v>
      </c>
      <c r="N5" s="766">
        <v>91</v>
      </c>
      <c r="O5" s="129">
        <v>45289</v>
      </c>
      <c r="P5" s="624">
        <v>3447.35</v>
      </c>
      <c r="Q5" s="71">
        <v>105</v>
      </c>
      <c r="R5" s="1362"/>
    </row>
    <row r="6" spans="2:20" ht="15.75" customHeight="1" x14ac:dyDescent="0.25">
      <c r="B6" s="1612"/>
      <c r="C6" s="1613"/>
      <c r="D6" s="767"/>
      <c r="E6" s="129"/>
      <c r="F6" s="765"/>
      <c r="G6" s="1468"/>
      <c r="H6" s="1469">
        <f>G39</f>
        <v>1022.39</v>
      </c>
      <c r="I6" s="7">
        <f>F6-H6+F5+F7+F4</f>
        <v>0</v>
      </c>
      <c r="L6" s="1612"/>
      <c r="M6" s="1613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2"/>
      <c r="D7" s="768"/>
      <c r="E7" s="769"/>
      <c r="F7" s="770"/>
      <c r="G7" s="771"/>
      <c r="H7" s="772"/>
      <c r="M7" s="1360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1">
        <f>Q5+Q6+Q7-N9+Q4</f>
        <v>95</v>
      </c>
      <c r="N9" s="825">
        <v>10</v>
      </c>
      <c r="O9" s="870">
        <v>330.05</v>
      </c>
      <c r="P9" s="858">
        <v>45289</v>
      </c>
      <c r="Q9" s="981">
        <f t="shared" ref="Q9:Q38" si="1">O9</f>
        <v>330.05</v>
      </c>
      <c r="R9" s="844" t="s">
        <v>921</v>
      </c>
      <c r="S9" s="859">
        <v>92</v>
      </c>
      <c r="T9" s="843">
        <f>P5+P6+P7-Q9+P4</f>
        <v>3117.2999999999997</v>
      </c>
    </row>
    <row r="10" spans="2:20" x14ac:dyDescent="0.25">
      <c r="C10" s="1011">
        <f>C9-D10</f>
        <v>32</v>
      </c>
      <c r="D10" s="825">
        <v>10</v>
      </c>
      <c r="E10" s="870">
        <v>237.03</v>
      </c>
      <c r="F10" s="858">
        <v>45260</v>
      </c>
      <c r="G10" s="981">
        <f t="shared" ref="G10" si="2">E10</f>
        <v>237.03</v>
      </c>
      <c r="H10" s="844" t="s">
        <v>635</v>
      </c>
      <c r="I10" s="859">
        <v>83</v>
      </c>
      <c r="J10" s="843">
        <f>J9-G10</f>
        <v>785.36</v>
      </c>
      <c r="K10" s="803"/>
      <c r="M10" s="1011">
        <f>M9-N10</f>
        <v>91</v>
      </c>
      <c r="N10" s="825">
        <v>4</v>
      </c>
      <c r="O10" s="870">
        <v>133.63</v>
      </c>
      <c r="P10" s="858">
        <v>45289</v>
      </c>
      <c r="Q10" s="981">
        <f t="shared" si="1"/>
        <v>133.63</v>
      </c>
      <c r="R10" s="844" t="s">
        <v>922</v>
      </c>
      <c r="S10" s="859">
        <v>93</v>
      </c>
      <c r="T10" s="843">
        <f>T9-Q10</f>
        <v>2983.6699999999996</v>
      </c>
    </row>
    <row r="11" spans="2:20" x14ac:dyDescent="0.25">
      <c r="C11" s="1011">
        <f>C10-D11</f>
        <v>30</v>
      </c>
      <c r="D11" s="825">
        <v>2</v>
      </c>
      <c r="E11" s="870">
        <v>50.92</v>
      </c>
      <c r="F11" s="858">
        <v>45267</v>
      </c>
      <c r="G11" s="981">
        <f t="shared" si="0"/>
        <v>50.92</v>
      </c>
      <c r="H11" s="844" t="s">
        <v>692</v>
      </c>
      <c r="I11" s="859">
        <v>83</v>
      </c>
      <c r="J11" s="843">
        <f t="shared" ref="J11:J38" si="3">J10-G11</f>
        <v>734.44</v>
      </c>
      <c r="K11" s="803"/>
      <c r="M11" s="1011">
        <f>M10-N11</f>
        <v>81</v>
      </c>
      <c r="N11" s="825">
        <v>10</v>
      </c>
      <c r="O11" s="870">
        <v>320.67</v>
      </c>
      <c r="P11" s="858">
        <v>45290</v>
      </c>
      <c r="Q11" s="981">
        <f t="shared" si="1"/>
        <v>320.67</v>
      </c>
      <c r="R11" s="844" t="s">
        <v>924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1">
        <f t="shared" ref="C12:C14" si="5">C11-D12</f>
        <v>28</v>
      </c>
      <c r="D12" s="825">
        <v>2</v>
      </c>
      <c r="E12" s="870">
        <v>48.73</v>
      </c>
      <c r="F12" s="858">
        <v>45269</v>
      </c>
      <c r="G12" s="981">
        <f t="shared" si="0"/>
        <v>48.73</v>
      </c>
      <c r="H12" s="844" t="s">
        <v>710</v>
      </c>
      <c r="I12" s="859">
        <v>83</v>
      </c>
      <c r="J12" s="843">
        <f t="shared" si="3"/>
        <v>685.71</v>
      </c>
      <c r="K12" s="803"/>
      <c r="L12" s="54" t="s">
        <v>33</v>
      </c>
      <c r="M12" s="1011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1">
        <f t="shared" si="1"/>
        <v>163.75</v>
      </c>
      <c r="R12" s="844" t="s">
        <v>935</v>
      </c>
      <c r="S12" s="859">
        <v>92</v>
      </c>
      <c r="T12" s="843">
        <f t="shared" si="4"/>
        <v>2499.2499999999995</v>
      </c>
    </row>
    <row r="13" spans="2:20" x14ac:dyDescent="0.25">
      <c r="C13" s="1011">
        <f t="shared" si="5"/>
        <v>20</v>
      </c>
      <c r="D13" s="825">
        <v>8</v>
      </c>
      <c r="E13" s="870">
        <v>196.11</v>
      </c>
      <c r="F13" s="858">
        <v>45269</v>
      </c>
      <c r="G13" s="981">
        <f t="shared" si="0"/>
        <v>196.11</v>
      </c>
      <c r="H13" s="844" t="s">
        <v>714</v>
      </c>
      <c r="I13" s="859">
        <v>0</v>
      </c>
      <c r="J13" s="843">
        <f t="shared" si="3"/>
        <v>489.6</v>
      </c>
      <c r="K13" s="803"/>
      <c r="M13" s="1011">
        <f t="shared" si="6"/>
        <v>66</v>
      </c>
      <c r="N13" s="825">
        <v>10</v>
      </c>
      <c r="O13" s="870">
        <v>330.79</v>
      </c>
      <c r="P13" s="858">
        <v>45291</v>
      </c>
      <c r="Q13" s="981">
        <f t="shared" si="1"/>
        <v>330.79</v>
      </c>
      <c r="R13" s="844" t="s">
        <v>937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1">
        <f t="shared" si="5"/>
        <v>12</v>
      </c>
      <c r="D14" s="825">
        <v>8</v>
      </c>
      <c r="E14" s="870">
        <v>197.5</v>
      </c>
      <c r="F14" s="858">
        <v>45271</v>
      </c>
      <c r="G14" s="981">
        <f t="shared" si="0"/>
        <v>197.5</v>
      </c>
      <c r="H14" s="844" t="s">
        <v>725</v>
      </c>
      <c r="I14" s="859">
        <v>0</v>
      </c>
      <c r="J14" s="843">
        <f t="shared" si="3"/>
        <v>292.10000000000002</v>
      </c>
      <c r="K14" s="803"/>
      <c r="L14" s="19"/>
      <c r="M14" s="1011">
        <f t="shared" si="6"/>
        <v>64</v>
      </c>
      <c r="N14" s="825">
        <v>2</v>
      </c>
      <c r="O14" s="870">
        <v>70.75</v>
      </c>
      <c r="P14" s="858">
        <v>45293</v>
      </c>
      <c r="Q14" s="981">
        <f t="shared" si="1"/>
        <v>70.75</v>
      </c>
      <c r="R14" s="844" t="s">
        <v>941</v>
      </c>
      <c r="S14" s="859">
        <v>93</v>
      </c>
      <c r="T14" s="843">
        <f t="shared" si="4"/>
        <v>2097.7099999999996</v>
      </c>
    </row>
    <row r="15" spans="2:20" x14ac:dyDescent="0.25">
      <c r="C15" s="1011">
        <f>C14-D15</f>
        <v>3</v>
      </c>
      <c r="D15" s="825">
        <v>9</v>
      </c>
      <c r="E15" s="870">
        <v>219.46</v>
      </c>
      <c r="F15" s="858">
        <v>45272</v>
      </c>
      <c r="G15" s="981">
        <f t="shared" si="0"/>
        <v>219.46</v>
      </c>
      <c r="H15" s="844" t="s">
        <v>729</v>
      </c>
      <c r="I15" s="859">
        <v>0</v>
      </c>
      <c r="J15" s="843">
        <f t="shared" si="3"/>
        <v>72.640000000000015</v>
      </c>
      <c r="M15" s="1011">
        <f>M14-N15</f>
        <v>58</v>
      </c>
      <c r="N15" s="825">
        <v>6</v>
      </c>
      <c r="O15" s="870">
        <v>197.11</v>
      </c>
      <c r="P15" s="858">
        <v>45293</v>
      </c>
      <c r="Q15" s="981">
        <f t="shared" si="1"/>
        <v>197.11</v>
      </c>
      <c r="R15" s="844" t="s">
        <v>942</v>
      </c>
      <c r="S15" s="859">
        <v>0</v>
      </c>
      <c r="T15" s="843">
        <f t="shared" si="4"/>
        <v>1900.5999999999995</v>
      </c>
    </row>
    <row r="16" spans="2:20" x14ac:dyDescent="0.25">
      <c r="C16" s="1011">
        <f t="shared" ref="C16:C38" si="7">C15-D16</f>
        <v>0</v>
      </c>
      <c r="D16" s="825">
        <v>3</v>
      </c>
      <c r="E16" s="870">
        <v>72.64</v>
      </c>
      <c r="F16" s="858">
        <v>45272</v>
      </c>
      <c r="G16" s="981">
        <f t="shared" si="0"/>
        <v>72.64</v>
      </c>
      <c r="H16" s="844" t="s">
        <v>734</v>
      </c>
      <c r="I16" s="859">
        <v>83</v>
      </c>
      <c r="J16" s="843">
        <f t="shared" si="3"/>
        <v>0</v>
      </c>
      <c r="M16" s="1011">
        <f t="shared" ref="M16:M38" si="8">M15-N16</f>
        <v>57</v>
      </c>
      <c r="N16" s="825">
        <v>1</v>
      </c>
      <c r="O16" s="870">
        <v>31.9</v>
      </c>
      <c r="P16" s="858">
        <v>45294</v>
      </c>
      <c r="Q16" s="981">
        <f t="shared" si="1"/>
        <v>31.9</v>
      </c>
      <c r="R16" s="844" t="s">
        <v>950</v>
      </c>
      <c r="S16" s="859">
        <v>92</v>
      </c>
      <c r="T16" s="843">
        <f t="shared" si="4"/>
        <v>1868.6999999999994</v>
      </c>
    </row>
    <row r="17" spans="3:20" x14ac:dyDescent="0.25">
      <c r="C17" s="1011">
        <f t="shared" si="7"/>
        <v>0</v>
      </c>
      <c r="D17" s="825"/>
      <c r="E17" s="870">
        <v>0</v>
      </c>
      <c r="F17" s="858"/>
      <c r="G17" s="981">
        <f t="shared" si="0"/>
        <v>0</v>
      </c>
      <c r="H17" s="844"/>
      <c r="I17" s="859"/>
      <c r="J17" s="843">
        <f t="shared" si="3"/>
        <v>0</v>
      </c>
      <c r="M17" s="1011">
        <f t="shared" si="8"/>
        <v>56</v>
      </c>
      <c r="N17" s="825">
        <v>1</v>
      </c>
      <c r="O17" s="870">
        <v>35.880000000000003</v>
      </c>
      <c r="P17" s="858">
        <v>45294</v>
      </c>
      <c r="Q17" s="981">
        <f t="shared" si="1"/>
        <v>35.880000000000003</v>
      </c>
      <c r="R17" s="844" t="s">
        <v>950</v>
      </c>
      <c r="S17" s="859">
        <v>92</v>
      </c>
      <c r="T17" s="843">
        <f t="shared" si="4"/>
        <v>1832.8199999999993</v>
      </c>
    </row>
    <row r="18" spans="3:20" x14ac:dyDescent="0.25">
      <c r="C18" s="1011">
        <f t="shared" si="7"/>
        <v>0</v>
      </c>
      <c r="D18" s="825"/>
      <c r="E18" s="870">
        <v>0</v>
      </c>
      <c r="F18" s="858"/>
      <c r="G18" s="1427">
        <f t="shared" si="0"/>
        <v>0</v>
      </c>
      <c r="H18" s="1430"/>
      <c r="I18" s="1431"/>
      <c r="J18" s="1432">
        <f t="shared" si="3"/>
        <v>0</v>
      </c>
      <c r="M18" s="1011">
        <f t="shared" si="8"/>
        <v>55</v>
      </c>
      <c r="N18" s="825">
        <v>1</v>
      </c>
      <c r="O18" s="870">
        <v>34.56</v>
      </c>
      <c r="P18" s="858">
        <v>45296</v>
      </c>
      <c r="Q18" s="981">
        <f t="shared" si="1"/>
        <v>34.56</v>
      </c>
      <c r="R18" s="844" t="s">
        <v>971</v>
      </c>
      <c r="S18" s="859">
        <v>93</v>
      </c>
      <c r="T18" s="843">
        <f t="shared" si="4"/>
        <v>1798.2599999999993</v>
      </c>
    </row>
    <row r="19" spans="3:20" x14ac:dyDescent="0.25">
      <c r="C19" s="1011">
        <f t="shared" si="7"/>
        <v>0</v>
      </c>
      <c r="D19" s="825"/>
      <c r="E19" s="870">
        <v>0</v>
      </c>
      <c r="F19" s="858"/>
      <c r="G19" s="1427">
        <f t="shared" si="0"/>
        <v>0</v>
      </c>
      <c r="H19" s="1430"/>
      <c r="I19" s="1431"/>
      <c r="J19" s="1432">
        <f t="shared" si="3"/>
        <v>0</v>
      </c>
      <c r="M19" s="1011">
        <f t="shared" si="8"/>
        <v>46</v>
      </c>
      <c r="N19" s="825">
        <v>9</v>
      </c>
      <c r="O19" s="870">
        <v>300.75</v>
      </c>
      <c r="P19" s="858">
        <v>45297</v>
      </c>
      <c r="Q19" s="981">
        <f t="shared" si="1"/>
        <v>300.75</v>
      </c>
      <c r="R19" s="844" t="s">
        <v>975</v>
      </c>
      <c r="S19" s="859">
        <v>0</v>
      </c>
      <c r="T19" s="843">
        <f t="shared" si="4"/>
        <v>1497.5099999999993</v>
      </c>
    </row>
    <row r="20" spans="3:20" x14ac:dyDescent="0.25">
      <c r="C20" s="1011">
        <f t="shared" si="7"/>
        <v>0</v>
      </c>
      <c r="D20" s="825"/>
      <c r="E20" s="870">
        <v>0</v>
      </c>
      <c r="F20" s="858"/>
      <c r="G20" s="1427">
        <f t="shared" si="0"/>
        <v>0</v>
      </c>
      <c r="H20" s="1430"/>
      <c r="I20" s="1431"/>
      <c r="J20" s="1432">
        <f t="shared" si="3"/>
        <v>0</v>
      </c>
      <c r="M20" s="1011">
        <f t="shared" si="8"/>
        <v>36</v>
      </c>
      <c r="N20" s="825">
        <v>10</v>
      </c>
      <c r="O20" s="870">
        <v>321.32</v>
      </c>
      <c r="P20" s="858">
        <v>45297</v>
      </c>
      <c r="Q20" s="981">
        <f t="shared" si="1"/>
        <v>321.32</v>
      </c>
      <c r="R20" s="844" t="s">
        <v>981</v>
      </c>
      <c r="S20" s="859">
        <v>92</v>
      </c>
      <c r="T20" s="843">
        <f t="shared" si="4"/>
        <v>1176.1899999999994</v>
      </c>
    </row>
    <row r="21" spans="3:20" x14ac:dyDescent="0.25">
      <c r="C21" s="1011">
        <f t="shared" si="7"/>
        <v>0</v>
      </c>
      <c r="D21" s="825"/>
      <c r="E21" s="870">
        <v>0</v>
      </c>
      <c r="F21" s="858"/>
      <c r="G21" s="1427">
        <f t="shared" si="0"/>
        <v>0</v>
      </c>
      <c r="H21" s="1430"/>
      <c r="I21" s="1431"/>
      <c r="J21" s="1432">
        <f t="shared" si="3"/>
        <v>0</v>
      </c>
      <c r="M21" s="1011">
        <f t="shared" si="8"/>
        <v>15</v>
      </c>
      <c r="N21" s="825">
        <v>21</v>
      </c>
      <c r="O21" s="870">
        <v>680.33</v>
      </c>
      <c r="P21" s="858">
        <v>45297</v>
      </c>
      <c r="Q21" s="981">
        <f t="shared" si="1"/>
        <v>680.33</v>
      </c>
      <c r="R21" s="844" t="s">
        <v>994</v>
      </c>
      <c r="S21" s="859">
        <v>0</v>
      </c>
      <c r="T21" s="843">
        <f t="shared" si="4"/>
        <v>495.85999999999933</v>
      </c>
    </row>
    <row r="22" spans="3:20" x14ac:dyDescent="0.25">
      <c r="C22" s="1011">
        <f t="shared" si="7"/>
        <v>0</v>
      </c>
      <c r="D22" s="825"/>
      <c r="E22" s="870">
        <v>0</v>
      </c>
      <c r="F22" s="858"/>
      <c r="G22" s="1427">
        <f t="shared" si="0"/>
        <v>0</v>
      </c>
      <c r="H22" s="1430"/>
      <c r="I22" s="1431"/>
      <c r="J22" s="1432">
        <f t="shared" si="3"/>
        <v>0</v>
      </c>
      <c r="M22" s="557">
        <f t="shared" si="8"/>
        <v>15</v>
      </c>
      <c r="N22" s="825"/>
      <c r="O22" s="870">
        <v>0</v>
      </c>
      <c r="P22" s="858"/>
      <c r="Q22" s="981">
        <f t="shared" si="1"/>
        <v>0</v>
      </c>
      <c r="R22" s="844"/>
      <c r="S22" s="859"/>
      <c r="T22" s="547">
        <f t="shared" si="4"/>
        <v>495.85999999999933</v>
      </c>
    </row>
    <row r="23" spans="3:20" x14ac:dyDescent="0.25">
      <c r="C23" s="1011">
        <f t="shared" si="7"/>
        <v>0</v>
      </c>
      <c r="D23" s="825"/>
      <c r="E23" s="870">
        <v>0</v>
      </c>
      <c r="F23" s="858"/>
      <c r="G23" s="981">
        <f t="shared" si="0"/>
        <v>0</v>
      </c>
      <c r="H23" s="844"/>
      <c r="I23" s="859"/>
      <c r="J23" s="843">
        <f t="shared" si="3"/>
        <v>0</v>
      </c>
      <c r="M23" s="1011">
        <f t="shared" si="8"/>
        <v>15</v>
      </c>
      <c r="N23" s="825"/>
      <c r="O23" s="870">
        <v>0</v>
      </c>
      <c r="P23" s="858"/>
      <c r="Q23" s="981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1">
        <f t="shared" si="7"/>
        <v>0</v>
      </c>
      <c r="D24" s="825"/>
      <c r="E24" s="870">
        <v>0</v>
      </c>
      <c r="F24" s="858"/>
      <c r="G24" s="981">
        <f t="shared" si="0"/>
        <v>0</v>
      </c>
      <c r="H24" s="844"/>
      <c r="I24" s="859"/>
      <c r="J24" s="843">
        <f t="shared" si="3"/>
        <v>0</v>
      </c>
      <c r="M24" s="1011">
        <f t="shared" si="8"/>
        <v>15</v>
      </c>
      <c r="N24" s="825"/>
      <c r="O24" s="870">
        <v>0</v>
      </c>
      <c r="P24" s="858"/>
      <c r="Q24" s="981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1">
        <f t="shared" si="7"/>
        <v>0</v>
      </c>
      <c r="D25" s="825"/>
      <c r="E25" s="870">
        <v>0</v>
      </c>
      <c r="F25" s="858"/>
      <c r="G25" s="981">
        <f t="shared" si="0"/>
        <v>0</v>
      </c>
      <c r="H25" s="844"/>
      <c r="I25" s="859"/>
      <c r="J25" s="843">
        <f t="shared" si="3"/>
        <v>0</v>
      </c>
      <c r="M25" s="1011">
        <f t="shared" si="8"/>
        <v>15</v>
      </c>
      <c r="N25" s="825"/>
      <c r="O25" s="870">
        <v>0</v>
      </c>
      <c r="P25" s="858"/>
      <c r="Q25" s="981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1">
        <f t="shared" si="7"/>
        <v>0</v>
      </c>
      <c r="D26" s="825"/>
      <c r="E26" s="870">
        <v>0</v>
      </c>
      <c r="F26" s="858"/>
      <c r="G26" s="981">
        <f t="shared" si="0"/>
        <v>0</v>
      </c>
      <c r="H26" s="844"/>
      <c r="I26" s="859"/>
      <c r="J26" s="843">
        <f t="shared" si="3"/>
        <v>0</v>
      </c>
      <c r="M26" s="1011">
        <f t="shared" si="8"/>
        <v>15</v>
      </c>
      <c r="N26" s="825"/>
      <c r="O26" s="870">
        <v>0</v>
      </c>
      <c r="P26" s="858"/>
      <c r="Q26" s="981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1">
        <f t="shared" si="7"/>
        <v>0</v>
      </c>
      <c r="D27" s="825"/>
      <c r="E27" s="870">
        <v>0</v>
      </c>
      <c r="F27" s="858"/>
      <c r="G27" s="981">
        <f t="shared" si="0"/>
        <v>0</v>
      </c>
      <c r="H27" s="844"/>
      <c r="I27" s="859"/>
      <c r="J27" s="843">
        <f t="shared" si="3"/>
        <v>0</v>
      </c>
      <c r="M27" s="1011">
        <f t="shared" si="8"/>
        <v>15</v>
      </c>
      <c r="N27" s="825"/>
      <c r="O27" s="870">
        <v>0</v>
      </c>
      <c r="P27" s="858"/>
      <c r="Q27" s="981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1">
        <f t="shared" si="7"/>
        <v>0</v>
      </c>
      <c r="D28" s="825"/>
      <c r="E28" s="870">
        <v>0</v>
      </c>
      <c r="F28" s="858"/>
      <c r="G28" s="981">
        <f t="shared" si="0"/>
        <v>0</v>
      </c>
      <c r="H28" s="844"/>
      <c r="I28" s="859"/>
      <c r="J28" s="843">
        <f t="shared" si="3"/>
        <v>0</v>
      </c>
      <c r="M28" s="1011">
        <f t="shared" si="8"/>
        <v>15</v>
      </c>
      <c r="N28" s="825"/>
      <c r="O28" s="870">
        <v>0</v>
      </c>
      <c r="P28" s="858"/>
      <c r="Q28" s="981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1">
        <f t="shared" si="7"/>
        <v>0</v>
      </c>
      <c r="D29" s="825"/>
      <c r="E29" s="870">
        <v>0</v>
      </c>
      <c r="F29" s="866"/>
      <c r="G29" s="981">
        <f t="shared" si="0"/>
        <v>0</v>
      </c>
      <c r="H29" s="869"/>
      <c r="I29" s="867"/>
      <c r="J29" s="843">
        <f t="shared" si="3"/>
        <v>0</v>
      </c>
      <c r="M29" s="1011">
        <f t="shared" si="8"/>
        <v>15</v>
      </c>
      <c r="N29" s="825"/>
      <c r="O29" s="870">
        <v>0</v>
      </c>
      <c r="P29" s="866"/>
      <c r="Q29" s="981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1">
        <f t="shared" si="7"/>
        <v>0</v>
      </c>
      <c r="D30" s="825"/>
      <c r="E30" s="870">
        <v>0</v>
      </c>
      <c r="F30" s="866"/>
      <c r="G30" s="981">
        <f t="shared" si="0"/>
        <v>0</v>
      </c>
      <c r="H30" s="869"/>
      <c r="I30" s="867"/>
      <c r="J30" s="843">
        <f t="shared" si="3"/>
        <v>0</v>
      </c>
      <c r="M30" s="1011">
        <f t="shared" si="8"/>
        <v>15</v>
      </c>
      <c r="N30" s="825"/>
      <c r="O30" s="870">
        <v>0</v>
      </c>
      <c r="P30" s="866"/>
      <c r="Q30" s="981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1">
        <f t="shared" si="7"/>
        <v>0</v>
      </c>
      <c r="D31" s="825"/>
      <c r="E31" s="870">
        <v>0</v>
      </c>
      <c r="F31" s="866"/>
      <c r="G31" s="981">
        <f t="shared" si="0"/>
        <v>0</v>
      </c>
      <c r="H31" s="869"/>
      <c r="I31" s="867"/>
      <c r="J31" s="843">
        <f t="shared" si="3"/>
        <v>0</v>
      </c>
      <c r="M31" s="1011">
        <f t="shared" si="8"/>
        <v>15</v>
      </c>
      <c r="N31" s="825"/>
      <c r="O31" s="870">
        <v>0</v>
      </c>
      <c r="P31" s="866"/>
      <c r="Q31" s="981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1">
        <f t="shared" si="7"/>
        <v>0</v>
      </c>
      <c r="D32" s="825"/>
      <c r="E32" s="870">
        <v>0</v>
      </c>
      <c r="F32" s="866"/>
      <c r="G32" s="981">
        <f t="shared" si="0"/>
        <v>0</v>
      </c>
      <c r="H32" s="869"/>
      <c r="I32" s="867"/>
      <c r="J32" s="843">
        <f t="shared" si="3"/>
        <v>0</v>
      </c>
      <c r="M32" s="1011">
        <f t="shared" si="8"/>
        <v>15</v>
      </c>
      <c r="N32" s="825"/>
      <c r="O32" s="870">
        <v>0</v>
      </c>
      <c r="P32" s="866"/>
      <c r="Q32" s="981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1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1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1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1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1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1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1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1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1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1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1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1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62" t="s">
        <v>21</v>
      </c>
      <c r="F41" s="1563"/>
      <c r="G41" s="136">
        <f>F5+F6-G39+F7+F4</f>
        <v>0</v>
      </c>
      <c r="M41" s="5"/>
      <c r="O41" s="1562" t="s">
        <v>21</v>
      </c>
      <c r="P41" s="1563"/>
      <c r="Q41" s="136">
        <f>P5+P6-Q39+P7+P4</f>
        <v>495.85999999999967</v>
      </c>
    </row>
    <row r="42" spans="2:20" ht="15.75" thickBot="1" x14ac:dyDescent="0.3">
      <c r="B42" s="120"/>
      <c r="E42" s="1150" t="s">
        <v>4</v>
      </c>
      <c r="F42" s="1151"/>
      <c r="G42" s="49">
        <f>G5+G6-D39+G7+G4</f>
        <v>0</v>
      </c>
      <c r="L42" s="120"/>
      <c r="O42" s="1358" t="s">
        <v>4</v>
      </c>
      <c r="P42" s="1359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78"/>
      <c r="B6" s="1614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78"/>
      <c r="B7" s="1615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2" t="s">
        <v>21</v>
      </c>
      <c r="E30" s="156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76" t="s">
        <v>377</v>
      </c>
      <c r="B1" s="1576"/>
      <c r="C1" s="1576"/>
      <c r="D1" s="1576"/>
      <c r="E1" s="1576"/>
      <c r="F1" s="1576"/>
      <c r="G1" s="15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16" t="s">
        <v>193</v>
      </c>
      <c r="B5" s="1593" t="s">
        <v>162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16"/>
      <c r="B6" s="1593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617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309</v>
      </c>
      <c r="H9" s="69">
        <v>0</v>
      </c>
      <c r="I9" s="127">
        <f>E5+E6+E7-F9+E4</f>
        <v>2758.38</v>
      </c>
    </row>
    <row r="10" spans="1:9" x14ac:dyDescent="0.25">
      <c r="B10" s="1011">
        <f>B9-C10</f>
        <v>93</v>
      </c>
      <c r="C10" s="825">
        <v>2</v>
      </c>
      <c r="D10" s="870">
        <v>58.53</v>
      </c>
      <c r="E10" s="858">
        <v>45245</v>
      </c>
      <c r="F10" s="981">
        <f>D10</f>
        <v>58.53</v>
      </c>
      <c r="G10" s="844" t="s">
        <v>315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1">
        <f>B10-C11</f>
        <v>63</v>
      </c>
      <c r="C11" s="825">
        <v>30</v>
      </c>
      <c r="D11" s="870">
        <v>868.96</v>
      </c>
      <c r="E11" s="858">
        <v>45245</v>
      </c>
      <c r="F11" s="981">
        <f>D11</f>
        <v>868.96</v>
      </c>
      <c r="G11" s="844" t="s">
        <v>319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1">
        <f t="shared" ref="B12:B14" si="1">B11-C12</f>
        <v>62</v>
      </c>
      <c r="C12" s="1079">
        <v>1</v>
      </c>
      <c r="D12" s="870">
        <v>27.73</v>
      </c>
      <c r="E12" s="858">
        <v>45245</v>
      </c>
      <c r="F12" s="981">
        <f>D12</f>
        <v>27.73</v>
      </c>
      <c r="G12" s="844" t="s">
        <v>320</v>
      </c>
      <c r="H12" s="859">
        <v>93</v>
      </c>
      <c r="I12" s="843">
        <f t="shared" si="0"/>
        <v>1803.1599999999999</v>
      </c>
    </row>
    <row r="13" spans="1:9" x14ac:dyDescent="0.25">
      <c r="B13" s="1011">
        <f t="shared" si="1"/>
        <v>55</v>
      </c>
      <c r="C13" s="825">
        <v>7</v>
      </c>
      <c r="D13" s="870">
        <v>203.31</v>
      </c>
      <c r="E13" s="858">
        <v>45246</v>
      </c>
      <c r="F13" s="981">
        <f>D13</f>
        <v>203.31</v>
      </c>
      <c r="G13" s="844" t="s">
        <v>322</v>
      </c>
      <c r="H13" s="859">
        <v>0</v>
      </c>
      <c r="I13" s="843">
        <f t="shared" si="0"/>
        <v>1599.85</v>
      </c>
    </row>
    <row r="14" spans="1:9" x14ac:dyDescent="0.25">
      <c r="A14" s="19"/>
      <c r="B14" s="1011">
        <f t="shared" si="1"/>
        <v>40</v>
      </c>
      <c r="C14" s="825">
        <v>15</v>
      </c>
      <c r="D14" s="870">
        <v>438.13</v>
      </c>
      <c r="E14" s="858">
        <v>45248</v>
      </c>
      <c r="F14" s="981">
        <f t="shared" ref="F14:F31" si="2">D14</f>
        <v>438.13</v>
      </c>
      <c r="G14" s="844" t="s">
        <v>333</v>
      </c>
      <c r="H14" s="859">
        <v>0</v>
      </c>
      <c r="I14" s="843">
        <f t="shared" si="0"/>
        <v>1161.7199999999998</v>
      </c>
    </row>
    <row r="15" spans="1:9" x14ac:dyDescent="0.25">
      <c r="B15" s="1011">
        <f>B14-C15</f>
        <v>39</v>
      </c>
      <c r="C15" s="825">
        <v>1</v>
      </c>
      <c r="D15" s="870">
        <v>28.3</v>
      </c>
      <c r="E15" s="858">
        <v>45248</v>
      </c>
      <c r="F15" s="981">
        <f t="shared" si="2"/>
        <v>28.3</v>
      </c>
      <c r="G15" s="844" t="s">
        <v>334</v>
      </c>
      <c r="H15" s="859">
        <v>93</v>
      </c>
      <c r="I15" s="843">
        <f t="shared" si="0"/>
        <v>1133.4199999999998</v>
      </c>
    </row>
    <row r="16" spans="1:9" x14ac:dyDescent="0.25">
      <c r="B16" s="1011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1">
        <f t="shared" si="2"/>
        <v>231.65</v>
      </c>
      <c r="G16" s="844" t="s">
        <v>352</v>
      </c>
      <c r="H16" s="859">
        <v>93</v>
      </c>
      <c r="I16" s="843">
        <f t="shared" si="0"/>
        <v>901.76999999999987</v>
      </c>
    </row>
    <row r="17" spans="1:9" x14ac:dyDescent="0.25">
      <c r="B17" s="1011">
        <f t="shared" si="3"/>
        <v>24</v>
      </c>
      <c r="C17" s="825">
        <v>7</v>
      </c>
      <c r="D17" s="870">
        <v>204.19</v>
      </c>
      <c r="E17" s="858">
        <v>45255</v>
      </c>
      <c r="F17" s="981">
        <f t="shared" si="2"/>
        <v>204.19</v>
      </c>
      <c r="G17" s="844" t="s">
        <v>364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1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1">
        <f t="shared" si="3"/>
        <v>23</v>
      </c>
      <c r="C19" s="825">
        <v>1</v>
      </c>
      <c r="D19" s="1163">
        <v>28.38</v>
      </c>
      <c r="E19" s="1330">
        <v>45257</v>
      </c>
      <c r="F19" s="1331">
        <f t="shared" si="2"/>
        <v>28.38</v>
      </c>
      <c r="G19" s="1159" t="s">
        <v>557</v>
      </c>
      <c r="H19" s="1160">
        <v>92</v>
      </c>
      <c r="I19" s="843">
        <f t="shared" si="0"/>
        <v>669.19999999999993</v>
      </c>
    </row>
    <row r="20" spans="1:9" x14ac:dyDescent="0.25">
      <c r="B20" s="1011">
        <f t="shared" si="3"/>
        <v>21</v>
      </c>
      <c r="C20" s="825">
        <v>2</v>
      </c>
      <c r="D20" s="1163">
        <v>54.77</v>
      </c>
      <c r="E20" s="1330">
        <v>45257</v>
      </c>
      <c r="F20" s="1331">
        <f t="shared" si="2"/>
        <v>54.77</v>
      </c>
      <c r="G20" s="1159" t="s">
        <v>558</v>
      </c>
      <c r="H20" s="1160">
        <v>93</v>
      </c>
      <c r="I20" s="843">
        <f t="shared" si="0"/>
        <v>614.42999999999995</v>
      </c>
    </row>
    <row r="21" spans="1:9" x14ac:dyDescent="0.25">
      <c r="B21" s="1011">
        <f t="shared" si="3"/>
        <v>17</v>
      </c>
      <c r="C21" s="825">
        <v>4</v>
      </c>
      <c r="D21" s="1163">
        <v>116.31</v>
      </c>
      <c r="E21" s="1330">
        <v>45261</v>
      </c>
      <c r="F21" s="1331">
        <f t="shared" ref="F21" si="4">D21</f>
        <v>116.31</v>
      </c>
      <c r="G21" s="1159" t="s">
        <v>642</v>
      </c>
      <c r="H21" s="1160">
        <v>0</v>
      </c>
      <c r="I21" s="843">
        <f t="shared" si="0"/>
        <v>498.11999999999995</v>
      </c>
    </row>
    <row r="22" spans="1:9" x14ac:dyDescent="0.25">
      <c r="B22" s="1011">
        <f t="shared" si="3"/>
        <v>8</v>
      </c>
      <c r="C22" s="825">
        <v>9</v>
      </c>
      <c r="D22" s="1163">
        <v>262.95999999999998</v>
      </c>
      <c r="E22" s="1330">
        <v>45262</v>
      </c>
      <c r="F22" s="1331">
        <f t="shared" si="2"/>
        <v>262.95999999999998</v>
      </c>
      <c r="G22" s="1159" t="s">
        <v>655</v>
      </c>
      <c r="H22" s="1160">
        <v>93</v>
      </c>
      <c r="I22" s="843">
        <f t="shared" si="0"/>
        <v>235.15999999999997</v>
      </c>
    </row>
    <row r="23" spans="1:9" x14ac:dyDescent="0.25">
      <c r="B23" s="1011">
        <f t="shared" si="3"/>
        <v>0</v>
      </c>
      <c r="C23" s="991">
        <v>8</v>
      </c>
      <c r="D23" s="1163">
        <v>234.17</v>
      </c>
      <c r="E23" s="1330">
        <v>45264</v>
      </c>
      <c r="F23" s="1331">
        <f t="shared" si="2"/>
        <v>234.17</v>
      </c>
      <c r="G23" s="1159" t="s">
        <v>658</v>
      </c>
      <c r="H23" s="1160">
        <v>0</v>
      </c>
      <c r="I23" s="843">
        <f t="shared" si="0"/>
        <v>0.98999999999998067</v>
      </c>
    </row>
    <row r="24" spans="1:9" x14ac:dyDescent="0.25">
      <c r="B24" s="1011">
        <f t="shared" si="3"/>
        <v>0</v>
      </c>
      <c r="C24" s="991"/>
      <c r="D24" s="1163"/>
      <c r="E24" s="1330"/>
      <c r="F24" s="1331">
        <f t="shared" si="2"/>
        <v>0</v>
      </c>
      <c r="G24" s="1425"/>
      <c r="H24" s="1426"/>
      <c r="I24" s="1432">
        <f t="shared" si="0"/>
        <v>0.98999999999998067</v>
      </c>
    </row>
    <row r="25" spans="1:9" x14ac:dyDescent="0.25">
      <c r="B25" s="1011">
        <f t="shared" si="3"/>
        <v>0</v>
      </c>
      <c r="C25" s="991"/>
      <c r="D25" s="1163"/>
      <c r="E25" s="1330"/>
      <c r="F25" s="1331">
        <f t="shared" si="2"/>
        <v>0</v>
      </c>
      <c r="G25" s="1425"/>
      <c r="H25" s="1426"/>
      <c r="I25" s="1432">
        <f t="shared" si="0"/>
        <v>0.98999999999998067</v>
      </c>
    </row>
    <row r="26" spans="1:9" x14ac:dyDescent="0.25">
      <c r="B26" s="1011">
        <f t="shared" si="3"/>
        <v>0</v>
      </c>
      <c r="C26" s="991"/>
      <c r="D26" s="1163"/>
      <c r="E26" s="1330"/>
      <c r="F26" s="1331">
        <f t="shared" si="2"/>
        <v>0</v>
      </c>
      <c r="G26" s="1425"/>
      <c r="H26" s="1426"/>
      <c r="I26" s="1432">
        <f t="shared" si="0"/>
        <v>0.98999999999998067</v>
      </c>
    </row>
    <row r="27" spans="1:9" x14ac:dyDescent="0.25">
      <c r="B27" s="1011">
        <f t="shared" si="3"/>
        <v>0</v>
      </c>
      <c r="C27" s="991"/>
      <c r="D27" s="1163"/>
      <c r="E27" s="1330"/>
      <c r="F27" s="1331"/>
      <c r="G27" s="1425"/>
      <c r="H27" s="1426"/>
      <c r="I27" s="1432">
        <f t="shared" si="0"/>
        <v>0.98999999999998067</v>
      </c>
    </row>
    <row r="28" spans="1:9" x14ac:dyDescent="0.25">
      <c r="B28" s="1011">
        <f t="shared" si="3"/>
        <v>0</v>
      </c>
      <c r="C28" s="991"/>
      <c r="D28" s="1163"/>
      <c r="E28" s="1330"/>
      <c r="F28" s="1331"/>
      <c r="G28" s="1425"/>
      <c r="H28" s="1426"/>
      <c r="I28" s="1432">
        <f t="shared" si="0"/>
        <v>0.98999999999998067</v>
      </c>
    </row>
    <row r="29" spans="1:9" x14ac:dyDescent="0.25">
      <c r="B29" s="1011">
        <f t="shared" si="3"/>
        <v>0</v>
      </c>
      <c r="C29" s="991"/>
      <c r="D29" s="1163"/>
      <c r="E29" s="1330"/>
      <c r="F29" s="1331"/>
      <c r="G29" s="1159"/>
      <c r="H29" s="1160"/>
      <c r="I29" s="843">
        <f t="shared" si="0"/>
        <v>0.98999999999998067</v>
      </c>
    </row>
    <row r="30" spans="1:9" x14ac:dyDescent="0.25">
      <c r="B30" s="1011">
        <f t="shared" si="3"/>
        <v>0</v>
      </c>
      <c r="C30" s="991"/>
      <c r="D30" s="1080"/>
      <c r="E30" s="866"/>
      <c r="F30" s="1013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6">
        <f>B25-C31</f>
        <v>0</v>
      </c>
      <c r="C31" s="1097"/>
      <c r="D31" s="870">
        <v>0</v>
      </c>
      <c r="E31" s="1098"/>
      <c r="F31" s="1099">
        <f t="shared" si="2"/>
        <v>0</v>
      </c>
      <c r="G31" s="1100"/>
      <c r="H31" s="1101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62" t="s">
        <v>21</v>
      </c>
      <c r="E34" s="1563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27" activePane="bottomLeft" state="frozen"/>
      <selection pane="bottomLeft" activeCell="X36" sqref="X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18" t="s">
        <v>370</v>
      </c>
      <c r="B1" s="1619"/>
      <c r="C1" s="1619"/>
      <c r="D1" s="1619"/>
      <c r="E1" s="1619"/>
      <c r="F1" s="1619"/>
      <c r="G1" s="1619"/>
      <c r="H1" s="1619"/>
      <c r="I1" s="1619"/>
      <c r="J1" s="1620"/>
      <c r="K1" s="420">
        <v>1</v>
      </c>
      <c r="M1" s="1622" t="s">
        <v>499</v>
      </c>
      <c r="N1" s="1623"/>
      <c r="O1" s="1623"/>
      <c r="P1" s="1623"/>
      <c r="Q1" s="1623"/>
      <c r="R1" s="1623"/>
      <c r="S1" s="1623"/>
      <c r="T1" s="1623"/>
      <c r="U1" s="1623"/>
      <c r="V1" s="1624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21" t="s">
        <v>137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192</v>
      </c>
      <c r="M5" s="1621" t="s">
        <v>137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11677.379999999997</v>
      </c>
      <c r="T5" s="149">
        <f>Q5+Q6-S5+Q4</f>
        <v>16005.360000000002</v>
      </c>
      <c r="U5" s="830" t="s">
        <v>192</v>
      </c>
    </row>
    <row r="6" spans="1:23" ht="15.75" customHeight="1" x14ac:dyDescent="0.25">
      <c r="A6" s="1612"/>
      <c r="B6" s="516" t="s">
        <v>80</v>
      </c>
      <c r="C6" s="151"/>
      <c r="D6" s="130"/>
      <c r="E6" s="200"/>
      <c r="F6" s="139"/>
      <c r="I6" s="1038" t="s">
        <v>160</v>
      </c>
      <c r="M6" s="1612"/>
      <c r="N6" s="516" t="s">
        <v>80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 t="s">
        <v>1002</v>
      </c>
      <c r="P7" s="447" t="s">
        <v>1001</v>
      </c>
      <c r="Q7" s="448">
        <v>1361</v>
      </c>
      <c r="R7" s="422">
        <v>50</v>
      </c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30" t="s">
        <v>58</v>
      </c>
      <c r="J8" s="1130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2" t="s">
        <v>58</v>
      </c>
      <c r="V8" s="1292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1">
        <v>40</v>
      </c>
      <c r="D9" s="870">
        <f t="shared" ref="D9:D72" si="0">C9*B9</f>
        <v>1088.8</v>
      </c>
      <c r="E9" s="1019">
        <v>45248</v>
      </c>
      <c r="F9" s="870">
        <f t="shared" ref="F9:F72" si="1">D9</f>
        <v>1088.8</v>
      </c>
      <c r="G9" s="844" t="s">
        <v>333</v>
      </c>
      <c r="H9" s="859">
        <v>0</v>
      </c>
      <c r="I9" s="1029">
        <f>E5-F9+E4+E6+E7</f>
        <v>8465.42</v>
      </c>
      <c r="J9" s="1030">
        <f>F5-C9+F4+F6+F7</f>
        <v>311</v>
      </c>
      <c r="K9" s="1031">
        <f>F9*H9</f>
        <v>0</v>
      </c>
      <c r="M9" s="54" t="s">
        <v>32</v>
      </c>
      <c r="N9">
        <v>27.22</v>
      </c>
      <c r="O9" s="991">
        <v>40</v>
      </c>
      <c r="P9" s="1036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793</v>
      </c>
      <c r="T9" s="859">
        <v>0</v>
      </c>
      <c r="U9" s="1309">
        <f>Q5-R9+Q4+Q6+Q7</f>
        <v>27954.940000000002</v>
      </c>
      <c r="V9" s="1030">
        <f>R5-O9+R4+R6+R7</f>
        <v>1027</v>
      </c>
      <c r="W9" s="1031">
        <f>R9*T9</f>
        <v>0</v>
      </c>
    </row>
    <row r="10" spans="1:23" x14ac:dyDescent="0.25">
      <c r="A10" s="1136"/>
      <c r="B10" s="803">
        <v>27.22</v>
      </c>
      <c r="C10" s="991">
        <v>40</v>
      </c>
      <c r="D10" s="870">
        <f t="shared" si="0"/>
        <v>1088.8</v>
      </c>
      <c r="E10" s="1019">
        <v>45251</v>
      </c>
      <c r="F10" s="870">
        <f t="shared" si="1"/>
        <v>1088.8</v>
      </c>
      <c r="G10" s="844" t="s">
        <v>345</v>
      </c>
      <c r="H10" s="859">
        <v>0</v>
      </c>
      <c r="I10" s="1035">
        <f>I9-F10</f>
        <v>7376.62</v>
      </c>
      <c r="J10" s="1032">
        <f>J9-C10</f>
        <v>271</v>
      </c>
      <c r="K10" s="1033">
        <f t="shared" ref="K10:K73" si="4">F10*H10</f>
        <v>0</v>
      </c>
      <c r="M10" s="1136"/>
      <c r="N10" s="803">
        <v>27.22</v>
      </c>
      <c r="O10" s="991">
        <v>24</v>
      </c>
      <c r="P10" s="870">
        <f t="shared" ref="P10:P72" si="5">O10*N10</f>
        <v>653.28</v>
      </c>
      <c r="Q10" s="1019">
        <v>45279</v>
      </c>
      <c r="R10" s="870">
        <f t="shared" ref="R10:R72" si="6">P10</f>
        <v>653.28</v>
      </c>
      <c r="S10" s="844" t="s">
        <v>802</v>
      </c>
      <c r="T10" s="859">
        <v>0</v>
      </c>
      <c r="U10" s="1035">
        <f>U9-R10</f>
        <v>27301.660000000003</v>
      </c>
      <c r="V10" s="1032">
        <f>V9-O10</f>
        <v>1003</v>
      </c>
      <c r="W10" s="1033">
        <f t="shared" ref="W10:W73" si="7">R10*T10</f>
        <v>0</v>
      </c>
    </row>
    <row r="11" spans="1:23" x14ac:dyDescent="0.25">
      <c r="A11" s="1137"/>
      <c r="B11" s="803">
        <v>27.22</v>
      </c>
      <c r="C11" s="991">
        <v>1</v>
      </c>
      <c r="D11" s="870">
        <f t="shared" si="0"/>
        <v>27.22</v>
      </c>
      <c r="E11" s="1019">
        <v>45253</v>
      </c>
      <c r="F11" s="870">
        <f t="shared" si="1"/>
        <v>27.22</v>
      </c>
      <c r="G11" s="844" t="s">
        <v>357</v>
      </c>
      <c r="H11" s="859">
        <v>86</v>
      </c>
      <c r="I11" s="1035">
        <f t="shared" ref="I11:I74" si="8">I10-F11</f>
        <v>7349.4</v>
      </c>
      <c r="J11" s="1032">
        <f t="shared" ref="J11" si="9">J10-C11</f>
        <v>270</v>
      </c>
      <c r="K11" s="1033">
        <f t="shared" si="4"/>
        <v>2340.92</v>
      </c>
      <c r="M11" s="1137"/>
      <c r="N11" s="803">
        <v>27.22</v>
      </c>
      <c r="O11" s="991">
        <v>15</v>
      </c>
      <c r="P11" s="870">
        <f t="shared" si="5"/>
        <v>408.29999999999995</v>
      </c>
      <c r="Q11" s="1019">
        <v>45280</v>
      </c>
      <c r="R11" s="870">
        <f t="shared" si="6"/>
        <v>408.29999999999995</v>
      </c>
      <c r="S11" s="844" t="s">
        <v>821</v>
      </c>
      <c r="T11" s="859">
        <v>80</v>
      </c>
      <c r="U11" s="1035">
        <f t="shared" ref="U11:U74" si="10">U10-R11</f>
        <v>26893.360000000004</v>
      </c>
      <c r="V11" s="1032">
        <f t="shared" ref="V11" si="11">V10-O11</f>
        <v>988</v>
      </c>
      <c r="W11" s="1033">
        <f t="shared" si="7"/>
        <v>32663.999999999996</v>
      </c>
    </row>
    <row r="12" spans="1:23" x14ac:dyDescent="0.25">
      <c r="A12" s="1138" t="s">
        <v>33</v>
      </c>
      <c r="B12" s="803">
        <v>27.22</v>
      </c>
      <c r="C12" s="991">
        <v>40</v>
      </c>
      <c r="D12" s="1036">
        <f t="shared" si="0"/>
        <v>1088.8</v>
      </c>
      <c r="E12" s="858">
        <v>45254</v>
      </c>
      <c r="F12" s="870">
        <f t="shared" si="1"/>
        <v>1088.8</v>
      </c>
      <c r="G12" s="844" t="s">
        <v>361</v>
      </c>
      <c r="H12" s="859">
        <v>86</v>
      </c>
      <c r="I12" s="1035">
        <f t="shared" si="8"/>
        <v>6260.5999999999995</v>
      </c>
      <c r="J12" s="1032">
        <f>J11-C12</f>
        <v>230</v>
      </c>
      <c r="K12" s="1033">
        <f t="shared" si="4"/>
        <v>93636.800000000003</v>
      </c>
      <c r="M12" s="1138" t="s">
        <v>33</v>
      </c>
      <c r="N12" s="803">
        <v>27.22</v>
      </c>
      <c r="O12" s="991">
        <v>30</v>
      </c>
      <c r="P12" s="1036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826</v>
      </c>
      <c r="T12" s="859">
        <v>0</v>
      </c>
      <c r="U12" s="1035">
        <f t="shared" si="10"/>
        <v>26076.760000000006</v>
      </c>
      <c r="V12" s="1032">
        <f>V11-O12</f>
        <v>958</v>
      </c>
      <c r="W12" s="1033">
        <f t="shared" si="7"/>
        <v>0</v>
      </c>
    </row>
    <row r="13" spans="1:23" ht="15" customHeight="1" x14ac:dyDescent="0.25">
      <c r="A13" s="1139"/>
      <c r="B13" s="803">
        <v>27.22</v>
      </c>
      <c r="C13" s="1191"/>
      <c r="D13" s="1036">
        <f t="shared" si="0"/>
        <v>0</v>
      </c>
      <c r="E13" s="858"/>
      <c r="F13" s="870">
        <f t="shared" si="1"/>
        <v>0</v>
      </c>
      <c r="G13" s="844"/>
      <c r="H13" s="859"/>
      <c r="I13" s="1075">
        <f t="shared" si="8"/>
        <v>6260.5999999999995</v>
      </c>
      <c r="J13" s="591">
        <f t="shared" ref="J13:J76" si="12">J12-C13</f>
        <v>230</v>
      </c>
      <c r="K13" s="1033">
        <f t="shared" si="4"/>
        <v>0</v>
      </c>
      <c r="M13" s="1139"/>
      <c r="N13" s="803">
        <v>27.22</v>
      </c>
      <c r="O13" s="991">
        <v>1</v>
      </c>
      <c r="P13" s="1036">
        <f t="shared" si="5"/>
        <v>27.22</v>
      </c>
      <c r="Q13" s="858">
        <v>45281</v>
      </c>
      <c r="R13" s="870">
        <f t="shared" si="6"/>
        <v>27.22</v>
      </c>
      <c r="S13" s="844" t="s">
        <v>837</v>
      </c>
      <c r="T13" s="859">
        <v>80</v>
      </c>
      <c r="U13" s="1035">
        <f t="shared" si="10"/>
        <v>26049.540000000005</v>
      </c>
      <c r="V13" s="1032">
        <f t="shared" ref="V13:V76" si="13">V12-O13</f>
        <v>957</v>
      </c>
      <c r="W13" s="1033">
        <f t="shared" si="7"/>
        <v>2177.6</v>
      </c>
    </row>
    <row r="14" spans="1:23" x14ac:dyDescent="0.25">
      <c r="A14" s="1140"/>
      <c r="B14" s="803">
        <v>27.22</v>
      </c>
      <c r="C14" s="991">
        <v>40</v>
      </c>
      <c r="D14" s="1346">
        <f t="shared" si="0"/>
        <v>1088.8</v>
      </c>
      <c r="E14" s="1347">
        <v>45259</v>
      </c>
      <c r="F14" s="1348">
        <f t="shared" si="1"/>
        <v>1088.8</v>
      </c>
      <c r="G14" s="1349" t="s">
        <v>564</v>
      </c>
      <c r="H14" s="1350">
        <v>0</v>
      </c>
      <c r="I14" s="1035">
        <f t="shared" si="8"/>
        <v>5171.7999999999993</v>
      </c>
      <c r="J14" s="1032">
        <f t="shared" si="12"/>
        <v>190</v>
      </c>
      <c r="K14" s="1033">
        <f t="shared" si="4"/>
        <v>0</v>
      </c>
      <c r="M14" s="1140"/>
      <c r="N14" s="803">
        <v>27.22</v>
      </c>
      <c r="O14" s="991">
        <v>1</v>
      </c>
      <c r="P14" s="1036">
        <f t="shared" si="5"/>
        <v>27.22</v>
      </c>
      <c r="Q14" s="858">
        <v>45281</v>
      </c>
      <c r="R14" s="870">
        <f t="shared" si="6"/>
        <v>27.22</v>
      </c>
      <c r="S14" s="844" t="s">
        <v>837</v>
      </c>
      <c r="T14" s="859">
        <v>80</v>
      </c>
      <c r="U14" s="1035">
        <f t="shared" si="10"/>
        <v>26022.320000000003</v>
      </c>
      <c r="V14" s="1032">
        <f t="shared" si="13"/>
        <v>956</v>
      </c>
      <c r="W14" s="1033">
        <f t="shared" si="7"/>
        <v>2177.6</v>
      </c>
    </row>
    <row r="15" spans="1:23" x14ac:dyDescent="0.25">
      <c r="A15" s="1140"/>
      <c r="B15" s="803">
        <v>27.22</v>
      </c>
      <c r="C15" s="991">
        <v>5</v>
      </c>
      <c r="D15" s="1346">
        <f t="shared" si="0"/>
        <v>136.1</v>
      </c>
      <c r="E15" s="1347">
        <v>45259</v>
      </c>
      <c r="F15" s="1348">
        <f t="shared" si="1"/>
        <v>136.1</v>
      </c>
      <c r="G15" s="1349" t="s">
        <v>565</v>
      </c>
      <c r="H15" s="1350">
        <v>86</v>
      </c>
      <c r="I15" s="1035">
        <f t="shared" si="8"/>
        <v>5035.6999999999989</v>
      </c>
      <c r="J15" s="1032">
        <f t="shared" si="12"/>
        <v>185</v>
      </c>
      <c r="K15" s="1033">
        <f t="shared" si="4"/>
        <v>11704.6</v>
      </c>
      <c r="M15" s="1140"/>
      <c r="N15" s="803">
        <v>27.22</v>
      </c>
      <c r="O15" s="991">
        <v>5</v>
      </c>
      <c r="P15" s="1036">
        <f t="shared" si="5"/>
        <v>136.1</v>
      </c>
      <c r="Q15" s="858">
        <v>45282</v>
      </c>
      <c r="R15" s="870">
        <f t="shared" si="6"/>
        <v>136.1</v>
      </c>
      <c r="S15" s="844" t="s">
        <v>846</v>
      </c>
      <c r="T15" s="859">
        <v>80</v>
      </c>
      <c r="U15" s="1035">
        <f t="shared" si="10"/>
        <v>25886.220000000005</v>
      </c>
      <c r="V15" s="1032">
        <f t="shared" si="13"/>
        <v>951</v>
      </c>
      <c r="W15" s="1033">
        <f t="shared" si="7"/>
        <v>10888</v>
      </c>
    </row>
    <row r="16" spans="1:23" x14ac:dyDescent="0.25">
      <c r="A16" s="1139"/>
      <c r="B16" s="803">
        <v>27.22</v>
      </c>
      <c r="C16" s="991">
        <v>40</v>
      </c>
      <c r="D16" s="1346">
        <f t="shared" si="0"/>
        <v>1088.8</v>
      </c>
      <c r="E16" s="1347">
        <v>45261</v>
      </c>
      <c r="F16" s="1348">
        <f t="shared" si="1"/>
        <v>1088.8</v>
      </c>
      <c r="G16" s="1349" t="s">
        <v>642</v>
      </c>
      <c r="H16" s="1350">
        <v>0</v>
      </c>
      <c r="I16" s="1035">
        <f t="shared" si="8"/>
        <v>3946.8999999999987</v>
      </c>
      <c r="J16" s="1032">
        <f t="shared" si="12"/>
        <v>145</v>
      </c>
      <c r="K16" s="1033">
        <f t="shared" si="4"/>
        <v>0</v>
      </c>
      <c r="M16" s="1139"/>
      <c r="N16" s="803">
        <v>27.22</v>
      </c>
      <c r="O16" s="991">
        <v>4</v>
      </c>
      <c r="P16" s="1036">
        <f t="shared" si="5"/>
        <v>108.88</v>
      </c>
      <c r="Q16" s="858">
        <v>45282</v>
      </c>
      <c r="R16" s="870">
        <f t="shared" si="6"/>
        <v>108.88</v>
      </c>
      <c r="S16" s="844" t="s">
        <v>847</v>
      </c>
      <c r="T16" s="859">
        <v>80</v>
      </c>
      <c r="U16" s="1035">
        <f t="shared" si="10"/>
        <v>25777.340000000004</v>
      </c>
      <c r="V16" s="1032">
        <f t="shared" si="13"/>
        <v>947</v>
      </c>
      <c r="W16" s="1033">
        <f t="shared" si="7"/>
        <v>8710.4</v>
      </c>
    </row>
    <row r="17" spans="1:23" x14ac:dyDescent="0.25">
      <c r="A17" s="1140"/>
      <c r="B17" s="803">
        <v>27.22</v>
      </c>
      <c r="C17" s="991">
        <v>2</v>
      </c>
      <c r="D17" s="1346">
        <f t="shared" si="0"/>
        <v>54.44</v>
      </c>
      <c r="E17" s="1347">
        <v>45261</v>
      </c>
      <c r="F17" s="1348">
        <f t="shared" si="1"/>
        <v>54.44</v>
      </c>
      <c r="G17" s="1349" t="s">
        <v>647</v>
      </c>
      <c r="H17" s="1350">
        <v>86</v>
      </c>
      <c r="I17" s="1035">
        <f t="shared" si="8"/>
        <v>3892.4599999999987</v>
      </c>
      <c r="J17" s="1032">
        <f t="shared" si="12"/>
        <v>143</v>
      </c>
      <c r="K17" s="1033">
        <f t="shared" si="4"/>
        <v>4681.84</v>
      </c>
      <c r="M17" s="1140"/>
      <c r="N17" s="803">
        <v>27.22</v>
      </c>
      <c r="O17" s="991">
        <v>24</v>
      </c>
      <c r="P17" s="1036">
        <f t="shared" si="5"/>
        <v>653.28</v>
      </c>
      <c r="Q17" s="858">
        <v>45282</v>
      </c>
      <c r="R17" s="870">
        <f t="shared" si="6"/>
        <v>653.28</v>
      </c>
      <c r="S17" s="844" t="s">
        <v>852</v>
      </c>
      <c r="T17" s="859">
        <v>0</v>
      </c>
      <c r="U17" s="1035">
        <f t="shared" si="10"/>
        <v>25124.060000000005</v>
      </c>
      <c r="V17" s="1032">
        <f t="shared" si="13"/>
        <v>923</v>
      </c>
      <c r="W17" s="1033">
        <f t="shared" si="7"/>
        <v>0</v>
      </c>
    </row>
    <row r="18" spans="1:23" x14ac:dyDescent="0.25">
      <c r="A18" s="803"/>
      <c r="B18" s="803">
        <v>27.22</v>
      </c>
      <c r="C18" s="991">
        <v>20</v>
      </c>
      <c r="D18" s="1346">
        <f t="shared" si="0"/>
        <v>544.4</v>
      </c>
      <c r="E18" s="1347">
        <v>45262</v>
      </c>
      <c r="F18" s="1348">
        <f t="shared" si="1"/>
        <v>544.4</v>
      </c>
      <c r="G18" s="1349" t="s">
        <v>655</v>
      </c>
      <c r="H18" s="1350">
        <v>86</v>
      </c>
      <c r="I18" s="1035">
        <f t="shared" si="8"/>
        <v>3348.0599999999986</v>
      </c>
      <c r="J18" s="1032">
        <f t="shared" si="12"/>
        <v>123</v>
      </c>
      <c r="K18" s="1033">
        <f t="shared" si="4"/>
        <v>46818.400000000001</v>
      </c>
      <c r="M18" s="803"/>
      <c r="N18" s="803">
        <v>27.22</v>
      </c>
      <c r="O18" s="991">
        <v>40</v>
      </c>
      <c r="P18" s="1036">
        <f t="shared" si="5"/>
        <v>1088.8</v>
      </c>
      <c r="Q18" s="858">
        <v>45283</v>
      </c>
      <c r="R18" s="870">
        <f t="shared" si="6"/>
        <v>1088.8</v>
      </c>
      <c r="S18" s="844" t="s">
        <v>858</v>
      </c>
      <c r="T18" s="859">
        <v>0</v>
      </c>
      <c r="U18" s="1035">
        <f t="shared" si="10"/>
        <v>24035.260000000006</v>
      </c>
      <c r="V18" s="1032">
        <f t="shared" si="13"/>
        <v>883</v>
      </c>
      <c r="W18" s="1033">
        <f t="shared" si="7"/>
        <v>0</v>
      </c>
    </row>
    <row r="19" spans="1:23" x14ac:dyDescent="0.25">
      <c r="A19" s="803"/>
      <c r="B19" s="803">
        <v>27.22</v>
      </c>
      <c r="C19" s="991">
        <v>1</v>
      </c>
      <c r="D19" s="1346">
        <f t="shared" si="0"/>
        <v>27.22</v>
      </c>
      <c r="E19" s="1347">
        <v>45262</v>
      </c>
      <c r="F19" s="1348">
        <f t="shared" si="1"/>
        <v>27.22</v>
      </c>
      <c r="G19" s="1349" t="s">
        <v>657</v>
      </c>
      <c r="H19" s="1350">
        <v>86</v>
      </c>
      <c r="I19" s="1035">
        <f t="shared" si="8"/>
        <v>3320.8399999999988</v>
      </c>
      <c r="J19" s="1032">
        <f t="shared" si="12"/>
        <v>122</v>
      </c>
      <c r="K19" s="1033">
        <f t="shared" si="4"/>
        <v>2340.92</v>
      </c>
      <c r="M19" s="803"/>
      <c r="N19" s="803">
        <v>27.22</v>
      </c>
      <c r="O19" s="991">
        <v>32</v>
      </c>
      <c r="P19" s="1036">
        <f t="shared" si="5"/>
        <v>871.04</v>
      </c>
      <c r="Q19" s="858">
        <v>45286</v>
      </c>
      <c r="R19" s="870">
        <f t="shared" si="6"/>
        <v>871.04</v>
      </c>
      <c r="S19" s="844" t="s">
        <v>882</v>
      </c>
      <c r="T19" s="859">
        <v>0</v>
      </c>
      <c r="U19" s="1035">
        <f t="shared" si="10"/>
        <v>23164.220000000005</v>
      </c>
      <c r="V19" s="1032">
        <f t="shared" si="13"/>
        <v>851</v>
      </c>
      <c r="W19" s="1033">
        <f t="shared" si="7"/>
        <v>0</v>
      </c>
    </row>
    <row r="20" spans="1:23" x14ac:dyDescent="0.25">
      <c r="A20" s="803"/>
      <c r="B20" s="803">
        <v>27.22</v>
      </c>
      <c r="C20" s="991">
        <v>40</v>
      </c>
      <c r="D20" s="1346">
        <f t="shared" si="0"/>
        <v>1088.8</v>
      </c>
      <c r="E20" s="1347">
        <v>45266</v>
      </c>
      <c r="F20" s="1348">
        <f t="shared" si="1"/>
        <v>1088.8</v>
      </c>
      <c r="G20" s="1349" t="s">
        <v>685</v>
      </c>
      <c r="H20" s="1350">
        <v>86</v>
      </c>
      <c r="I20" s="1035">
        <f t="shared" si="8"/>
        <v>2232.0399999999991</v>
      </c>
      <c r="J20" s="1032">
        <f t="shared" si="12"/>
        <v>82</v>
      </c>
      <c r="K20" s="1033">
        <f t="shared" si="4"/>
        <v>93636.800000000003</v>
      </c>
      <c r="M20" s="803"/>
      <c r="N20" s="803">
        <v>27.22</v>
      </c>
      <c r="O20" s="991">
        <v>24</v>
      </c>
      <c r="P20" s="1036">
        <f t="shared" si="5"/>
        <v>653.28</v>
      </c>
      <c r="Q20" s="858">
        <v>45288</v>
      </c>
      <c r="R20" s="870">
        <f t="shared" si="6"/>
        <v>653.28</v>
      </c>
      <c r="S20" s="844" t="s">
        <v>902</v>
      </c>
      <c r="T20" s="859">
        <v>0</v>
      </c>
      <c r="U20" s="1035">
        <f t="shared" si="10"/>
        <v>22510.940000000006</v>
      </c>
      <c r="V20" s="1032">
        <f t="shared" si="13"/>
        <v>827</v>
      </c>
      <c r="W20" s="1033">
        <f t="shared" si="7"/>
        <v>0</v>
      </c>
    </row>
    <row r="21" spans="1:23" x14ac:dyDescent="0.25">
      <c r="A21" s="803"/>
      <c r="B21" s="803">
        <v>27.22</v>
      </c>
      <c r="C21" s="991">
        <v>2</v>
      </c>
      <c r="D21" s="1346">
        <f t="shared" si="0"/>
        <v>54.44</v>
      </c>
      <c r="E21" s="1347">
        <v>45267</v>
      </c>
      <c r="F21" s="1348">
        <f t="shared" si="1"/>
        <v>54.44</v>
      </c>
      <c r="G21" s="1349" t="s">
        <v>697</v>
      </c>
      <c r="H21" s="1350">
        <v>86</v>
      </c>
      <c r="I21" s="1035">
        <f t="shared" si="8"/>
        <v>2177.599999999999</v>
      </c>
      <c r="J21" s="1032">
        <f t="shared" si="12"/>
        <v>80</v>
      </c>
      <c r="K21" s="1033">
        <f t="shared" si="4"/>
        <v>4681.84</v>
      </c>
      <c r="M21" s="803"/>
      <c r="N21" s="803">
        <v>27.22</v>
      </c>
      <c r="O21" s="991">
        <v>2</v>
      </c>
      <c r="P21" s="1036">
        <f t="shared" si="5"/>
        <v>54.44</v>
      </c>
      <c r="Q21" s="858">
        <v>45288</v>
      </c>
      <c r="R21" s="870">
        <f t="shared" si="6"/>
        <v>54.44</v>
      </c>
      <c r="S21" s="844" t="s">
        <v>910</v>
      </c>
      <c r="T21" s="859">
        <v>80</v>
      </c>
      <c r="U21" s="1035">
        <f t="shared" si="10"/>
        <v>22456.500000000007</v>
      </c>
      <c r="V21" s="1032">
        <f t="shared" si="13"/>
        <v>825</v>
      </c>
      <c r="W21" s="1033">
        <f t="shared" si="7"/>
        <v>4355.2</v>
      </c>
    </row>
    <row r="22" spans="1:23" x14ac:dyDescent="0.25">
      <c r="A22" s="803" t="s">
        <v>22</v>
      </c>
      <c r="B22" s="803">
        <v>27.22</v>
      </c>
      <c r="C22" s="991">
        <v>40</v>
      </c>
      <c r="D22" s="1346">
        <f t="shared" si="0"/>
        <v>1088.8</v>
      </c>
      <c r="E22" s="1347">
        <v>45268</v>
      </c>
      <c r="F22" s="1348">
        <f t="shared" si="1"/>
        <v>1088.8</v>
      </c>
      <c r="G22" s="1349" t="s">
        <v>700</v>
      </c>
      <c r="H22" s="1350">
        <v>0</v>
      </c>
      <c r="I22" s="1035">
        <f t="shared" si="8"/>
        <v>1088.799999999999</v>
      </c>
      <c r="J22" s="1032">
        <f t="shared" si="12"/>
        <v>40</v>
      </c>
      <c r="K22" s="1033">
        <f t="shared" si="4"/>
        <v>0</v>
      </c>
      <c r="M22" s="803" t="s">
        <v>22</v>
      </c>
      <c r="N22" s="803">
        <v>27.22</v>
      </c>
      <c r="O22" s="991">
        <v>5</v>
      </c>
      <c r="P22" s="1036">
        <f t="shared" si="5"/>
        <v>136.1</v>
      </c>
      <c r="Q22" s="858">
        <v>45289</v>
      </c>
      <c r="R22" s="870">
        <f t="shared" si="6"/>
        <v>136.1</v>
      </c>
      <c r="S22" s="844" t="s">
        <v>914</v>
      </c>
      <c r="T22" s="859">
        <v>80</v>
      </c>
      <c r="U22" s="1035">
        <f t="shared" si="10"/>
        <v>22320.400000000009</v>
      </c>
      <c r="V22" s="1032">
        <f t="shared" si="13"/>
        <v>820</v>
      </c>
      <c r="W22" s="1033">
        <f t="shared" si="7"/>
        <v>10888</v>
      </c>
    </row>
    <row r="23" spans="1:23" x14ac:dyDescent="0.25">
      <c r="A23" s="803"/>
      <c r="B23" s="803">
        <v>27.22</v>
      </c>
      <c r="C23" s="991">
        <v>24</v>
      </c>
      <c r="D23" s="1346">
        <f t="shared" si="0"/>
        <v>653.28</v>
      </c>
      <c r="E23" s="1347">
        <v>45269</v>
      </c>
      <c r="F23" s="1348">
        <f t="shared" si="1"/>
        <v>653.28</v>
      </c>
      <c r="G23" s="1349" t="s">
        <v>714</v>
      </c>
      <c r="H23" s="1350">
        <v>0</v>
      </c>
      <c r="I23" s="1035">
        <f t="shared" si="8"/>
        <v>435.51999999999907</v>
      </c>
      <c r="J23" s="1032">
        <f t="shared" si="12"/>
        <v>16</v>
      </c>
      <c r="K23" s="1033">
        <f t="shared" si="4"/>
        <v>0</v>
      </c>
      <c r="M23" s="803"/>
      <c r="N23" s="803">
        <v>27.22</v>
      </c>
      <c r="O23" s="991">
        <v>32</v>
      </c>
      <c r="P23" s="1036">
        <f t="shared" si="5"/>
        <v>871.04</v>
      </c>
      <c r="Q23" s="858">
        <v>45289</v>
      </c>
      <c r="R23" s="870">
        <f t="shared" si="6"/>
        <v>871.04</v>
      </c>
      <c r="S23" s="844" t="s">
        <v>915</v>
      </c>
      <c r="T23" s="859">
        <v>80</v>
      </c>
      <c r="U23" s="1035">
        <f t="shared" si="10"/>
        <v>21449.360000000008</v>
      </c>
      <c r="V23" s="1032">
        <f t="shared" si="13"/>
        <v>788</v>
      </c>
      <c r="W23" s="1033">
        <f t="shared" si="7"/>
        <v>69683.199999999997</v>
      </c>
    </row>
    <row r="24" spans="1:23" x14ac:dyDescent="0.25">
      <c r="A24" s="803"/>
      <c r="B24" s="803">
        <v>27.22</v>
      </c>
      <c r="C24" s="991">
        <v>1</v>
      </c>
      <c r="D24" s="1346">
        <f t="shared" si="0"/>
        <v>27.22</v>
      </c>
      <c r="E24" s="1347">
        <v>45269</v>
      </c>
      <c r="F24" s="1348">
        <f t="shared" si="1"/>
        <v>27.22</v>
      </c>
      <c r="G24" s="1349" t="s">
        <v>721</v>
      </c>
      <c r="H24" s="1350">
        <v>86</v>
      </c>
      <c r="I24" s="1035">
        <f t="shared" si="8"/>
        <v>408.29999999999905</v>
      </c>
      <c r="J24" s="1032">
        <f t="shared" si="12"/>
        <v>15</v>
      </c>
      <c r="K24" s="1033">
        <f t="shared" si="4"/>
        <v>2340.92</v>
      </c>
      <c r="M24" s="803"/>
      <c r="N24" s="803">
        <v>27.22</v>
      </c>
      <c r="O24" s="991">
        <v>1</v>
      </c>
      <c r="P24" s="1036">
        <f t="shared" si="5"/>
        <v>27.22</v>
      </c>
      <c r="Q24" s="858">
        <v>45289</v>
      </c>
      <c r="R24" s="870">
        <f t="shared" si="6"/>
        <v>27.22</v>
      </c>
      <c r="S24" s="844" t="s">
        <v>918</v>
      </c>
      <c r="T24" s="859">
        <v>80</v>
      </c>
      <c r="U24" s="1035">
        <f t="shared" si="10"/>
        <v>21422.140000000007</v>
      </c>
      <c r="V24" s="1032">
        <f t="shared" si="13"/>
        <v>787</v>
      </c>
      <c r="W24" s="1033">
        <f t="shared" si="7"/>
        <v>2177.6</v>
      </c>
    </row>
    <row r="25" spans="1:23" x14ac:dyDescent="0.25">
      <c r="A25" s="803"/>
      <c r="B25" s="803">
        <v>27.22</v>
      </c>
      <c r="C25" s="991">
        <v>1</v>
      </c>
      <c r="D25" s="1346">
        <f t="shared" si="0"/>
        <v>27.22</v>
      </c>
      <c r="E25" s="1347">
        <v>45269</v>
      </c>
      <c r="F25" s="1348">
        <f t="shared" si="1"/>
        <v>27.22</v>
      </c>
      <c r="G25" s="1349" t="s">
        <v>721</v>
      </c>
      <c r="H25" s="1350">
        <v>86</v>
      </c>
      <c r="I25" s="1035">
        <f t="shared" si="8"/>
        <v>381.07999999999902</v>
      </c>
      <c r="J25" s="1032">
        <f t="shared" si="12"/>
        <v>14</v>
      </c>
      <c r="K25" s="1033">
        <f t="shared" si="4"/>
        <v>2340.92</v>
      </c>
      <c r="M25" s="803"/>
      <c r="N25" s="803">
        <v>27.22</v>
      </c>
      <c r="O25" s="991">
        <v>24</v>
      </c>
      <c r="P25" s="1036">
        <f t="shared" si="5"/>
        <v>653.28</v>
      </c>
      <c r="Q25" s="858">
        <v>45290</v>
      </c>
      <c r="R25" s="870">
        <f t="shared" si="6"/>
        <v>653.28</v>
      </c>
      <c r="S25" s="844" t="s">
        <v>924</v>
      </c>
      <c r="T25" s="859">
        <v>80</v>
      </c>
      <c r="U25" s="1035">
        <f t="shared" si="10"/>
        <v>20768.860000000008</v>
      </c>
      <c r="V25" s="1032">
        <f t="shared" si="13"/>
        <v>763</v>
      </c>
      <c r="W25" s="1033">
        <f t="shared" si="7"/>
        <v>52262.399999999994</v>
      </c>
    </row>
    <row r="26" spans="1:23" x14ac:dyDescent="0.25">
      <c r="A26" s="803"/>
      <c r="B26" s="803">
        <v>27.22</v>
      </c>
      <c r="C26" s="991">
        <v>13</v>
      </c>
      <c r="D26" s="1346">
        <f t="shared" si="0"/>
        <v>353.86</v>
      </c>
      <c r="E26" s="1347">
        <v>45272</v>
      </c>
      <c r="F26" s="1348">
        <f t="shared" si="1"/>
        <v>353.86</v>
      </c>
      <c r="G26" s="1349" t="s">
        <v>729</v>
      </c>
      <c r="H26" s="1350">
        <v>0</v>
      </c>
      <c r="I26" s="1035">
        <f t="shared" si="8"/>
        <v>27.219999999999004</v>
      </c>
      <c r="J26" s="1032">
        <f t="shared" si="12"/>
        <v>1</v>
      </c>
      <c r="K26" s="1033">
        <f t="shared" si="4"/>
        <v>0</v>
      </c>
      <c r="M26" s="803"/>
      <c r="N26" s="803">
        <v>27.22</v>
      </c>
      <c r="O26" s="991">
        <v>1</v>
      </c>
      <c r="P26" s="1036">
        <f t="shared" si="5"/>
        <v>27.22</v>
      </c>
      <c r="Q26" s="858">
        <v>45290</v>
      </c>
      <c r="R26" s="870">
        <f t="shared" si="6"/>
        <v>27.22</v>
      </c>
      <c r="S26" s="844" t="s">
        <v>933</v>
      </c>
      <c r="T26" s="859">
        <v>80</v>
      </c>
      <c r="U26" s="1035">
        <f t="shared" si="10"/>
        <v>20741.640000000007</v>
      </c>
      <c r="V26" s="1032">
        <f t="shared" si="13"/>
        <v>762</v>
      </c>
      <c r="W26" s="1033">
        <f t="shared" si="7"/>
        <v>2177.6</v>
      </c>
    </row>
    <row r="27" spans="1:23" x14ac:dyDescent="0.25">
      <c r="A27" s="803"/>
      <c r="B27" s="803">
        <v>27.22</v>
      </c>
      <c r="C27" s="991"/>
      <c r="D27" s="1346">
        <f t="shared" si="0"/>
        <v>0</v>
      </c>
      <c r="E27" s="1347"/>
      <c r="F27" s="1348">
        <f t="shared" si="1"/>
        <v>0</v>
      </c>
      <c r="G27" s="1349"/>
      <c r="H27" s="1350"/>
      <c r="I27" s="1035">
        <f t="shared" si="8"/>
        <v>27.219999999999004</v>
      </c>
      <c r="J27" s="1032">
        <f t="shared" si="12"/>
        <v>1</v>
      </c>
      <c r="K27" s="1033">
        <f t="shared" si="4"/>
        <v>0</v>
      </c>
      <c r="M27" s="803"/>
      <c r="N27" s="803">
        <v>27.22</v>
      </c>
      <c r="O27" s="991">
        <v>24</v>
      </c>
      <c r="P27" s="1036">
        <f t="shared" si="5"/>
        <v>653.28</v>
      </c>
      <c r="Q27" s="858">
        <v>45291</v>
      </c>
      <c r="R27" s="870">
        <f t="shared" si="6"/>
        <v>653.28</v>
      </c>
      <c r="S27" s="844" t="s">
        <v>937</v>
      </c>
      <c r="T27" s="859">
        <v>0</v>
      </c>
      <c r="U27" s="1035">
        <f t="shared" si="10"/>
        <v>20088.360000000008</v>
      </c>
      <c r="V27" s="1032">
        <f t="shared" si="13"/>
        <v>738</v>
      </c>
      <c r="W27" s="1033">
        <f t="shared" si="7"/>
        <v>0</v>
      </c>
    </row>
    <row r="28" spans="1:23" x14ac:dyDescent="0.25">
      <c r="A28" s="803"/>
      <c r="B28" s="803">
        <v>27.22</v>
      </c>
      <c r="C28" s="991"/>
      <c r="D28" s="1346">
        <f t="shared" si="0"/>
        <v>0</v>
      </c>
      <c r="E28" s="1347"/>
      <c r="F28" s="1348">
        <f t="shared" si="1"/>
        <v>0</v>
      </c>
      <c r="G28" s="1349"/>
      <c r="H28" s="1350"/>
      <c r="I28" s="1035">
        <f t="shared" si="8"/>
        <v>27.219999999999004</v>
      </c>
      <c r="J28" s="1032">
        <f t="shared" si="12"/>
        <v>1</v>
      </c>
      <c r="K28" s="1033">
        <f t="shared" si="4"/>
        <v>0</v>
      </c>
      <c r="M28" s="803"/>
      <c r="N28" s="803">
        <v>27.22</v>
      </c>
      <c r="O28" s="991">
        <v>4</v>
      </c>
      <c r="P28" s="1036">
        <f t="shared" si="5"/>
        <v>108.88</v>
      </c>
      <c r="Q28" s="858">
        <v>45293</v>
      </c>
      <c r="R28" s="870">
        <f t="shared" si="6"/>
        <v>108.88</v>
      </c>
      <c r="S28" s="844" t="s">
        <v>946</v>
      </c>
      <c r="T28" s="859">
        <v>80</v>
      </c>
      <c r="U28" s="1035">
        <f t="shared" si="10"/>
        <v>19979.480000000007</v>
      </c>
      <c r="V28" s="1032">
        <f t="shared" si="13"/>
        <v>734</v>
      </c>
      <c r="W28" s="1033">
        <f t="shared" si="7"/>
        <v>8710.4</v>
      </c>
    </row>
    <row r="29" spans="1:23" x14ac:dyDescent="0.25">
      <c r="A29" s="803"/>
      <c r="B29" s="803">
        <v>27.22</v>
      </c>
      <c r="C29" s="991">
        <v>1</v>
      </c>
      <c r="D29" s="1346">
        <f t="shared" si="0"/>
        <v>27.22</v>
      </c>
      <c r="E29" s="1347"/>
      <c r="F29" s="1348">
        <f t="shared" si="1"/>
        <v>27.22</v>
      </c>
      <c r="G29" s="1349"/>
      <c r="H29" s="1344"/>
      <c r="I29" s="1475">
        <f t="shared" si="8"/>
        <v>-9.9475983006414026E-13</v>
      </c>
      <c r="J29" s="1476">
        <f t="shared" si="12"/>
        <v>0</v>
      </c>
      <c r="K29" s="1477">
        <f t="shared" si="4"/>
        <v>0</v>
      </c>
      <c r="M29" s="803"/>
      <c r="N29" s="803">
        <v>27.22</v>
      </c>
      <c r="O29" s="991">
        <v>5</v>
      </c>
      <c r="P29" s="1036">
        <f t="shared" si="5"/>
        <v>136.1</v>
      </c>
      <c r="Q29" s="858">
        <v>45294</v>
      </c>
      <c r="R29" s="870">
        <f t="shared" si="6"/>
        <v>136.1</v>
      </c>
      <c r="S29" s="844" t="s">
        <v>951</v>
      </c>
      <c r="T29" s="859">
        <v>0</v>
      </c>
      <c r="U29" s="1035">
        <f t="shared" si="10"/>
        <v>19843.380000000008</v>
      </c>
      <c r="V29" s="1032">
        <f t="shared" si="13"/>
        <v>729</v>
      </c>
      <c r="W29" s="1033">
        <f t="shared" si="7"/>
        <v>0</v>
      </c>
    </row>
    <row r="30" spans="1:23" x14ac:dyDescent="0.25">
      <c r="A30" s="803"/>
      <c r="B30" s="803">
        <v>27.22</v>
      </c>
      <c r="C30" s="991"/>
      <c r="D30" s="1346">
        <f t="shared" si="0"/>
        <v>0</v>
      </c>
      <c r="E30" s="1347"/>
      <c r="F30" s="1348">
        <f t="shared" si="1"/>
        <v>0</v>
      </c>
      <c r="G30" s="1349"/>
      <c r="H30" s="1344"/>
      <c r="I30" s="1475">
        <f t="shared" si="8"/>
        <v>-9.9475983006414026E-13</v>
      </c>
      <c r="J30" s="1476">
        <f t="shared" si="12"/>
        <v>0</v>
      </c>
      <c r="K30" s="1477">
        <f t="shared" si="4"/>
        <v>0</v>
      </c>
      <c r="M30" s="803"/>
      <c r="N30" s="803">
        <v>27.22</v>
      </c>
      <c r="O30" s="991">
        <v>1</v>
      </c>
      <c r="P30" s="1036">
        <f t="shared" si="5"/>
        <v>27.22</v>
      </c>
      <c r="Q30" s="858">
        <v>45295</v>
      </c>
      <c r="R30" s="870">
        <f t="shared" si="6"/>
        <v>27.22</v>
      </c>
      <c r="S30" s="844" t="s">
        <v>956</v>
      </c>
      <c r="T30" s="859">
        <v>70</v>
      </c>
      <c r="U30" s="1035">
        <f t="shared" si="10"/>
        <v>19816.160000000007</v>
      </c>
      <c r="V30" s="1032">
        <f t="shared" si="13"/>
        <v>728</v>
      </c>
      <c r="W30" s="1033">
        <f t="shared" si="7"/>
        <v>1905.3999999999999</v>
      </c>
    </row>
    <row r="31" spans="1:23" ht="18.75" x14ac:dyDescent="0.3">
      <c r="A31" s="1034"/>
      <c r="B31" s="803">
        <v>27.22</v>
      </c>
      <c r="C31" s="991"/>
      <c r="D31" s="1346">
        <f t="shared" si="0"/>
        <v>0</v>
      </c>
      <c r="E31" s="1347"/>
      <c r="F31" s="1348">
        <f t="shared" si="1"/>
        <v>0</v>
      </c>
      <c r="G31" s="1349"/>
      <c r="H31" s="1344"/>
      <c r="I31" s="1475">
        <f t="shared" si="8"/>
        <v>-9.9475983006414026E-13</v>
      </c>
      <c r="J31" s="1476">
        <f t="shared" si="12"/>
        <v>0</v>
      </c>
      <c r="K31" s="1477">
        <f t="shared" si="4"/>
        <v>0</v>
      </c>
      <c r="M31" s="1034"/>
      <c r="N31" s="803">
        <v>27.22</v>
      </c>
      <c r="O31" s="991">
        <v>24</v>
      </c>
      <c r="P31" s="1036">
        <f t="shared" si="5"/>
        <v>653.28</v>
      </c>
      <c r="Q31" s="858">
        <v>45295</v>
      </c>
      <c r="R31" s="870">
        <f t="shared" si="6"/>
        <v>653.28</v>
      </c>
      <c r="S31" s="844" t="s">
        <v>963</v>
      </c>
      <c r="T31" s="859">
        <v>0</v>
      </c>
      <c r="U31" s="1035">
        <f t="shared" si="10"/>
        <v>19162.880000000008</v>
      </c>
      <c r="V31" s="1032">
        <f t="shared" si="13"/>
        <v>704</v>
      </c>
      <c r="W31" s="1033">
        <f t="shared" si="7"/>
        <v>0</v>
      </c>
    </row>
    <row r="32" spans="1:23" x14ac:dyDescent="0.25">
      <c r="B32">
        <v>27.22</v>
      </c>
      <c r="C32" s="991"/>
      <c r="D32" s="1346">
        <f t="shared" si="0"/>
        <v>0</v>
      </c>
      <c r="E32" s="1347"/>
      <c r="F32" s="1348">
        <f t="shared" si="1"/>
        <v>0</v>
      </c>
      <c r="G32" s="1349"/>
      <c r="H32" s="1344"/>
      <c r="I32" s="1475">
        <f t="shared" si="8"/>
        <v>-9.9475983006414026E-13</v>
      </c>
      <c r="J32" s="1476">
        <f t="shared" si="12"/>
        <v>0</v>
      </c>
      <c r="K32" s="1477">
        <f t="shared" si="4"/>
        <v>0</v>
      </c>
      <c r="N32">
        <v>27.22</v>
      </c>
      <c r="O32" s="991">
        <v>26</v>
      </c>
      <c r="P32" s="1036">
        <f t="shared" si="5"/>
        <v>707.72</v>
      </c>
      <c r="Q32" s="858">
        <v>45296</v>
      </c>
      <c r="R32" s="870">
        <f t="shared" si="6"/>
        <v>707.72</v>
      </c>
      <c r="S32" s="844" t="s">
        <v>968</v>
      </c>
      <c r="T32" s="859">
        <v>0</v>
      </c>
      <c r="U32" s="1035">
        <f t="shared" si="10"/>
        <v>18455.160000000007</v>
      </c>
      <c r="V32" s="1032">
        <f t="shared" si="13"/>
        <v>678</v>
      </c>
      <c r="W32" s="1033">
        <f t="shared" si="7"/>
        <v>0</v>
      </c>
    </row>
    <row r="33" spans="2:23" x14ac:dyDescent="0.25">
      <c r="B33">
        <v>27.22</v>
      </c>
      <c r="C33" s="991"/>
      <c r="D33" s="1346">
        <f t="shared" si="0"/>
        <v>0</v>
      </c>
      <c r="E33" s="1347"/>
      <c r="F33" s="1348">
        <f t="shared" si="1"/>
        <v>0</v>
      </c>
      <c r="G33" s="1349"/>
      <c r="H33" s="1344"/>
      <c r="I33" s="1475">
        <f t="shared" si="8"/>
        <v>-9.9475983006414026E-13</v>
      </c>
      <c r="J33" s="1476">
        <f t="shared" si="12"/>
        <v>0</v>
      </c>
      <c r="K33" s="1477">
        <f t="shared" si="4"/>
        <v>0</v>
      </c>
      <c r="N33">
        <v>27.22</v>
      </c>
      <c r="O33" s="991">
        <v>40</v>
      </c>
      <c r="P33" s="1036">
        <f t="shared" si="5"/>
        <v>1088.8</v>
      </c>
      <c r="Q33" s="858">
        <v>45297</v>
      </c>
      <c r="R33" s="870">
        <f t="shared" si="6"/>
        <v>1088.8</v>
      </c>
      <c r="S33" s="844" t="s">
        <v>977</v>
      </c>
      <c r="T33" s="859">
        <v>0</v>
      </c>
      <c r="U33" s="1035">
        <f t="shared" si="10"/>
        <v>17366.360000000008</v>
      </c>
      <c r="V33" s="1032">
        <f t="shared" si="13"/>
        <v>638</v>
      </c>
      <c r="W33" s="1033">
        <f t="shared" si="7"/>
        <v>0</v>
      </c>
    </row>
    <row r="34" spans="2:23" x14ac:dyDescent="0.25">
      <c r="B34">
        <v>27.22</v>
      </c>
      <c r="C34" s="991"/>
      <c r="D34" s="1346">
        <f t="shared" si="0"/>
        <v>0</v>
      </c>
      <c r="E34" s="1347"/>
      <c r="F34" s="1348">
        <f t="shared" si="1"/>
        <v>0</v>
      </c>
      <c r="G34" s="1349"/>
      <c r="H34" s="1350"/>
      <c r="I34" s="1035">
        <f t="shared" si="8"/>
        <v>-9.9475983006414026E-13</v>
      </c>
      <c r="J34" s="1032">
        <f t="shared" si="12"/>
        <v>0</v>
      </c>
      <c r="K34" s="1033">
        <f t="shared" si="4"/>
        <v>0</v>
      </c>
      <c r="N34">
        <v>27.22</v>
      </c>
      <c r="O34" s="991"/>
      <c r="P34" s="1036">
        <f t="shared" si="5"/>
        <v>0</v>
      </c>
      <c r="Q34" s="858" t="s">
        <v>41</v>
      </c>
      <c r="R34" s="870">
        <f t="shared" si="6"/>
        <v>0</v>
      </c>
      <c r="S34" s="844"/>
      <c r="T34" s="859"/>
      <c r="U34" s="1035">
        <f t="shared" si="10"/>
        <v>17366.360000000008</v>
      </c>
      <c r="V34" s="1032">
        <f t="shared" si="13"/>
        <v>638</v>
      </c>
      <c r="W34" s="1033">
        <f t="shared" si="7"/>
        <v>0</v>
      </c>
    </row>
    <row r="35" spans="2:23" x14ac:dyDescent="0.25">
      <c r="B35">
        <v>27.22</v>
      </c>
      <c r="C35" s="991"/>
      <c r="D35" s="1346">
        <f t="shared" si="0"/>
        <v>0</v>
      </c>
      <c r="E35" s="1347"/>
      <c r="F35" s="1348">
        <f t="shared" si="1"/>
        <v>0</v>
      </c>
      <c r="G35" s="1349"/>
      <c r="H35" s="1350"/>
      <c r="I35" s="1035">
        <f t="shared" si="8"/>
        <v>-9.9475983006414026E-13</v>
      </c>
      <c r="J35" s="1032">
        <f t="shared" si="12"/>
        <v>0</v>
      </c>
      <c r="K35" s="1033">
        <f t="shared" si="4"/>
        <v>0</v>
      </c>
      <c r="N35">
        <v>27.22</v>
      </c>
      <c r="O35" s="991"/>
      <c r="P35" s="1036">
        <f t="shared" si="5"/>
        <v>0</v>
      </c>
      <c r="Q35" s="858"/>
      <c r="R35" s="870">
        <f t="shared" si="6"/>
        <v>0</v>
      </c>
      <c r="S35" s="844"/>
      <c r="T35" s="859"/>
      <c r="U35" s="1035">
        <f t="shared" si="10"/>
        <v>17366.360000000008</v>
      </c>
      <c r="V35" s="1032">
        <f t="shared" si="13"/>
        <v>638</v>
      </c>
      <c r="W35" s="1033">
        <f t="shared" si="7"/>
        <v>0</v>
      </c>
    </row>
    <row r="36" spans="2:23" x14ac:dyDescent="0.25">
      <c r="B36">
        <v>27.22</v>
      </c>
      <c r="C36" s="991"/>
      <c r="D36" s="1346">
        <f t="shared" si="0"/>
        <v>0</v>
      </c>
      <c r="E36" s="1347"/>
      <c r="F36" s="1348">
        <f t="shared" si="1"/>
        <v>0</v>
      </c>
      <c r="G36" s="1349"/>
      <c r="H36" s="1350"/>
      <c r="I36" s="1035">
        <f t="shared" si="8"/>
        <v>-9.9475983006414026E-13</v>
      </c>
      <c r="J36" s="1032">
        <f t="shared" si="12"/>
        <v>0</v>
      </c>
      <c r="K36" s="1033">
        <f t="shared" si="4"/>
        <v>0</v>
      </c>
      <c r="N36">
        <v>27.22</v>
      </c>
      <c r="O36" s="991"/>
      <c r="P36" s="1036">
        <f t="shared" si="5"/>
        <v>0</v>
      </c>
      <c r="Q36" s="858"/>
      <c r="R36" s="870">
        <f t="shared" si="6"/>
        <v>0</v>
      </c>
      <c r="S36" s="844"/>
      <c r="T36" s="859"/>
      <c r="U36" s="1035">
        <f t="shared" si="10"/>
        <v>17366.360000000008</v>
      </c>
      <c r="V36" s="1032">
        <f t="shared" si="13"/>
        <v>638</v>
      </c>
      <c r="W36" s="1033">
        <f t="shared" si="7"/>
        <v>0</v>
      </c>
    </row>
    <row r="37" spans="2:23" x14ac:dyDescent="0.25">
      <c r="B37">
        <v>27.22</v>
      </c>
      <c r="C37" s="991"/>
      <c r="D37" s="1348">
        <f t="shared" si="0"/>
        <v>0</v>
      </c>
      <c r="E37" s="1351"/>
      <c r="F37" s="1348">
        <f t="shared" si="1"/>
        <v>0</v>
      </c>
      <c r="G37" s="1349"/>
      <c r="H37" s="1350"/>
      <c r="I37" s="1035">
        <f t="shared" si="8"/>
        <v>-9.9475983006414026E-13</v>
      </c>
      <c r="J37" s="1032">
        <f t="shared" si="12"/>
        <v>0</v>
      </c>
      <c r="K37" s="1033">
        <f t="shared" si="4"/>
        <v>0</v>
      </c>
      <c r="N37">
        <v>27.22</v>
      </c>
      <c r="O37" s="991"/>
      <c r="P37" s="870">
        <f t="shared" si="5"/>
        <v>0</v>
      </c>
      <c r="Q37" s="1019"/>
      <c r="R37" s="870">
        <f t="shared" si="6"/>
        <v>0</v>
      </c>
      <c r="S37" s="844"/>
      <c r="T37" s="859"/>
      <c r="U37" s="1035">
        <f t="shared" si="10"/>
        <v>17366.360000000008</v>
      </c>
      <c r="V37" s="1032">
        <f t="shared" si="13"/>
        <v>638</v>
      </c>
      <c r="W37" s="1033">
        <f t="shared" si="7"/>
        <v>0</v>
      </c>
    </row>
    <row r="38" spans="2:23" x14ac:dyDescent="0.25">
      <c r="B38">
        <v>27.22</v>
      </c>
      <c r="C38" s="991"/>
      <c r="D38" s="1348">
        <f t="shared" si="0"/>
        <v>0</v>
      </c>
      <c r="E38" s="1351"/>
      <c r="F38" s="1348">
        <f t="shared" si="1"/>
        <v>0</v>
      </c>
      <c r="G38" s="1349"/>
      <c r="H38" s="1350"/>
      <c r="I38" s="1035">
        <f t="shared" si="8"/>
        <v>-9.9475983006414026E-13</v>
      </c>
      <c r="J38" s="1032">
        <f t="shared" si="12"/>
        <v>0</v>
      </c>
      <c r="K38" s="1033">
        <f t="shared" si="4"/>
        <v>0</v>
      </c>
      <c r="N38">
        <v>27.22</v>
      </c>
      <c r="O38" s="991"/>
      <c r="P38" s="870">
        <f t="shared" si="5"/>
        <v>0</v>
      </c>
      <c r="Q38" s="1019"/>
      <c r="R38" s="870">
        <f t="shared" si="6"/>
        <v>0</v>
      </c>
      <c r="S38" s="844"/>
      <c r="T38" s="859"/>
      <c r="U38" s="1035">
        <f t="shared" si="10"/>
        <v>17366.360000000008</v>
      </c>
      <c r="V38" s="1032">
        <f t="shared" si="13"/>
        <v>638</v>
      </c>
      <c r="W38" s="1033">
        <f t="shared" si="7"/>
        <v>0</v>
      </c>
    </row>
    <row r="39" spans="2:23" x14ac:dyDescent="0.25">
      <c r="B39">
        <v>27.22</v>
      </c>
      <c r="C39" s="991"/>
      <c r="D39" s="1348">
        <f t="shared" si="0"/>
        <v>0</v>
      </c>
      <c r="E39" s="1351"/>
      <c r="F39" s="1348">
        <f t="shared" si="1"/>
        <v>0</v>
      </c>
      <c r="G39" s="1349"/>
      <c r="H39" s="1350"/>
      <c r="I39" s="1035">
        <f t="shared" si="8"/>
        <v>-9.9475983006414026E-13</v>
      </c>
      <c r="J39" s="1032">
        <f t="shared" si="12"/>
        <v>0</v>
      </c>
      <c r="K39" s="1033">
        <f t="shared" si="4"/>
        <v>0</v>
      </c>
      <c r="N39">
        <v>27.22</v>
      </c>
      <c r="O39" s="991"/>
      <c r="P39" s="870">
        <f t="shared" si="5"/>
        <v>0</v>
      </c>
      <c r="Q39" s="1019"/>
      <c r="R39" s="870">
        <f t="shared" si="6"/>
        <v>0</v>
      </c>
      <c r="S39" s="844"/>
      <c r="T39" s="859"/>
      <c r="U39" s="1035">
        <f t="shared" si="10"/>
        <v>17366.360000000008</v>
      </c>
      <c r="V39" s="1032">
        <f t="shared" si="13"/>
        <v>638</v>
      </c>
      <c r="W39" s="1033">
        <f t="shared" si="7"/>
        <v>0</v>
      </c>
    </row>
    <row r="40" spans="2:23" x14ac:dyDescent="0.25">
      <c r="B40">
        <v>27.22</v>
      </c>
      <c r="C40" s="991"/>
      <c r="D40" s="1348">
        <f t="shared" si="0"/>
        <v>0</v>
      </c>
      <c r="E40" s="1351"/>
      <c r="F40" s="1348">
        <f t="shared" si="1"/>
        <v>0</v>
      </c>
      <c r="G40" s="1349"/>
      <c r="H40" s="1350"/>
      <c r="I40" s="1035">
        <f t="shared" si="8"/>
        <v>-9.9475983006414026E-13</v>
      </c>
      <c r="J40" s="1032">
        <f t="shared" si="12"/>
        <v>0</v>
      </c>
      <c r="K40" s="1033">
        <f t="shared" si="4"/>
        <v>0</v>
      </c>
      <c r="N40">
        <v>27.22</v>
      </c>
      <c r="O40" s="991"/>
      <c r="P40" s="870">
        <f t="shared" si="5"/>
        <v>0</v>
      </c>
      <c r="Q40" s="1019"/>
      <c r="R40" s="870">
        <f t="shared" si="6"/>
        <v>0</v>
      </c>
      <c r="S40" s="844"/>
      <c r="T40" s="859"/>
      <c r="U40" s="1035">
        <f t="shared" si="10"/>
        <v>17366.360000000008</v>
      </c>
      <c r="V40" s="1032">
        <f t="shared" si="13"/>
        <v>638</v>
      </c>
      <c r="W40" s="1033">
        <f t="shared" si="7"/>
        <v>0</v>
      </c>
    </row>
    <row r="41" spans="2:23" x14ac:dyDescent="0.25">
      <c r="B41">
        <v>27.22</v>
      </c>
      <c r="C41" s="991"/>
      <c r="D41" s="1348">
        <f t="shared" si="0"/>
        <v>0</v>
      </c>
      <c r="E41" s="1351"/>
      <c r="F41" s="1348">
        <f t="shared" si="1"/>
        <v>0</v>
      </c>
      <c r="G41" s="1349"/>
      <c r="H41" s="1350"/>
      <c r="I41" s="1035">
        <f t="shared" si="8"/>
        <v>-9.9475983006414026E-13</v>
      </c>
      <c r="J41" s="1032">
        <f t="shared" si="12"/>
        <v>0</v>
      </c>
      <c r="K41" s="1033">
        <f t="shared" si="4"/>
        <v>0</v>
      </c>
      <c r="N41">
        <v>27.22</v>
      </c>
      <c r="O41" s="991"/>
      <c r="P41" s="870">
        <f t="shared" si="5"/>
        <v>0</v>
      </c>
      <c r="Q41" s="1019"/>
      <c r="R41" s="870">
        <f t="shared" si="6"/>
        <v>0</v>
      </c>
      <c r="S41" s="844"/>
      <c r="T41" s="859"/>
      <c r="U41" s="1035">
        <f t="shared" si="10"/>
        <v>17366.360000000008</v>
      </c>
      <c r="V41" s="1032">
        <f t="shared" si="13"/>
        <v>638</v>
      </c>
      <c r="W41" s="1033">
        <f t="shared" si="7"/>
        <v>0</v>
      </c>
    </row>
    <row r="42" spans="2:23" x14ac:dyDescent="0.25">
      <c r="B42">
        <v>27.22</v>
      </c>
      <c r="C42" s="991"/>
      <c r="D42" s="1348">
        <f t="shared" si="0"/>
        <v>0</v>
      </c>
      <c r="E42" s="1351"/>
      <c r="F42" s="1348">
        <f t="shared" si="1"/>
        <v>0</v>
      </c>
      <c r="G42" s="1349"/>
      <c r="H42" s="1350"/>
      <c r="I42" s="1035">
        <f t="shared" si="8"/>
        <v>-9.9475983006414026E-13</v>
      </c>
      <c r="J42" s="1032">
        <f t="shared" si="12"/>
        <v>0</v>
      </c>
      <c r="K42" s="1033">
        <f t="shared" si="4"/>
        <v>0</v>
      </c>
      <c r="N42">
        <v>27.22</v>
      </c>
      <c r="O42" s="991"/>
      <c r="P42" s="870">
        <f t="shared" si="5"/>
        <v>0</v>
      </c>
      <c r="Q42" s="1019"/>
      <c r="R42" s="870">
        <f t="shared" si="6"/>
        <v>0</v>
      </c>
      <c r="S42" s="844"/>
      <c r="T42" s="859"/>
      <c r="U42" s="1035">
        <f t="shared" si="10"/>
        <v>17366.360000000008</v>
      </c>
      <c r="V42" s="1032">
        <f t="shared" si="13"/>
        <v>638</v>
      </c>
      <c r="W42" s="1033">
        <f t="shared" si="7"/>
        <v>0</v>
      </c>
    </row>
    <row r="43" spans="2:23" x14ac:dyDescent="0.25">
      <c r="B43">
        <v>27.22</v>
      </c>
      <c r="C43" s="991"/>
      <c r="D43" s="1348">
        <f t="shared" si="0"/>
        <v>0</v>
      </c>
      <c r="E43" s="1351"/>
      <c r="F43" s="1348">
        <f t="shared" si="1"/>
        <v>0</v>
      </c>
      <c r="G43" s="1349"/>
      <c r="H43" s="1350"/>
      <c r="I43" s="1035">
        <f t="shared" si="8"/>
        <v>-9.9475983006414026E-13</v>
      </c>
      <c r="J43" s="1032">
        <f t="shared" si="12"/>
        <v>0</v>
      </c>
      <c r="K43" s="1033">
        <f t="shared" si="4"/>
        <v>0</v>
      </c>
      <c r="N43">
        <v>27.22</v>
      </c>
      <c r="O43" s="991"/>
      <c r="P43" s="870">
        <f t="shared" si="5"/>
        <v>0</v>
      </c>
      <c r="Q43" s="1019"/>
      <c r="R43" s="870">
        <f t="shared" si="6"/>
        <v>0</v>
      </c>
      <c r="S43" s="844"/>
      <c r="T43" s="859"/>
      <c r="U43" s="1035">
        <f t="shared" si="10"/>
        <v>17366.360000000008</v>
      </c>
      <c r="V43" s="1032">
        <f t="shared" si="13"/>
        <v>638</v>
      </c>
      <c r="W43" s="1033">
        <f t="shared" si="7"/>
        <v>0</v>
      </c>
    </row>
    <row r="44" spans="2:23" x14ac:dyDescent="0.25">
      <c r="B44">
        <v>27.22</v>
      </c>
      <c r="C44" s="991"/>
      <c r="D44" s="1348">
        <f t="shared" si="0"/>
        <v>0</v>
      </c>
      <c r="E44" s="1351"/>
      <c r="F44" s="1348">
        <f t="shared" si="1"/>
        <v>0</v>
      </c>
      <c r="G44" s="1349"/>
      <c r="H44" s="1350"/>
      <c r="I44" s="1035">
        <f t="shared" si="8"/>
        <v>-9.9475983006414026E-13</v>
      </c>
      <c r="J44" s="1032">
        <f t="shared" si="12"/>
        <v>0</v>
      </c>
      <c r="K44" s="1033">
        <f t="shared" si="4"/>
        <v>0</v>
      </c>
      <c r="N44">
        <v>27.22</v>
      </c>
      <c r="O44" s="991"/>
      <c r="P44" s="870">
        <f t="shared" si="5"/>
        <v>0</v>
      </c>
      <c r="Q44" s="1019"/>
      <c r="R44" s="870">
        <f t="shared" si="6"/>
        <v>0</v>
      </c>
      <c r="S44" s="844"/>
      <c r="T44" s="859"/>
      <c r="U44" s="1035">
        <f t="shared" si="10"/>
        <v>17366.360000000008</v>
      </c>
      <c r="V44" s="1032">
        <f t="shared" si="13"/>
        <v>638</v>
      </c>
      <c r="W44" s="1033">
        <f t="shared" si="7"/>
        <v>0</v>
      </c>
    </row>
    <row r="45" spans="2:23" x14ac:dyDescent="0.25">
      <c r="B45">
        <v>27.22</v>
      </c>
      <c r="C45" s="991"/>
      <c r="D45" s="1348">
        <f t="shared" si="0"/>
        <v>0</v>
      </c>
      <c r="E45" s="1351"/>
      <c r="F45" s="1348">
        <f t="shared" si="1"/>
        <v>0</v>
      </c>
      <c r="G45" s="1349"/>
      <c r="H45" s="1350"/>
      <c r="I45" s="1035">
        <f t="shared" si="8"/>
        <v>-9.9475983006414026E-13</v>
      </c>
      <c r="J45" s="1032">
        <f t="shared" si="12"/>
        <v>0</v>
      </c>
      <c r="K45" s="1033">
        <f t="shared" si="4"/>
        <v>0</v>
      </c>
      <c r="N45">
        <v>27.22</v>
      </c>
      <c r="O45" s="991"/>
      <c r="P45" s="870">
        <f t="shared" si="5"/>
        <v>0</v>
      </c>
      <c r="Q45" s="1019"/>
      <c r="R45" s="870">
        <f t="shared" si="6"/>
        <v>0</v>
      </c>
      <c r="S45" s="844"/>
      <c r="T45" s="859"/>
      <c r="U45" s="1035">
        <f t="shared" si="10"/>
        <v>17366.360000000008</v>
      </c>
      <c r="V45" s="1032">
        <f t="shared" si="13"/>
        <v>638</v>
      </c>
      <c r="W45" s="1033">
        <f t="shared" si="7"/>
        <v>0</v>
      </c>
    </row>
    <row r="46" spans="2:23" x14ac:dyDescent="0.25">
      <c r="B46">
        <v>27.22</v>
      </c>
      <c r="C46" s="991"/>
      <c r="D46" s="1348">
        <f t="shared" si="0"/>
        <v>0</v>
      </c>
      <c r="E46" s="1351"/>
      <c r="F46" s="1348">
        <f t="shared" si="1"/>
        <v>0</v>
      </c>
      <c r="G46" s="1349"/>
      <c r="H46" s="1350"/>
      <c r="I46" s="1035">
        <f t="shared" si="8"/>
        <v>-9.9475983006414026E-13</v>
      </c>
      <c r="J46" s="1032">
        <f t="shared" si="12"/>
        <v>0</v>
      </c>
      <c r="K46" s="1033">
        <f t="shared" si="4"/>
        <v>0</v>
      </c>
      <c r="N46">
        <v>27.22</v>
      </c>
      <c r="O46" s="991"/>
      <c r="P46" s="870">
        <f t="shared" si="5"/>
        <v>0</v>
      </c>
      <c r="Q46" s="1019"/>
      <c r="R46" s="870">
        <f t="shared" si="6"/>
        <v>0</v>
      </c>
      <c r="S46" s="844"/>
      <c r="T46" s="859"/>
      <c r="U46" s="1035">
        <f t="shared" si="10"/>
        <v>17366.360000000008</v>
      </c>
      <c r="V46" s="1032">
        <f t="shared" si="13"/>
        <v>638</v>
      </c>
      <c r="W46" s="1033">
        <f t="shared" si="7"/>
        <v>0</v>
      </c>
    </row>
    <row r="47" spans="2:23" x14ac:dyDescent="0.25">
      <c r="B47">
        <v>27.22</v>
      </c>
      <c r="C47" s="991"/>
      <c r="D47" s="1348">
        <f t="shared" si="0"/>
        <v>0</v>
      </c>
      <c r="E47" s="1351"/>
      <c r="F47" s="1348">
        <f t="shared" si="1"/>
        <v>0</v>
      </c>
      <c r="G47" s="1349"/>
      <c r="H47" s="1350"/>
      <c r="I47" s="1035">
        <f t="shared" si="8"/>
        <v>-9.9475983006414026E-13</v>
      </c>
      <c r="J47" s="1032">
        <f t="shared" si="12"/>
        <v>0</v>
      </c>
      <c r="K47" s="1033">
        <f t="shared" si="4"/>
        <v>0</v>
      </c>
      <c r="N47">
        <v>27.22</v>
      </c>
      <c r="O47" s="991"/>
      <c r="P47" s="870">
        <f t="shared" si="5"/>
        <v>0</v>
      </c>
      <c r="Q47" s="1019"/>
      <c r="R47" s="870">
        <f t="shared" si="6"/>
        <v>0</v>
      </c>
      <c r="S47" s="844"/>
      <c r="T47" s="859"/>
      <c r="U47" s="1035">
        <f t="shared" si="10"/>
        <v>17366.360000000008</v>
      </c>
      <c r="V47" s="1032">
        <f t="shared" si="13"/>
        <v>638</v>
      </c>
      <c r="W47" s="1033">
        <f t="shared" si="7"/>
        <v>0</v>
      </c>
    </row>
    <row r="48" spans="2:23" x14ac:dyDescent="0.25">
      <c r="B48">
        <v>27.22</v>
      </c>
      <c r="C48" s="991"/>
      <c r="D48" s="1348">
        <f t="shared" si="0"/>
        <v>0</v>
      </c>
      <c r="E48" s="1351"/>
      <c r="F48" s="1348">
        <f t="shared" si="1"/>
        <v>0</v>
      </c>
      <c r="G48" s="1349"/>
      <c r="H48" s="1350"/>
      <c r="I48" s="1035">
        <f t="shared" si="8"/>
        <v>-9.9475983006414026E-13</v>
      </c>
      <c r="J48" s="1032">
        <f t="shared" si="12"/>
        <v>0</v>
      </c>
      <c r="K48" s="1033">
        <f t="shared" si="4"/>
        <v>0</v>
      </c>
      <c r="N48">
        <v>27.22</v>
      </c>
      <c r="O48" s="991"/>
      <c r="P48" s="870">
        <f t="shared" si="5"/>
        <v>0</v>
      </c>
      <c r="Q48" s="1019"/>
      <c r="R48" s="870">
        <f t="shared" si="6"/>
        <v>0</v>
      </c>
      <c r="S48" s="844"/>
      <c r="T48" s="859"/>
      <c r="U48" s="1035">
        <f t="shared" si="10"/>
        <v>17366.360000000008</v>
      </c>
      <c r="V48" s="1032">
        <f t="shared" si="13"/>
        <v>638</v>
      </c>
      <c r="W48" s="1033">
        <f t="shared" si="7"/>
        <v>0</v>
      </c>
    </row>
    <row r="49" spans="1:23" x14ac:dyDescent="0.25">
      <c r="B49">
        <v>27.22</v>
      </c>
      <c r="C49" s="991"/>
      <c r="D49" s="1348">
        <f t="shared" si="0"/>
        <v>0</v>
      </c>
      <c r="E49" s="1351"/>
      <c r="F49" s="1348">
        <f t="shared" si="1"/>
        <v>0</v>
      </c>
      <c r="G49" s="1349"/>
      <c r="H49" s="1350"/>
      <c r="I49" s="1035">
        <f t="shared" si="8"/>
        <v>-9.9475983006414026E-13</v>
      </c>
      <c r="J49" s="1032">
        <f t="shared" si="12"/>
        <v>0</v>
      </c>
      <c r="K49" s="1033">
        <f t="shared" si="4"/>
        <v>0</v>
      </c>
      <c r="N49">
        <v>27.22</v>
      </c>
      <c r="O49" s="991"/>
      <c r="P49" s="870">
        <f t="shared" si="5"/>
        <v>0</v>
      </c>
      <c r="Q49" s="1019"/>
      <c r="R49" s="870">
        <f t="shared" si="6"/>
        <v>0</v>
      </c>
      <c r="S49" s="844"/>
      <c r="T49" s="859"/>
      <c r="U49" s="1035">
        <f t="shared" si="10"/>
        <v>17366.360000000008</v>
      </c>
      <c r="V49" s="1032">
        <f t="shared" si="13"/>
        <v>638</v>
      </c>
      <c r="W49" s="1033">
        <f t="shared" si="7"/>
        <v>0</v>
      </c>
    </row>
    <row r="50" spans="1:23" x14ac:dyDescent="0.25">
      <c r="B50">
        <v>27.22</v>
      </c>
      <c r="C50" s="991"/>
      <c r="D50" s="1348">
        <f t="shared" si="0"/>
        <v>0</v>
      </c>
      <c r="E50" s="1351"/>
      <c r="F50" s="1348">
        <f t="shared" si="1"/>
        <v>0</v>
      </c>
      <c r="G50" s="1349"/>
      <c r="H50" s="1350"/>
      <c r="I50" s="1035">
        <f t="shared" si="8"/>
        <v>-9.9475983006414026E-13</v>
      </c>
      <c r="J50" s="1032">
        <f t="shared" si="12"/>
        <v>0</v>
      </c>
      <c r="K50" s="1033">
        <f t="shared" si="4"/>
        <v>0</v>
      </c>
      <c r="N50">
        <v>27.22</v>
      </c>
      <c r="O50" s="991"/>
      <c r="P50" s="870">
        <f t="shared" si="5"/>
        <v>0</v>
      </c>
      <c r="Q50" s="1019"/>
      <c r="R50" s="870">
        <f t="shared" si="6"/>
        <v>0</v>
      </c>
      <c r="S50" s="844"/>
      <c r="T50" s="859"/>
      <c r="U50" s="1035">
        <f t="shared" si="10"/>
        <v>17366.360000000008</v>
      </c>
      <c r="V50" s="1032">
        <f t="shared" si="13"/>
        <v>638</v>
      </c>
      <c r="W50" s="1033">
        <f t="shared" si="7"/>
        <v>0</v>
      </c>
    </row>
    <row r="51" spans="1:23" x14ac:dyDescent="0.25">
      <c r="B51">
        <v>27.22</v>
      </c>
      <c r="C51" s="991"/>
      <c r="D51" s="1348">
        <f t="shared" si="0"/>
        <v>0</v>
      </c>
      <c r="E51" s="1351"/>
      <c r="F51" s="1348">
        <f t="shared" si="1"/>
        <v>0</v>
      </c>
      <c r="G51" s="1349"/>
      <c r="H51" s="1350"/>
      <c r="I51" s="1035">
        <f t="shared" si="8"/>
        <v>-9.9475983006414026E-13</v>
      </c>
      <c r="J51" s="1032">
        <f t="shared" si="12"/>
        <v>0</v>
      </c>
      <c r="K51" s="1033">
        <f t="shared" si="4"/>
        <v>0</v>
      </c>
      <c r="N51">
        <v>27.22</v>
      </c>
      <c r="O51" s="991"/>
      <c r="P51" s="870">
        <f t="shared" si="5"/>
        <v>0</v>
      </c>
      <c r="Q51" s="1019"/>
      <c r="R51" s="870">
        <f t="shared" si="6"/>
        <v>0</v>
      </c>
      <c r="S51" s="844"/>
      <c r="T51" s="859"/>
      <c r="U51" s="1035">
        <f t="shared" si="10"/>
        <v>17366.360000000008</v>
      </c>
      <c r="V51" s="1032">
        <f t="shared" si="13"/>
        <v>638</v>
      </c>
      <c r="W51" s="1033">
        <f t="shared" si="7"/>
        <v>0</v>
      </c>
    </row>
    <row r="52" spans="1:23" x14ac:dyDescent="0.25">
      <c r="B52">
        <v>27.22</v>
      </c>
      <c r="C52" s="991"/>
      <c r="D52" s="1348">
        <f t="shared" si="0"/>
        <v>0</v>
      </c>
      <c r="E52" s="1351"/>
      <c r="F52" s="1348">
        <f t="shared" si="1"/>
        <v>0</v>
      </c>
      <c r="G52" s="1349"/>
      <c r="H52" s="1350"/>
      <c r="I52" s="1035">
        <f t="shared" si="8"/>
        <v>-9.9475983006414026E-13</v>
      </c>
      <c r="J52" s="1032">
        <f t="shared" si="12"/>
        <v>0</v>
      </c>
      <c r="K52" s="1033">
        <f t="shared" si="4"/>
        <v>0</v>
      </c>
      <c r="N52">
        <v>27.22</v>
      </c>
      <c r="O52" s="991"/>
      <c r="P52" s="870">
        <f t="shared" si="5"/>
        <v>0</v>
      </c>
      <c r="Q52" s="1019"/>
      <c r="R52" s="870">
        <f t="shared" si="6"/>
        <v>0</v>
      </c>
      <c r="S52" s="844"/>
      <c r="T52" s="859"/>
      <c r="U52" s="1035">
        <f t="shared" si="10"/>
        <v>17366.360000000008</v>
      </c>
      <c r="V52" s="1032">
        <f t="shared" si="13"/>
        <v>638</v>
      </c>
      <c r="W52" s="1033">
        <f t="shared" si="7"/>
        <v>0</v>
      </c>
    </row>
    <row r="53" spans="1:23" x14ac:dyDescent="0.25">
      <c r="B53">
        <v>27.22</v>
      </c>
      <c r="C53" s="991"/>
      <c r="D53" s="1348">
        <f t="shared" si="0"/>
        <v>0</v>
      </c>
      <c r="E53" s="1351"/>
      <c r="F53" s="1348">
        <f t="shared" si="1"/>
        <v>0</v>
      </c>
      <c r="G53" s="1349"/>
      <c r="H53" s="1350"/>
      <c r="I53" s="1035">
        <f t="shared" si="8"/>
        <v>-9.9475983006414026E-13</v>
      </c>
      <c r="J53" s="1032">
        <f t="shared" si="12"/>
        <v>0</v>
      </c>
      <c r="K53" s="1033">
        <f t="shared" si="4"/>
        <v>0</v>
      </c>
      <c r="N53">
        <v>27.22</v>
      </c>
      <c r="O53" s="991"/>
      <c r="P53" s="870">
        <f t="shared" si="5"/>
        <v>0</v>
      </c>
      <c r="Q53" s="1019"/>
      <c r="R53" s="870">
        <f t="shared" si="6"/>
        <v>0</v>
      </c>
      <c r="S53" s="844"/>
      <c r="T53" s="859"/>
      <c r="U53" s="1035">
        <f t="shared" si="10"/>
        <v>17366.360000000008</v>
      </c>
      <c r="V53" s="1032">
        <f t="shared" si="13"/>
        <v>638</v>
      </c>
      <c r="W53" s="1033">
        <f t="shared" si="7"/>
        <v>0</v>
      </c>
    </row>
    <row r="54" spans="1:23" x14ac:dyDescent="0.25">
      <c r="B54">
        <v>27.22</v>
      </c>
      <c r="C54" s="991"/>
      <c r="D54" s="1348">
        <f t="shared" si="0"/>
        <v>0</v>
      </c>
      <c r="E54" s="1351"/>
      <c r="F54" s="1348">
        <f t="shared" si="1"/>
        <v>0</v>
      </c>
      <c r="G54" s="1349"/>
      <c r="H54" s="1350"/>
      <c r="I54" s="1035">
        <f t="shared" si="8"/>
        <v>-9.9475983006414026E-13</v>
      </c>
      <c r="J54" s="1032">
        <f t="shared" si="12"/>
        <v>0</v>
      </c>
      <c r="K54" s="1033">
        <f t="shared" si="4"/>
        <v>0</v>
      </c>
      <c r="N54">
        <v>27.22</v>
      </c>
      <c r="O54" s="991"/>
      <c r="P54" s="870">
        <f t="shared" si="5"/>
        <v>0</v>
      </c>
      <c r="Q54" s="1019"/>
      <c r="R54" s="870">
        <f t="shared" si="6"/>
        <v>0</v>
      </c>
      <c r="S54" s="844"/>
      <c r="T54" s="859"/>
      <c r="U54" s="1035">
        <f t="shared" si="10"/>
        <v>17366.360000000008</v>
      </c>
      <c r="V54" s="1032">
        <f t="shared" si="13"/>
        <v>638</v>
      </c>
      <c r="W54" s="1033">
        <f t="shared" si="7"/>
        <v>0</v>
      </c>
    </row>
    <row r="55" spans="1:23" x14ac:dyDescent="0.25">
      <c r="B55">
        <v>27.22</v>
      </c>
      <c r="C55" s="991"/>
      <c r="D55" s="1348">
        <f t="shared" si="0"/>
        <v>0</v>
      </c>
      <c r="E55" s="1351"/>
      <c r="F55" s="1348">
        <f t="shared" si="1"/>
        <v>0</v>
      </c>
      <c r="G55" s="1349"/>
      <c r="H55" s="1350"/>
      <c r="I55" s="1035">
        <f t="shared" si="8"/>
        <v>-9.9475983006414026E-13</v>
      </c>
      <c r="J55" s="1032">
        <f t="shared" si="12"/>
        <v>0</v>
      </c>
      <c r="K55" s="1033">
        <f t="shared" si="4"/>
        <v>0</v>
      </c>
      <c r="N55">
        <v>27.22</v>
      </c>
      <c r="O55" s="991"/>
      <c r="P55" s="870">
        <f t="shared" si="5"/>
        <v>0</v>
      </c>
      <c r="Q55" s="1019"/>
      <c r="R55" s="870">
        <f t="shared" si="6"/>
        <v>0</v>
      </c>
      <c r="S55" s="844"/>
      <c r="T55" s="859"/>
      <c r="U55" s="1035">
        <f t="shared" si="10"/>
        <v>17366.360000000008</v>
      </c>
      <c r="V55" s="1032">
        <f t="shared" si="13"/>
        <v>638</v>
      </c>
      <c r="W55" s="1033">
        <f t="shared" si="7"/>
        <v>0</v>
      </c>
    </row>
    <row r="56" spans="1:23" x14ac:dyDescent="0.25">
      <c r="B56">
        <v>27.22</v>
      </c>
      <c r="C56" s="991"/>
      <c r="D56" s="1348">
        <f t="shared" si="0"/>
        <v>0</v>
      </c>
      <c r="E56" s="1351"/>
      <c r="F56" s="1348">
        <f t="shared" si="1"/>
        <v>0</v>
      </c>
      <c r="G56" s="1349"/>
      <c r="H56" s="1350"/>
      <c r="I56" s="1035">
        <f t="shared" si="8"/>
        <v>-9.9475983006414026E-13</v>
      </c>
      <c r="J56" s="1032">
        <f t="shared" si="12"/>
        <v>0</v>
      </c>
      <c r="K56" s="1033">
        <f t="shared" si="4"/>
        <v>0</v>
      </c>
      <c r="N56">
        <v>27.22</v>
      </c>
      <c r="O56" s="991"/>
      <c r="P56" s="870">
        <f t="shared" si="5"/>
        <v>0</v>
      </c>
      <c r="Q56" s="1019"/>
      <c r="R56" s="870">
        <f t="shared" si="6"/>
        <v>0</v>
      </c>
      <c r="S56" s="844"/>
      <c r="T56" s="859"/>
      <c r="U56" s="1035">
        <f t="shared" si="10"/>
        <v>17366.360000000008</v>
      </c>
      <c r="V56" s="1032">
        <f t="shared" si="13"/>
        <v>638</v>
      </c>
      <c r="W56" s="1033">
        <f t="shared" si="7"/>
        <v>0</v>
      </c>
    </row>
    <row r="57" spans="1:23" x14ac:dyDescent="0.25">
      <c r="B57">
        <v>27.22</v>
      </c>
      <c r="C57" s="991"/>
      <c r="D57" s="1348">
        <f t="shared" si="0"/>
        <v>0</v>
      </c>
      <c r="E57" s="1351"/>
      <c r="F57" s="1348">
        <f t="shared" si="1"/>
        <v>0</v>
      </c>
      <c r="G57" s="1349"/>
      <c r="H57" s="1350"/>
      <c r="I57" s="1035">
        <f t="shared" si="8"/>
        <v>-9.9475983006414026E-13</v>
      </c>
      <c r="J57" s="1032">
        <f t="shared" si="12"/>
        <v>0</v>
      </c>
      <c r="K57" s="1033">
        <f t="shared" si="4"/>
        <v>0</v>
      </c>
      <c r="N57">
        <v>27.22</v>
      </c>
      <c r="O57" s="991"/>
      <c r="P57" s="870">
        <f t="shared" si="5"/>
        <v>0</v>
      </c>
      <c r="Q57" s="1019"/>
      <c r="R57" s="870">
        <f t="shared" si="6"/>
        <v>0</v>
      </c>
      <c r="S57" s="844"/>
      <c r="T57" s="859"/>
      <c r="U57" s="1035">
        <f t="shared" si="10"/>
        <v>17366.360000000008</v>
      </c>
      <c r="V57" s="1032">
        <f t="shared" si="13"/>
        <v>638</v>
      </c>
      <c r="W57" s="1033">
        <f t="shared" si="7"/>
        <v>0</v>
      </c>
    </row>
    <row r="58" spans="1:23" x14ac:dyDescent="0.25">
      <c r="B58">
        <v>27.22</v>
      </c>
      <c r="C58" s="991"/>
      <c r="D58" s="1348">
        <f t="shared" si="0"/>
        <v>0</v>
      </c>
      <c r="E58" s="1351"/>
      <c r="F58" s="1348">
        <f t="shared" si="1"/>
        <v>0</v>
      </c>
      <c r="G58" s="1349"/>
      <c r="H58" s="1350"/>
      <c r="I58" s="1035">
        <f t="shared" si="8"/>
        <v>-9.9475983006414026E-13</v>
      </c>
      <c r="J58" s="1032">
        <f t="shared" si="12"/>
        <v>0</v>
      </c>
      <c r="K58" s="1033">
        <f t="shared" si="4"/>
        <v>0</v>
      </c>
      <c r="N58">
        <v>27.22</v>
      </c>
      <c r="O58" s="991"/>
      <c r="P58" s="870">
        <f t="shared" si="5"/>
        <v>0</v>
      </c>
      <c r="Q58" s="1019"/>
      <c r="R58" s="870">
        <f t="shared" si="6"/>
        <v>0</v>
      </c>
      <c r="S58" s="844"/>
      <c r="T58" s="859"/>
      <c r="U58" s="1035">
        <f t="shared" si="10"/>
        <v>17366.360000000008</v>
      </c>
      <c r="V58" s="1032">
        <f t="shared" si="13"/>
        <v>638</v>
      </c>
      <c r="W58" s="1033">
        <f t="shared" si="7"/>
        <v>0</v>
      </c>
    </row>
    <row r="59" spans="1:23" x14ac:dyDescent="0.25">
      <c r="B59">
        <v>27.22</v>
      </c>
      <c r="C59" s="991"/>
      <c r="D59" s="1348">
        <f t="shared" si="0"/>
        <v>0</v>
      </c>
      <c r="E59" s="1351"/>
      <c r="F59" s="1348">
        <f t="shared" si="1"/>
        <v>0</v>
      </c>
      <c r="G59" s="1349"/>
      <c r="H59" s="1350"/>
      <c r="I59" s="1035">
        <f t="shared" si="8"/>
        <v>-9.9475983006414026E-13</v>
      </c>
      <c r="J59" s="1032">
        <f t="shared" si="12"/>
        <v>0</v>
      </c>
      <c r="K59" s="1033">
        <f t="shared" si="4"/>
        <v>0</v>
      </c>
      <c r="N59">
        <v>27.22</v>
      </c>
      <c r="O59" s="991"/>
      <c r="P59" s="870">
        <f t="shared" si="5"/>
        <v>0</v>
      </c>
      <c r="Q59" s="1019"/>
      <c r="R59" s="870">
        <f t="shared" si="6"/>
        <v>0</v>
      </c>
      <c r="S59" s="844"/>
      <c r="T59" s="859"/>
      <c r="U59" s="1035">
        <f t="shared" si="10"/>
        <v>17366.360000000008</v>
      </c>
      <c r="V59" s="1032">
        <f t="shared" si="13"/>
        <v>638</v>
      </c>
      <c r="W59" s="1033">
        <f t="shared" si="7"/>
        <v>0</v>
      </c>
    </row>
    <row r="60" spans="1:23" ht="15.75" thickBot="1" x14ac:dyDescent="0.3">
      <c r="A60" s="115"/>
      <c r="B60">
        <v>27.22</v>
      </c>
      <c r="C60" s="991"/>
      <c r="D60" s="1348">
        <f t="shared" si="0"/>
        <v>0</v>
      </c>
      <c r="E60" s="1351"/>
      <c r="F60" s="1348">
        <f t="shared" si="1"/>
        <v>0</v>
      </c>
      <c r="G60" s="1349"/>
      <c r="H60" s="1350"/>
      <c r="I60" s="1035">
        <f t="shared" si="8"/>
        <v>-9.9475983006414026E-13</v>
      </c>
      <c r="J60" s="1032">
        <f t="shared" si="12"/>
        <v>0</v>
      </c>
      <c r="K60" s="1033">
        <f t="shared" si="4"/>
        <v>0</v>
      </c>
      <c r="M60" s="115"/>
      <c r="N60">
        <v>27.22</v>
      </c>
      <c r="O60" s="991"/>
      <c r="P60" s="870">
        <f t="shared" si="5"/>
        <v>0</v>
      </c>
      <c r="Q60" s="1019"/>
      <c r="R60" s="870">
        <f t="shared" si="6"/>
        <v>0</v>
      </c>
      <c r="S60" s="844"/>
      <c r="T60" s="859"/>
      <c r="U60" s="1035">
        <f t="shared" si="10"/>
        <v>17366.360000000008</v>
      </c>
      <c r="V60" s="1032">
        <f t="shared" si="13"/>
        <v>638</v>
      </c>
      <c r="W60" s="1033">
        <f t="shared" si="7"/>
        <v>0</v>
      </c>
    </row>
    <row r="61" spans="1:23" ht="15.75" thickTop="1" x14ac:dyDescent="0.25">
      <c r="B61">
        <v>27.22</v>
      </c>
      <c r="C61" s="991"/>
      <c r="D61" s="1348">
        <f t="shared" si="0"/>
        <v>0</v>
      </c>
      <c r="E61" s="1351"/>
      <c r="F61" s="1348">
        <f t="shared" si="1"/>
        <v>0</v>
      </c>
      <c r="G61" s="1349"/>
      <c r="H61" s="1350"/>
      <c r="I61" s="1035">
        <f t="shared" si="8"/>
        <v>-9.9475983006414026E-13</v>
      </c>
      <c r="J61" s="1032">
        <f t="shared" si="12"/>
        <v>0</v>
      </c>
      <c r="K61" s="1033">
        <f t="shared" si="4"/>
        <v>0</v>
      </c>
      <c r="N61">
        <v>27.22</v>
      </c>
      <c r="O61" s="991"/>
      <c r="P61" s="870">
        <f t="shared" si="5"/>
        <v>0</v>
      </c>
      <c r="Q61" s="1019"/>
      <c r="R61" s="870">
        <f t="shared" si="6"/>
        <v>0</v>
      </c>
      <c r="S61" s="844"/>
      <c r="T61" s="859"/>
      <c r="U61" s="1035">
        <f t="shared" si="10"/>
        <v>17366.360000000008</v>
      </c>
      <c r="V61" s="1032">
        <f t="shared" si="13"/>
        <v>638</v>
      </c>
      <c r="W61" s="1033">
        <f t="shared" si="7"/>
        <v>0</v>
      </c>
    </row>
    <row r="62" spans="1:23" x14ac:dyDescent="0.25">
      <c r="B62">
        <v>27.22</v>
      </c>
      <c r="C62" s="991"/>
      <c r="D62" s="1348">
        <f t="shared" si="0"/>
        <v>0</v>
      </c>
      <c r="E62" s="1351"/>
      <c r="F62" s="1348">
        <f t="shared" si="1"/>
        <v>0</v>
      </c>
      <c r="G62" s="1349"/>
      <c r="H62" s="1350"/>
      <c r="I62" s="1035">
        <f t="shared" si="8"/>
        <v>-9.9475983006414026E-13</v>
      </c>
      <c r="J62" s="1032">
        <f t="shared" si="12"/>
        <v>0</v>
      </c>
      <c r="K62" s="1033">
        <f t="shared" si="4"/>
        <v>0</v>
      </c>
      <c r="N62">
        <v>27.22</v>
      </c>
      <c r="O62" s="991"/>
      <c r="P62" s="870">
        <f t="shared" si="5"/>
        <v>0</v>
      </c>
      <c r="Q62" s="1019"/>
      <c r="R62" s="870">
        <f t="shared" si="6"/>
        <v>0</v>
      </c>
      <c r="S62" s="844"/>
      <c r="T62" s="859"/>
      <c r="U62" s="1035">
        <f t="shared" si="10"/>
        <v>17366.360000000008</v>
      </c>
      <c r="V62" s="1032">
        <f t="shared" si="13"/>
        <v>638</v>
      </c>
      <c r="W62" s="1033">
        <f t="shared" si="7"/>
        <v>0</v>
      </c>
    </row>
    <row r="63" spans="1:23" x14ac:dyDescent="0.25">
      <c r="B63">
        <v>27.22</v>
      </c>
      <c r="C63" s="991"/>
      <c r="D63" s="1348">
        <f t="shared" si="0"/>
        <v>0</v>
      </c>
      <c r="E63" s="1351"/>
      <c r="F63" s="1348">
        <f t="shared" si="1"/>
        <v>0</v>
      </c>
      <c r="G63" s="1349"/>
      <c r="H63" s="1350"/>
      <c r="I63" s="1035">
        <f t="shared" si="8"/>
        <v>-9.9475983006414026E-13</v>
      </c>
      <c r="J63" s="1032">
        <f t="shared" si="12"/>
        <v>0</v>
      </c>
      <c r="K63" s="1033">
        <f t="shared" si="4"/>
        <v>0</v>
      </c>
      <c r="N63">
        <v>27.22</v>
      </c>
      <c r="O63" s="991"/>
      <c r="P63" s="870">
        <f t="shared" si="5"/>
        <v>0</v>
      </c>
      <c r="Q63" s="1019"/>
      <c r="R63" s="870">
        <f t="shared" si="6"/>
        <v>0</v>
      </c>
      <c r="S63" s="844"/>
      <c r="T63" s="859"/>
      <c r="U63" s="1035">
        <f t="shared" si="10"/>
        <v>17366.360000000008</v>
      </c>
      <c r="V63" s="1032">
        <f t="shared" si="13"/>
        <v>638</v>
      </c>
      <c r="W63" s="1033">
        <f t="shared" si="7"/>
        <v>0</v>
      </c>
    </row>
    <row r="64" spans="1:23" x14ac:dyDescent="0.25">
      <c r="B64">
        <v>27.22</v>
      </c>
      <c r="C64" s="991"/>
      <c r="D64" s="1348">
        <f t="shared" si="0"/>
        <v>0</v>
      </c>
      <c r="E64" s="1351"/>
      <c r="F64" s="1348">
        <f t="shared" si="1"/>
        <v>0</v>
      </c>
      <c r="G64" s="1349"/>
      <c r="H64" s="1350"/>
      <c r="I64" s="1035">
        <f t="shared" si="8"/>
        <v>-9.9475983006414026E-13</v>
      </c>
      <c r="J64" s="1032">
        <f t="shared" si="12"/>
        <v>0</v>
      </c>
      <c r="K64" s="1033">
        <f t="shared" si="4"/>
        <v>0</v>
      </c>
      <c r="N64">
        <v>27.22</v>
      </c>
      <c r="O64" s="991"/>
      <c r="P64" s="870">
        <f t="shared" si="5"/>
        <v>0</v>
      </c>
      <c r="Q64" s="1019"/>
      <c r="R64" s="870">
        <f t="shared" si="6"/>
        <v>0</v>
      </c>
      <c r="S64" s="844"/>
      <c r="T64" s="859"/>
      <c r="U64" s="1035">
        <f t="shared" si="10"/>
        <v>17366.360000000008</v>
      </c>
      <c r="V64" s="1032">
        <f t="shared" si="13"/>
        <v>638</v>
      </c>
      <c r="W64" s="1033">
        <f t="shared" si="7"/>
        <v>0</v>
      </c>
    </row>
    <row r="65" spans="2:23" x14ac:dyDescent="0.25">
      <c r="B65">
        <v>27.22</v>
      </c>
      <c r="C65" s="991"/>
      <c r="D65" s="1348">
        <f t="shared" si="0"/>
        <v>0</v>
      </c>
      <c r="E65" s="1351"/>
      <c r="F65" s="1348">
        <f t="shared" si="1"/>
        <v>0</v>
      </c>
      <c r="G65" s="1349"/>
      <c r="H65" s="1350"/>
      <c r="I65" s="1035">
        <f t="shared" si="8"/>
        <v>-9.9475983006414026E-13</v>
      </c>
      <c r="J65" s="1032">
        <f t="shared" si="12"/>
        <v>0</v>
      </c>
      <c r="K65" s="1033">
        <f t="shared" si="4"/>
        <v>0</v>
      </c>
      <c r="N65">
        <v>27.22</v>
      </c>
      <c r="O65" s="991"/>
      <c r="P65" s="870">
        <f t="shared" si="5"/>
        <v>0</v>
      </c>
      <c r="Q65" s="1019"/>
      <c r="R65" s="870">
        <f t="shared" si="6"/>
        <v>0</v>
      </c>
      <c r="S65" s="844"/>
      <c r="T65" s="859"/>
      <c r="U65" s="1035">
        <f t="shared" si="10"/>
        <v>17366.360000000008</v>
      </c>
      <c r="V65" s="1032">
        <f t="shared" si="13"/>
        <v>638</v>
      </c>
      <c r="W65" s="1033">
        <f t="shared" si="7"/>
        <v>0</v>
      </c>
    </row>
    <row r="66" spans="2:23" x14ac:dyDescent="0.25">
      <c r="B66">
        <v>27.22</v>
      </c>
      <c r="C66" s="991"/>
      <c r="D66" s="1348">
        <f t="shared" si="0"/>
        <v>0</v>
      </c>
      <c r="E66" s="1351"/>
      <c r="F66" s="1348">
        <f t="shared" si="1"/>
        <v>0</v>
      </c>
      <c r="G66" s="1349"/>
      <c r="H66" s="1350"/>
      <c r="I66" s="1035">
        <f t="shared" si="8"/>
        <v>-9.9475983006414026E-13</v>
      </c>
      <c r="J66" s="1032">
        <f t="shared" si="12"/>
        <v>0</v>
      </c>
      <c r="K66" s="1033">
        <f t="shared" si="4"/>
        <v>0</v>
      </c>
      <c r="N66">
        <v>27.22</v>
      </c>
      <c r="O66" s="991"/>
      <c r="P66" s="870">
        <f t="shared" si="5"/>
        <v>0</v>
      </c>
      <c r="Q66" s="1019"/>
      <c r="R66" s="870">
        <f t="shared" si="6"/>
        <v>0</v>
      </c>
      <c r="S66" s="844"/>
      <c r="T66" s="859"/>
      <c r="U66" s="1035">
        <f t="shared" si="10"/>
        <v>17366.360000000008</v>
      </c>
      <c r="V66" s="1032">
        <f t="shared" si="13"/>
        <v>638</v>
      </c>
      <c r="W66" s="1033">
        <f t="shared" si="7"/>
        <v>0</v>
      </c>
    </row>
    <row r="67" spans="2:23" x14ac:dyDescent="0.25">
      <c r="B67">
        <v>27.22</v>
      </c>
      <c r="C67" s="991"/>
      <c r="D67" s="1348">
        <f t="shared" si="0"/>
        <v>0</v>
      </c>
      <c r="E67" s="1351"/>
      <c r="F67" s="1348">
        <f t="shared" si="1"/>
        <v>0</v>
      </c>
      <c r="G67" s="1349"/>
      <c r="H67" s="1350"/>
      <c r="I67" s="1035">
        <f t="shared" si="8"/>
        <v>-9.9475983006414026E-13</v>
      </c>
      <c r="J67" s="1032">
        <f t="shared" si="12"/>
        <v>0</v>
      </c>
      <c r="K67" s="1033">
        <f t="shared" si="4"/>
        <v>0</v>
      </c>
      <c r="N67">
        <v>27.22</v>
      </c>
      <c r="O67" s="991"/>
      <c r="P67" s="870">
        <f t="shared" si="5"/>
        <v>0</v>
      </c>
      <c r="Q67" s="1019"/>
      <c r="R67" s="870">
        <f t="shared" si="6"/>
        <v>0</v>
      </c>
      <c r="S67" s="844"/>
      <c r="T67" s="859"/>
      <c r="U67" s="1035">
        <f t="shared" si="10"/>
        <v>17366.360000000008</v>
      </c>
      <c r="V67" s="1032">
        <f t="shared" si="13"/>
        <v>638</v>
      </c>
      <c r="W67" s="1033">
        <f t="shared" si="7"/>
        <v>0</v>
      </c>
    </row>
    <row r="68" spans="2:23" x14ac:dyDescent="0.25">
      <c r="B68">
        <v>27.22</v>
      </c>
      <c r="C68" s="991"/>
      <c r="D68" s="870">
        <f t="shared" si="0"/>
        <v>0</v>
      </c>
      <c r="E68" s="1019"/>
      <c r="F68" s="870">
        <f t="shared" si="1"/>
        <v>0</v>
      </c>
      <c r="G68" s="844"/>
      <c r="H68" s="859"/>
      <c r="I68" s="1035">
        <f t="shared" si="8"/>
        <v>-9.9475983006414026E-13</v>
      </c>
      <c r="J68" s="1032">
        <f t="shared" si="12"/>
        <v>0</v>
      </c>
      <c r="K68" s="1033">
        <f t="shared" si="4"/>
        <v>0</v>
      </c>
      <c r="N68">
        <v>27.22</v>
      </c>
      <c r="O68" s="991"/>
      <c r="P68" s="870">
        <f t="shared" si="5"/>
        <v>0</v>
      </c>
      <c r="Q68" s="1019"/>
      <c r="R68" s="870">
        <f t="shared" si="6"/>
        <v>0</v>
      </c>
      <c r="S68" s="844"/>
      <c r="T68" s="859"/>
      <c r="U68" s="1035">
        <f t="shared" si="10"/>
        <v>17366.360000000008</v>
      </c>
      <c r="V68" s="1032">
        <f t="shared" si="13"/>
        <v>638</v>
      </c>
      <c r="W68" s="1033">
        <f t="shared" si="7"/>
        <v>0</v>
      </c>
    </row>
    <row r="69" spans="2:23" x14ac:dyDescent="0.25">
      <c r="B69">
        <v>27.22</v>
      </c>
      <c r="C69" s="991"/>
      <c r="D69" s="870">
        <f t="shared" si="0"/>
        <v>0</v>
      </c>
      <c r="E69" s="1019"/>
      <c r="F69" s="870">
        <f t="shared" si="1"/>
        <v>0</v>
      </c>
      <c r="G69" s="844"/>
      <c r="H69" s="859"/>
      <c r="I69" s="1035">
        <f t="shared" si="8"/>
        <v>-9.9475983006414026E-13</v>
      </c>
      <c r="J69" s="1032">
        <f t="shared" si="12"/>
        <v>0</v>
      </c>
      <c r="K69" s="1033">
        <f t="shared" si="4"/>
        <v>0</v>
      </c>
      <c r="N69">
        <v>27.22</v>
      </c>
      <c r="O69" s="991"/>
      <c r="P69" s="870">
        <f t="shared" si="5"/>
        <v>0</v>
      </c>
      <c r="Q69" s="1019"/>
      <c r="R69" s="870">
        <f t="shared" si="6"/>
        <v>0</v>
      </c>
      <c r="S69" s="844"/>
      <c r="T69" s="859"/>
      <c r="U69" s="1035">
        <f t="shared" si="10"/>
        <v>17366.360000000008</v>
      </c>
      <c r="V69" s="1032">
        <f t="shared" si="13"/>
        <v>638</v>
      </c>
      <c r="W69" s="1033">
        <f t="shared" si="7"/>
        <v>0</v>
      </c>
    </row>
    <row r="70" spans="2:23" x14ac:dyDescent="0.25">
      <c r="B70">
        <v>27.22</v>
      </c>
      <c r="C70" s="991"/>
      <c r="D70" s="870">
        <f t="shared" si="0"/>
        <v>0</v>
      </c>
      <c r="E70" s="1019"/>
      <c r="F70" s="870">
        <f t="shared" si="1"/>
        <v>0</v>
      </c>
      <c r="G70" s="844"/>
      <c r="H70" s="859"/>
      <c r="I70" s="1035">
        <f t="shared" si="8"/>
        <v>-9.9475983006414026E-13</v>
      </c>
      <c r="J70" s="1032">
        <f t="shared" si="12"/>
        <v>0</v>
      </c>
      <c r="K70" s="1033">
        <f t="shared" si="4"/>
        <v>0</v>
      </c>
      <c r="N70">
        <v>27.22</v>
      </c>
      <c r="O70" s="991"/>
      <c r="P70" s="870">
        <f t="shared" si="5"/>
        <v>0</v>
      </c>
      <c r="Q70" s="1019"/>
      <c r="R70" s="870">
        <f t="shared" si="6"/>
        <v>0</v>
      </c>
      <c r="S70" s="844"/>
      <c r="T70" s="859"/>
      <c r="U70" s="1035">
        <f t="shared" si="10"/>
        <v>17366.360000000008</v>
      </c>
      <c r="V70" s="1032">
        <f t="shared" si="13"/>
        <v>638</v>
      </c>
      <c r="W70" s="1033">
        <f t="shared" si="7"/>
        <v>0</v>
      </c>
    </row>
    <row r="71" spans="2:23" x14ac:dyDescent="0.25">
      <c r="B71">
        <v>27.22</v>
      </c>
      <c r="C71" s="991"/>
      <c r="D71" s="870">
        <f t="shared" si="0"/>
        <v>0</v>
      </c>
      <c r="E71" s="1019"/>
      <c r="F71" s="870">
        <f t="shared" si="1"/>
        <v>0</v>
      </c>
      <c r="G71" s="844"/>
      <c r="H71" s="859"/>
      <c r="I71" s="1035">
        <f t="shared" si="8"/>
        <v>-9.9475983006414026E-13</v>
      </c>
      <c r="J71" s="1032">
        <f t="shared" si="12"/>
        <v>0</v>
      </c>
      <c r="K71" s="1033">
        <f t="shared" si="4"/>
        <v>0</v>
      </c>
      <c r="N71">
        <v>27.22</v>
      </c>
      <c r="O71" s="991"/>
      <c r="P71" s="870">
        <f t="shared" si="5"/>
        <v>0</v>
      </c>
      <c r="Q71" s="1019"/>
      <c r="R71" s="870">
        <f t="shared" si="6"/>
        <v>0</v>
      </c>
      <c r="S71" s="844"/>
      <c r="T71" s="859"/>
      <c r="U71" s="1035">
        <f t="shared" si="10"/>
        <v>17366.360000000008</v>
      </c>
      <c r="V71" s="1032">
        <f t="shared" si="13"/>
        <v>638</v>
      </c>
      <c r="W71" s="1033">
        <f t="shared" si="7"/>
        <v>0</v>
      </c>
    </row>
    <row r="72" spans="2:23" x14ac:dyDescent="0.25">
      <c r="B72">
        <v>27.22</v>
      </c>
      <c r="C72" s="991"/>
      <c r="D72" s="870">
        <f t="shared" si="0"/>
        <v>0</v>
      </c>
      <c r="E72" s="1019"/>
      <c r="F72" s="870">
        <f t="shared" si="1"/>
        <v>0</v>
      </c>
      <c r="G72" s="844"/>
      <c r="H72" s="859"/>
      <c r="I72" s="1035">
        <f t="shared" si="8"/>
        <v>-9.9475983006414026E-13</v>
      </c>
      <c r="J72" s="1032">
        <f t="shared" si="12"/>
        <v>0</v>
      </c>
      <c r="K72" s="1033">
        <f t="shared" si="4"/>
        <v>0</v>
      </c>
      <c r="N72">
        <v>27.22</v>
      </c>
      <c r="O72" s="991"/>
      <c r="P72" s="870">
        <f t="shared" si="5"/>
        <v>0</v>
      </c>
      <c r="Q72" s="1019"/>
      <c r="R72" s="870">
        <f t="shared" si="6"/>
        <v>0</v>
      </c>
      <c r="S72" s="844"/>
      <c r="T72" s="859"/>
      <c r="U72" s="1035">
        <f t="shared" si="10"/>
        <v>17366.360000000008</v>
      </c>
      <c r="V72" s="1032">
        <f t="shared" si="13"/>
        <v>638</v>
      </c>
      <c r="W72" s="1033">
        <f t="shared" si="7"/>
        <v>0</v>
      </c>
    </row>
    <row r="73" spans="2:23" x14ac:dyDescent="0.25">
      <c r="B73">
        <v>27.22</v>
      </c>
      <c r="C73" s="991"/>
      <c r="D73" s="870">
        <f t="shared" ref="D73:D114" si="14">C73*B73</f>
        <v>0</v>
      </c>
      <c r="E73" s="1019"/>
      <c r="F73" s="870">
        <f t="shared" ref="F73:F114" si="15">D73</f>
        <v>0</v>
      </c>
      <c r="G73" s="844"/>
      <c r="H73" s="859"/>
      <c r="I73" s="1035">
        <f t="shared" si="8"/>
        <v>-9.9475983006414026E-13</v>
      </c>
      <c r="J73" s="1032">
        <f t="shared" si="12"/>
        <v>0</v>
      </c>
      <c r="K73" s="1033">
        <f t="shared" si="4"/>
        <v>0</v>
      </c>
      <c r="N73">
        <v>27.22</v>
      </c>
      <c r="O73" s="991"/>
      <c r="P73" s="870">
        <f t="shared" ref="P73:P114" si="16">O73*N73</f>
        <v>0</v>
      </c>
      <c r="Q73" s="1019"/>
      <c r="R73" s="870">
        <f t="shared" ref="R73:R114" si="17">P73</f>
        <v>0</v>
      </c>
      <c r="S73" s="844"/>
      <c r="T73" s="859"/>
      <c r="U73" s="1035">
        <f t="shared" si="10"/>
        <v>17366.360000000008</v>
      </c>
      <c r="V73" s="1032">
        <f t="shared" si="13"/>
        <v>638</v>
      </c>
      <c r="W73" s="1033">
        <f t="shared" si="7"/>
        <v>0</v>
      </c>
    </row>
    <row r="74" spans="2:23" x14ac:dyDescent="0.25">
      <c r="B74">
        <v>27.22</v>
      </c>
      <c r="C74" s="991"/>
      <c r="D74" s="870">
        <f t="shared" si="14"/>
        <v>0</v>
      </c>
      <c r="E74" s="1019"/>
      <c r="F74" s="870">
        <f t="shared" si="15"/>
        <v>0</v>
      </c>
      <c r="G74" s="844"/>
      <c r="H74" s="859"/>
      <c r="I74" s="1035">
        <f t="shared" si="8"/>
        <v>-9.9475983006414026E-13</v>
      </c>
      <c r="J74" s="1032">
        <f t="shared" si="12"/>
        <v>0</v>
      </c>
      <c r="K74" s="1033">
        <f t="shared" ref="K74:K114" si="18">F74*H74</f>
        <v>0</v>
      </c>
      <c r="N74">
        <v>27.22</v>
      </c>
      <c r="O74" s="991"/>
      <c r="P74" s="870">
        <f t="shared" si="16"/>
        <v>0</v>
      </c>
      <c r="Q74" s="1019"/>
      <c r="R74" s="870">
        <f t="shared" si="17"/>
        <v>0</v>
      </c>
      <c r="S74" s="844"/>
      <c r="T74" s="859"/>
      <c r="U74" s="1035">
        <f t="shared" si="10"/>
        <v>17366.360000000008</v>
      </c>
      <c r="V74" s="1032">
        <f t="shared" si="13"/>
        <v>638</v>
      </c>
      <c r="W74" s="1033">
        <f t="shared" ref="W74:W114" si="19">R74*T74</f>
        <v>0</v>
      </c>
    </row>
    <row r="75" spans="2:23" x14ac:dyDescent="0.25">
      <c r="B75">
        <v>27.22</v>
      </c>
      <c r="C75" s="991"/>
      <c r="D75" s="870">
        <f t="shared" si="14"/>
        <v>0</v>
      </c>
      <c r="E75" s="1019"/>
      <c r="F75" s="870">
        <f t="shared" si="15"/>
        <v>0</v>
      </c>
      <c r="G75" s="844"/>
      <c r="H75" s="859"/>
      <c r="I75" s="1035">
        <f t="shared" ref="I75:I113" si="20">I74-F75</f>
        <v>-9.9475983006414026E-13</v>
      </c>
      <c r="J75" s="1032">
        <f t="shared" si="12"/>
        <v>0</v>
      </c>
      <c r="K75" s="1033">
        <f t="shared" si="18"/>
        <v>0</v>
      </c>
      <c r="N75">
        <v>27.22</v>
      </c>
      <c r="O75" s="991"/>
      <c r="P75" s="870">
        <f t="shared" si="16"/>
        <v>0</v>
      </c>
      <c r="Q75" s="1019"/>
      <c r="R75" s="870">
        <f t="shared" si="17"/>
        <v>0</v>
      </c>
      <c r="S75" s="844"/>
      <c r="T75" s="859"/>
      <c r="U75" s="1035">
        <f t="shared" ref="U75:U113" si="21">U74-R75</f>
        <v>17366.360000000008</v>
      </c>
      <c r="V75" s="1032">
        <f t="shared" si="13"/>
        <v>638</v>
      </c>
      <c r="W75" s="1033">
        <f t="shared" si="19"/>
        <v>0</v>
      </c>
    </row>
    <row r="76" spans="2:23" x14ac:dyDescent="0.25">
      <c r="B76">
        <v>27.22</v>
      </c>
      <c r="C76" s="991"/>
      <c r="D76" s="870">
        <f t="shared" si="14"/>
        <v>0</v>
      </c>
      <c r="E76" s="1019"/>
      <c r="F76" s="870">
        <f t="shared" si="15"/>
        <v>0</v>
      </c>
      <c r="G76" s="844"/>
      <c r="H76" s="859"/>
      <c r="I76" s="1035">
        <f t="shared" si="20"/>
        <v>-9.9475983006414026E-13</v>
      </c>
      <c r="J76" s="1032">
        <f t="shared" si="12"/>
        <v>0</v>
      </c>
      <c r="K76" s="1033">
        <f t="shared" si="18"/>
        <v>0</v>
      </c>
      <c r="N76">
        <v>27.22</v>
      </c>
      <c r="O76" s="991"/>
      <c r="P76" s="870">
        <f t="shared" si="16"/>
        <v>0</v>
      </c>
      <c r="Q76" s="1019"/>
      <c r="R76" s="870">
        <f t="shared" si="17"/>
        <v>0</v>
      </c>
      <c r="S76" s="844"/>
      <c r="T76" s="859"/>
      <c r="U76" s="1035">
        <f t="shared" si="21"/>
        <v>17366.360000000008</v>
      </c>
      <c r="V76" s="1032">
        <f t="shared" si="13"/>
        <v>638</v>
      </c>
      <c r="W76" s="1033">
        <f t="shared" si="19"/>
        <v>0</v>
      </c>
    </row>
    <row r="77" spans="2:23" x14ac:dyDescent="0.25">
      <c r="B77">
        <v>27.22</v>
      </c>
      <c r="C77" s="991"/>
      <c r="D77" s="870">
        <f t="shared" si="14"/>
        <v>0</v>
      </c>
      <c r="E77" s="1019"/>
      <c r="F77" s="870">
        <f t="shared" si="15"/>
        <v>0</v>
      </c>
      <c r="G77" s="844"/>
      <c r="H77" s="859"/>
      <c r="I77" s="1035">
        <f t="shared" si="20"/>
        <v>-9.9475983006414026E-13</v>
      </c>
      <c r="J77" s="1032">
        <f t="shared" ref="J77:J113" si="22">J76-C77</f>
        <v>0</v>
      </c>
      <c r="K77" s="1033">
        <f t="shared" si="18"/>
        <v>0</v>
      </c>
      <c r="N77">
        <v>27.22</v>
      </c>
      <c r="O77" s="991"/>
      <c r="P77" s="870">
        <f t="shared" si="16"/>
        <v>0</v>
      </c>
      <c r="Q77" s="1019"/>
      <c r="R77" s="870">
        <f t="shared" si="17"/>
        <v>0</v>
      </c>
      <c r="S77" s="844"/>
      <c r="T77" s="859"/>
      <c r="U77" s="1035">
        <f t="shared" si="21"/>
        <v>17366.360000000008</v>
      </c>
      <c r="V77" s="1032">
        <f t="shared" ref="V77:V113" si="23">V76-O77</f>
        <v>638</v>
      </c>
      <c r="W77" s="1033">
        <f t="shared" si="19"/>
        <v>0</v>
      </c>
    </row>
    <row r="78" spans="2:23" x14ac:dyDescent="0.25">
      <c r="B78">
        <v>27.22</v>
      </c>
      <c r="C78" s="991"/>
      <c r="D78" s="870">
        <f t="shared" si="14"/>
        <v>0</v>
      </c>
      <c r="E78" s="1019"/>
      <c r="F78" s="870">
        <f t="shared" si="15"/>
        <v>0</v>
      </c>
      <c r="G78" s="844"/>
      <c r="H78" s="859"/>
      <c r="I78" s="1035">
        <f t="shared" si="20"/>
        <v>-9.9475983006414026E-13</v>
      </c>
      <c r="J78" s="1032">
        <f t="shared" si="22"/>
        <v>0</v>
      </c>
      <c r="K78" s="1033">
        <f t="shared" si="18"/>
        <v>0</v>
      </c>
      <c r="N78">
        <v>27.22</v>
      </c>
      <c r="O78" s="991"/>
      <c r="P78" s="870">
        <f t="shared" si="16"/>
        <v>0</v>
      </c>
      <c r="Q78" s="1019"/>
      <c r="R78" s="870">
        <f t="shared" si="17"/>
        <v>0</v>
      </c>
      <c r="S78" s="844"/>
      <c r="T78" s="859"/>
      <c r="U78" s="1035">
        <f t="shared" si="21"/>
        <v>17366.360000000008</v>
      </c>
      <c r="V78" s="1032">
        <f t="shared" si="23"/>
        <v>638</v>
      </c>
      <c r="W78" s="1033">
        <f t="shared" si="19"/>
        <v>0</v>
      </c>
    </row>
    <row r="79" spans="2:23" x14ac:dyDescent="0.25">
      <c r="B79">
        <v>27.22</v>
      </c>
      <c r="C79" s="991"/>
      <c r="D79" s="870">
        <f t="shared" si="14"/>
        <v>0</v>
      </c>
      <c r="E79" s="1019"/>
      <c r="F79" s="870">
        <f t="shared" si="15"/>
        <v>0</v>
      </c>
      <c r="G79" s="844"/>
      <c r="H79" s="859"/>
      <c r="I79" s="1035">
        <f t="shared" si="20"/>
        <v>-9.9475983006414026E-13</v>
      </c>
      <c r="J79" s="1032">
        <f t="shared" si="22"/>
        <v>0</v>
      </c>
      <c r="K79" s="1033">
        <f t="shared" si="18"/>
        <v>0</v>
      </c>
      <c r="N79">
        <v>27.22</v>
      </c>
      <c r="O79" s="991"/>
      <c r="P79" s="870">
        <f t="shared" si="16"/>
        <v>0</v>
      </c>
      <c r="Q79" s="1019"/>
      <c r="R79" s="870">
        <f t="shared" si="17"/>
        <v>0</v>
      </c>
      <c r="S79" s="844"/>
      <c r="T79" s="859"/>
      <c r="U79" s="1035">
        <f t="shared" si="21"/>
        <v>17366.360000000008</v>
      </c>
      <c r="V79" s="1032">
        <f t="shared" si="23"/>
        <v>638</v>
      </c>
      <c r="W79" s="1033">
        <f t="shared" si="19"/>
        <v>0</v>
      </c>
    </row>
    <row r="80" spans="2:23" x14ac:dyDescent="0.25">
      <c r="B80">
        <v>27.22</v>
      </c>
      <c r="C80" s="991"/>
      <c r="D80" s="870">
        <f t="shared" si="14"/>
        <v>0</v>
      </c>
      <c r="E80" s="1019"/>
      <c r="F80" s="870">
        <f t="shared" si="15"/>
        <v>0</v>
      </c>
      <c r="G80" s="844"/>
      <c r="H80" s="859"/>
      <c r="I80" s="1035">
        <f t="shared" si="20"/>
        <v>-9.9475983006414026E-13</v>
      </c>
      <c r="J80" s="1032">
        <f t="shared" si="22"/>
        <v>0</v>
      </c>
      <c r="K80" s="1033">
        <f t="shared" si="18"/>
        <v>0</v>
      </c>
      <c r="N80">
        <v>27.22</v>
      </c>
      <c r="O80" s="991"/>
      <c r="P80" s="870">
        <f t="shared" si="16"/>
        <v>0</v>
      </c>
      <c r="Q80" s="1019"/>
      <c r="R80" s="870">
        <f t="shared" si="17"/>
        <v>0</v>
      </c>
      <c r="S80" s="844"/>
      <c r="T80" s="859"/>
      <c r="U80" s="1035">
        <f t="shared" si="21"/>
        <v>17366.360000000008</v>
      </c>
      <c r="V80" s="1032">
        <f t="shared" si="23"/>
        <v>638</v>
      </c>
      <c r="W80" s="1033">
        <f t="shared" si="19"/>
        <v>0</v>
      </c>
    </row>
    <row r="81" spans="2:23" x14ac:dyDescent="0.25">
      <c r="B81">
        <v>27.22</v>
      </c>
      <c r="C81" s="991"/>
      <c r="D81" s="870">
        <f t="shared" si="14"/>
        <v>0</v>
      </c>
      <c r="E81" s="1019"/>
      <c r="F81" s="870">
        <f t="shared" si="15"/>
        <v>0</v>
      </c>
      <c r="G81" s="844"/>
      <c r="H81" s="859"/>
      <c r="I81" s="1035">
        <f t="shared" si="20"/>
        <v>-9.9475983006414026E-13</v>
      </c>
      <c r="J81" s="1032">
        <f t="shared" si="22"/>
        <v>0</v>
      </c>
      <c r="K81" s="1033">
        <f t="shared" si="18"/>
        <v>0</v>
      </c>
      <c r="N81">
        <v>27.22</v>
      </c>
      <c r="O81" s="991"/>
      <c r="P81" s="870">
        <f t="shared" si="16"/>
        <v>0</v>
      </c>
      <c r="Q81" s="1019"/>
      <c r="R81" s="870">
        <f t="shared" si="17"/>
        <v>0</v>
      </c>
      <c r="S81" s="844"/>
      <c r="T81" s="859"/>
      <c r="U81" s="1035">
        <f t="shared" si="21"/>
        <v>17366.360000000008</v>
      </c>
      <c r="V81" s="1032">
        <f t="shared" si="23"/>
        <v>638</v>
      </c>
      <c r="W81" s="1033">
        <f t="shared" si="19"/>
        <v>0</v>
      </c>
    </row>
    <row r="82" spans="2:23" x14ac:dyDescent="0.25">
      <c r="B82">
        <v>27.22</v>
      </c>
      <c r="C82" s="991"/>
      <c r="D82" s="870">
        <f t="shared" si="14"/>
        <v>0</v>
      </c>
      <c r="E82" s="1019"/>
      <c r="F82" s="870">
        <f t="shared" si="15"/>
        <v>0</v>
      </c>
      <c r="G82" s="844"/>
      <c r="H82" s="859"/>
      <c r="I82" s="1035">
        <f t="shared" si="20"/>
        <v>-9.9475983006414026E-13</v>
      </c>
      <c r="J82" s="1032">
        <f t="shared" si="22"/>
        <v>0</v>
      </c>
      <c r="K82" s="1033">
        <f t="shared" si="18"/>
        <v>0</v>
      </c>
      <c r="N82">
        <v>27.22</v>
      </c>
      <c r="O82" s="991"/>
      <c r="P82" s="870">
        <f t="shared" si="16"/>
        <v>0</v>
      </c>
      <c r="Q82" s="1019"/>
      <c r="R82" s="870">
        <f t="shared" si="17"/>
        <v>0</v>
      </c>
      <c r="S82" s="844"/>
      <c r="T82" s="859"/>
      <c r="U82" s="1035">
        <f t="shared" si="21"/>
        <v>17366.360000000008</v>
      </c>
      <c r="V82" s="1032">
        <f t="shared" si="23"/>
        <v>638</v>
      </c>
      <c r="W82" s="1033">
        <f t="shared" si="19"/>
        <v>0</v>
      </c>
    </row>
    <row r="83" spans="2:23" x14ac:dyDescent="0.25">
      <c r="B83">
        <v>27.22</v>
      </c>
      <c r="C83" s="991"/>
      <c r="D83" s="870">
        <f t="shared" si="14"/>
        <v>0</v>
      </c>
      <c r="E83" s="1019"/>
      <c r="F83" s="870">
        <f t="shared" si="15"/>
        <v>0</v>
      </c>
      <c r="G83" s="844"/>
      <c r="H83" s="859"/>
      <c r="I83" s="1035">
        <f t="shared" si="20"/>
        <v>-9.9475983006414026E-13</v>
      </c>
      <c r="J83" s="1032">
        <f t="shared" si="22"/>
        <v>0</v>
      </c>
      <c r="K83" s="1033">
        <f t="shared" si="18"/>
        <v>0</v>
      </c>
      <c r="N83">
        <v>27.22</v>
      </c>
      <c r="O83" s="991"/>
      <c r="P83" s="870">
        <f t="shared" si="16"/>
        <v>0</v>
      </c>
      <c r="Q83" s="1019"/>
      <c r="R83" s="870">
        <f t="shared" si="17"/>
        <v>0</v>
      </c>
      <c r="S83" s="844"/>
      <c r="T83" s="859"/>
      <c r="U83" s="1035">
        <f t="shared" si="21"/>
        <v>17366.360000000008</v>
      </c>
      <c r="V83" s="1032">
        <f t="shared" si="23"/>
        <v>638</v>
      </c>
      <c r="W83" s="1033">
        <f t="shared" si="19"/>
        <v>0</v>
      </c>
    </row>
    <row r="84" spans="2:23" x14ac:dyDescent="0.25">
      <c r="B84">
        <v>27.22</v>
      </c>
      <c r="C84" s="991"/>
      <c r="D84" s="870">
        <f t="shared" si="14"/>
        <v>0</v>
      </c>
      <c r="E84" s="1019"/>
      <c r="F84" s="870">
        <f t="shared" si="15"/>
        <v>0</v>
      </c>
      <c r="G84" s="844"/>
      <c r="H84" s="859"/>
      <c r="I84" s="1035">
        <f t="shared" si="20"/>
        <v>-9.9475983006414026E-13</v>
      </c>
      <c r="J84" s="1032">
        <f t="shared" si="22"/>
        <v>0</v>
      </c>
      <c r="K84" s="1033">
        <f t="shared" si="18"/>
        <v>0</v>
      </c>
      <c r="N84">
        <v>27.22</v>
      </c>
      <c r="O84" s="991"/>
      <c r="P84" s="870">
        <f t="shared" si="16"/>
        <v>0</v>
      </c>
      <c r="Q84" s="1019"/>
      <c r="R84" s="870">
        <f t="shared" si="17"/>
        <v>0</v>
      </c>
      <c r="S84" s="844"/>
      <c r="T84" s="859"/>
      <c r="U84" s="1035">
        <f t="shared" si="21"/>
        <v>17366.360000000008</v>
      </c>
      <c r="V84" s="1032">
        <f t="shared" si="23"/>
        <v>638</v>
      </c>
      <c r="W84" s="1033">
        <f t="shared" si="19"/>
        <v>0</v>
      </c>
    </row>
    <row r="85" spans="2:23" x14ac:dyDescent="0.25">
      <c r="B85">
        <v>27.22</v>
      </c>
      <c r="C85" s="991"/>
      <c r="D85" s="870">
        <f t="shared" si="14"/>
        <v>0</v>
      </c>
      <c r="E85" s="1019"/>
      <c r="F85" s="870">
        <f t="shared" si="15"/>
        <v>0</v>
      </c>
      <c r="G85" s="844"/>
      <c r="H85" s="859"/>
      <c r="I85" s="1035">
        <f t="shared" si="20"/>
        <v>-9.9475983006414026E-13</v>
      </c>
      <c r="J85" s="1032">
        <f t="shared" si="22"/>
        <v>0</v>
      </c>
      <c r="K85" s="1033">
        <f t="shared" si="18"/>
        <v>0</v>
      </c>
      <c r="N85">
        <v>27.22</v>
      </c>
      <c r="O85" s="991"/>
      <c r="P85" s="870">
        <f t="shared" si="16"/>
        <v>0</v>
      </c>
      <c r="Q85" s="1019"/>
      <c r="R85" s="870">
        <f t="shared" si="17"/>
        <v>0</v>
      </c>
      <c r="S85" s="844"/>
      <c r="T85" s="859"/>
      <c r="U85" s="1035">
        <f t="shared" si="21"/>
        <v>17366.360000000008</v>
      </c>
      <c r="V85" s="1032">
        <f t="shared" si="23"/>
        <v>638</v>
      </c>
      <c r="W85" s="1033">
        <f t="shared" si="19"/>
        <v>0</v>
      </c>
    </row>
    <row r="86" spans="2:23" x14ac:dyDescent="0.25">
      <c r="B86">
        <v>27.22</v>
      </c>
      <c r="C86" s="991"/>
      <c r="D86" s="870">
        <f t="shared" si="14"/>
        <v>0</v>
      </c>
      <c r="E86" s="1019"/>
      <c r="F86" s="870">
        <f t="shared" si="15"/>
        <v>0</v>
      </c>
      <c r="G86" s="844"/>
      <c r="H86" s="859"/>
      <c r="I86" s="1035">
        <f t="shared" si="20"/>
        <v>-9.9475983006414026E-13</v>
      </c>
      <c r="J86" s="1032">
        <f t="shared" si="22"/>
        <v>0</v>
      </c>
      <c r="K86" s="1033">
        <f t="shared" si="18"/>
        <v>0</v>
      </c>
      <c r="N86">
        <v>27.22</v>
      </c>
      <c r="O86" s="991"/>
      <c r="P86" s="870">
        <f t="shared" si="16"/>
        <v>0</v>
      </c>
      <c r="Q86" s="1019"/>
      <c r="R86" s="870">
        <f t="shared" si="17"/>
        <v>0</v>
      </c>
      <c r="S86" s="844"/>
      <c r="T86" s="859"/>
      <c r="U86" s="1035">
        <f t="shared" si="21"/>
        <v>17366.360000000008</v>
      </c>
      <c r="V86" s="1032">
        <f t="shared" si="23"/>
        <v>638</v>
      </c>
      <c r="W86" s="1033">
        <f t="shared" si="19"/>
        <v>0</v>
      </c>
    </row>
    <row r="87" spans="2:23" x14ac:dyDescent="0.25">
      <c r="B87">
        <v>27.22</v>
      </c>
      <c r="C87" s="991"/>
      <c r="D87" s="870">
        <f t="shared" si="14"/>
        <v>0</v>
      </c>
      <c r="E87" s="1019"/>
      <c r="F87" s="870">
        <f t="shared" si="15"/>
        <v>0</v>
      </c>
      <c r="G87" s="844"/>
      <c r="H87" s="859"/>
      <c r="I87" s="1035">
        <f t="shared" si="20"/>
        <v>-9.9475983006414026E-13</v>
      </c>
      <c r="J87" s="1032">
        <f t="shared" si="22"/>
        <v>0</v>
      </c>
      <c r="K87" s="1033">
        <f t="shared" si="18"/>
        <v>0</v>
      </c>
      <c r="N87">
        <v>27.22</v>
      </c>
      <c r="O87" s="991"/>
      <c r="P87" s="870">
        <f t="shared" si="16"/>
        <v>0</v>
      </c>
      <c r="Q87" s="1019"/>
      <c r="R87" s="870">
        <f t="shared" si="17"/>
        <v>0</v>
      </c>
      <c r="S87" s="844"/>
      <c r="T87" s="859"/>
      <c r="U87" s="1035">
        <f t="shared" si="21"/>
        <v>17366.360000000008</v>
      </c>
      <c r="V87" s="1032">
        <f t="shared" si="23"/>
        <v>638</v>
      </c>
      <c r="W87" s="1033">
        <f t="shared" si="19"/>
        <v>0</v>
      </c>
    </row>
    <row r="88" spans="2:23" x14ac:dyDescent="0.25">
      <c r="B88">
        <v>27.22</v>
      </c>
      <c r="C88" s="991"/>
      <c r="D88" s="870">
        <f t="shared" si="14"/>
        <v>0</v>
      </c>
      <c r="E88" s="1019"/>
      <c r="F88" s="870">
        <f t="shared" si="15"/>
        <v>0</v>
      </c>
      <c r="G88" s="844"/>
      <c r="H88" s="859"/>
      <c r="I88" s="1035">
        <f t="shared" si="20"/>
        <v>-9.9475983006414026E-13</v>
      </c>
      <c r="J88" s="1032">
        <f t="shared" si="22"/>
        <v>0</v>
      </c>
      <c r="K88" s="1033">
        <f t="shared" si="18"/>
        <v>0</v>
      </c>
      <c r="N88">
        <v>27.22</v>
      </c>
      <c r="O88" s="991"/>
      <c r="P88" s="870">
        <f t="shared" si="16"/>
        <v>0</v>
      </c>
      <c r="Q88" s="1019"/>
      <c r="R88" s="870">
        <f t="shared" si="17"/>
        <v>0</v>
      </c>
      <c r="S88" s="844"/>
      <c r="T88" s="859"/>
      <c r="U88" s="1035">
        <f t="shared" si="21"/>
        <v>17366.360000000008</v>
      </c>
      <c r="V88" s="1032">
        <f t="shared" si="23"/>
        <v>638</v>
      </c>
      <c r="W88" s="1033">
        <f t="shared" si="19"/>
        <v>0</v>
      </c>
    </row>
    <row r="89" spans="2:23" x14ac:dyDescent="0.25">
      <c r="B89">
        <v>27.22</v>
      </c>
      <c r="C89" s="991"/>
      <c r="D89" s="870">
        <f t="shared" si="14"/>
        <v>0</v>
      </c>
      <c r="E89" s="1019"/>
      <c r="F89" s="870">
        <f t="shared" si="15"/>
        <v>0</v>
      </c>
      <c r="G89" s="844"/>
      <c r="H89" s="859"/>
      <c r="I89" s="1035">
        <f t="shared" si="20"/>
        <v>-9.9475983006414026E-13</v>
      </c>
      <c r="J89" s="1032">
        <f t="shared" si="22"/>
        <v>0</v>
      </c>
      <c r="K89" s="1033">
        <f t="shared" si="18"/>
        <v>0</v>
      </c>
      <c r="N89">
        <v>27.22</v>
      </c>
      <c r="O89" s="991"/>
      <c r="P89" s="870">
        <f t="shared" si="16"/>
        <v>0</v>
      </c>
      <c r="Q89" s="1019"/>
      <c r="R89" s="870">
        <f t="shared" si="17"/>
        <v>0</v>
      </c>
      <c r="S89" s="844"/>
      <c r="T89" s="859"/>
      <c r="U89" s="1035">
        <f t="shared" si="21"/>
        <v>17366.360000000008</v>
      </c>
      <c r="V89" s="1032">
        <f t="shared" si="23"/>
        <v>638</v>
      </c>
      <c r="W89" s="1033">
        <f t="shared" si="19"/>
        <v>0</v>
      </c>
    </row>
    <row r="90" spans="2:23" x14ac:dyDescent="0.25">
      <c r="B90">
        <v>27.22</v>
      </c>
      <c r="C90" s="991"/>
      <c r="D90" s="870">
        <f t="shared" si="14"/>
        <v>0</v>
      </c>
      <c r="E90" s="1019"/>
      <c r="F90" s="870">
        <f t="shared" si="15"/>
        <v>0</v>
      </c>
      <c r="G90" s="844"/>
      <c r="H90" s="859"/>
      <c r="I90" s="1035">
        <f t="shared" si="20"/>
        <v>-9.9475983006414026E-13</v>
      </c>
      <c r="J90" s="1032">
        <f t="shared" si="22"/>
        <v>0</v>
      </c>
      <c r="K90" s="1033">
        <f t="shared" si="18"/>
        <v>0</v>
      </c>
      <c r="N90">
        <v>27.22</v>
      </c>
      <c r="O90" s="991"/>
      <c r="P90" s="870">
        <f t="shared" si="16"/>
        <v>0</v>
      </c>
      <c r="Q90" s="1019"/>
      <c r="R90" s="870">
        <f t="shared" si="17"/>
        <v>0</v>
      </c>
      <c r="S90" s="844"/>
      <c r="T90" s="859"/>
      <c r="U90" s="1035">
        <f t="shared" si="21"/>
        <v>17366.360000000008</v>
      </c>
      <c r="V90" s="1032">
        <f t="shared" si="23"/>
        <v>638</v>
      </c>
      <c r="W90" s="1033">
        <f t="shared" si="19"/>
        <v>0</v>
      </c>
    </row>
    <row r="91" spans="2:23" x14ac:dyDescent="0.25">
      <c r="B91">
        <v>27.22</v>
      </c>
      <c r="C91" s="991"/>
      <c r="D91" s="870">
        <f t="shared" si="14"/>
        <v>0</v>
      </c>
      <c r="E91" s="1019"/>
      <c r="F91" s="870">
        <f t="shared" si="15"/>
        <v>0</v>
      </c>
      <c r="G91" s="844"/>
      <c r="H91" s="859"/>
      <c r="I91" s="1035">
        <f t="shared" si="20"/>
        <v>-9.9475983006414026E-13</v>
      </c>
      <c r="J91" s="1032">
        <f t="shared" si="22"/>
        <v>0</v>
      </c>
      <c r="K91" s="1033">
        <f t="shared" si="18"/>
        <v>0</v>
      </c>
      <c r="N91">
        <v>27.22</v>
      </c>
      <c r="O91" s="991"/>
      <c r="P91" s="870">
        <f t="shared" si="16"/>
        <v>0</v>
      </c>
      <c r="Q91" s="1019"/>
      <c r="R91" s="870">
        <f t="shared" si="17"/>
        <v>0</v>
      </c>
      <c r="S91" s="844"/>
      <c r="T91" s="859"/>
      <c r="U91" s="1035">
        <f t="shared" si="21"/>
        <v>17366.360000000008</v>
      </c>
      <c r="V91" s="1032">
        <f t="shared" si="23"/>
        <v>638</v>
      </c>
      <c r="W91" s="1033">
        <f t="shared" si="19"/>
        <v>0</v>
      </c>
    </row>
    <row r="92" spans="2:23" x14ac:dyDescent="0.25">
      <c r="B92">
        <v>27.22</v>
      </c>
      <c r="C92" s="991"/>
      <c r="D92" s="870">
        <f t="shared" si="14"/>
        <v>0</v>
      </c>
      <c r="E92" s="1019"/>
      <c r="F92" s="870">
        <f t="shared" si="15"/>
        <v>0</v>
      </c>
      <c r="G92" s="844"/>
      <c r="H92" s="859"/>
      <c r="I92" s="1035">
        <f t="shared" si="20"/>
        <v>-9.9475983006414026E-13</v>
      </c>
      <c r="J92" s="1032">
        <f t="shared" si="22"/>
        <v>0</v>
      </c>
      <c r="K92" s="1033">
        <f t="shared" si="18"/>
        <v>0</v>
      </c>
      <c r="N92">
        <v>27.22</v>
      </c>
      <c r="O92" s="991"/>
      <c r="P92" s="870">
        <f t="shared" si="16"/>
        <v>0</v>
      </c>
      <c r="Q92" s="1019"/>
      <c r="R92" s="870">
        <f t="shared" si="17"/>
        <v>0</v>
      </c>
      <c r="S92" s="844"/>
      <c r="T92" s="859"/>
      <c r="U92" s="1035">
        <f t="shared" si="21"/>
        <v>17366.360000000008</v>
      </c>
      <c r="V92" s="1032">
        <f t="shared" si="23"/>
        <v>638</v>
      </c>
      <c r="W92" s="1033">
        <f t="shared" si="19"/>
        <v>0</v>
      </c>
    </row>
    <row r="93" spans="2:23" x14ac:dyDescent="0.25">
      <c r="B93">
        <v>27.22</v>
      </c>
      <c r="C93" s="991"/>
      <c r="D93" s="870">
        <f t="shared" si="14"/>
        <v>0</v>
      </c>
      <c r="E93" s="1019"/>
      <c r="F93" s="870">
        <f t="shared" si="15"/>
        <v>0</v>
      </c>
      <c r="G93" s="844"/>
      <c r="H93" s="859"/>
      <c r="I93" s="1035">
        <f t="shared" si="20"/>
        <v>-9.9475983006414026E-13</v>
      </c>
      <c r="J93" s="1032">
        <f t="shared" si="22"/>
        <v>0</v>
      </c>
      <c r="K93" s="1033">
        <f t="shared" si="18"/>
        <v>0</v>
      </c>
      <c r="N93">
        <v>27.22</v>
      </c>
      <c r="O93" s="991"/>
      <c r="P93" s="870">
        <f t="shared" si="16"/>
        <v>0</v>
      </c>
      <c r="Q93" s="1019"/>
      <c r="R93" s="870">
        <f t="shared" si="17"/>
        <v>0</v>
      </c>
      <c r="S93" s="844"/>
      <c r="T93" s="859"/>
      <c r="U93" s="1035">
        <f t="shared" si="21"/>
        <v>17366.360000000008</v>
      </c>
      <c r="V93" s="1032">
        <f t="shared" si="23"/>
        <v>638</v>
      </c>
      <c r="W93" s="1033">
        <f t="shared" si="19"/>
        <v>0</v>
      </c>
    </row>
    <row r="94" spans="2:23" x14ac:dyDescent="0.25">
      <c r="B94">
        <v>27.22</v>
      </c>
      <c r="C94" s="991"/>
      <c r="D94" s="870">
        <f t="shared" si="14"/>
        <v>0</v>
      </c>
      <c r="E94" s="1019"/>
      <c r="F94" s="870">
        <f t="shared" si="15"/>
        <v>0</v>
      </c>
      <c r="G94" s="844"/>
      <c r="H94" s="859"/>
      <c r="I94" s="1035">
        <f t="shared" si="20"/>
        <v>-9.9475983006414026E-13</v>
      </c>
      <c r="J94" s="1032">
        <f t="shared" si="22"/>
        <v>0</v>
      </c>
      <c r="K94" s="1033">
        <f t="shared" si="18"/>
        <v>0</v>
      </c>
      <c r="N94">
        <v>27.22</v>
      </c>
      <c r="O94" s="991"/>
      <c r="P94" s="870">
        <f t="shared" si="16"/>
        <v>0</v>
      </c>
      <c r="Q94" s="1019"/>
      <c r="R94" s="870">
        <f t="shared" si="17"/>
        <v>0</v>
      </c>
      <c r="S94" s="844"/>
      <c r="T94" s="859"/>
      <c r="U94" s="1035">
        <f t="shared" si="21"/>
        <v>17366.360000000008</v>
      </c>
      <c r="V94" s="1032">
        <f t="shared" si="23"/>
        <v>638</v>
      </c>
      <c r="W94" s="1033">
        <f t="shared" si="19"/>
        <v>0</v>
      </c>
    </row>
    <row r="95" spans="2:23" x14ac:dyDescent="0.25">
      <c r="B95">
        <v>27.22</v>
      </c>
      <c r="C95" s="991"/>
      <c r="D95" s="870">
        <f t="shared" si="14"/>
        <v>0</v>
      </c>
      <c r="E95" s="1019"/>
      <c r="F95" s="870">
        <f t="shared" si="15"/>
        <v>0</v>
      </c>
      <c r="G95" s="844"/>
      <c r="H95" s="859"/>
      <c r="I95" s="1035">
        <f t="shared" si="20"/>
        <v>-9.9475983006414026E-13</v>
      </c>
      <c r="J95" s="1032">
        <f t="shared" si="22"/>
        <v>0</v>
      </c>
      <c r="K95" s="1033">
        <f t="shared" si="18"/>
        <v>0</v>
      </c>
      <c r="N95">
        <v>27.22</v>
      </c>
      <c r="O95" s="991"/>
      <c r="P95" s="870">
        <f t="shared" si="16"/>
        <v>0</v>
      </c>
      <c r="Q95" s="1019"/>
      <c r="R95" s="870">
        <f t="shared" si="17"/>
        <v>0</v>
      </c>
      <c r="S95" s="844"/>
      <c r="T95" s="859"/>
      <c r="U95" s="1035">
        <f t="shared" si="21"/>
        <v>17366.360000000008</v>
      </c>
      <c r="V95" s="1032">
        <f t="shared" si="23"/>
        <v>638</v>
      </c>
      <c r="W95" s="1033">
        <f t="shared" si="19"/>
        <v>0</v>
      </c>
    </row>
    <row r="96" spans="2:23" x14ac:dyDescent="0.25">
      <c r="B96">
        <v>27.22</v>
      </c>
      <c r="C96" s="991"/>
      <c r="D96" s="870">
        <f t="shared" si="14"/>
        <v>0</v>
      </c>
      <c r="E96" s="1019"/>
      <c r="F96" s="870">
        <f t="shared" si="15"/>
        <v>0</v>
      </c>
      <c r="G96" s="844"/>
      <c r="H96" s="859"/>
      <c r="I96" s="1035">
        <f t="shared" si="20"/>
        <v>-9.9475983006414026E-13</v>
      </c>
      <c r="J96" s="1032">
        <f t="shared" si="22"/>
        <v>0</v>
      </c>
      <c r="K96" s="1033">
        <f t="shared" si="18"/>
        <v>0</v>
      </c>
      <c r="N96">
        <v>27.22</v>
      </c>
      <c r="O96" s="991"/>
      <c r="P96" s="870">
        <f t="shared" si="16"/>
        <v>0</v>
      </c>
      <c r="Q96" s="1019"/>
      <c r="R96" s="870">
        <f t="shared" si="17"/>
        <v>0</v>
      </c>
      <c r="S96" s="844"/>
      <c r="T96" s="859"/>
      <c r="U96" s="1035">
        <f t="shared" si="21"/>
        <v>17366.360000000008</v>
      </c>
      <c r="V96" s="1032">
        <f t="shared" si="23"/>
        <v>638</v>
      </c>
      <c r="W96" s="1033">
        <f t="shared" si="19"/>
        <v>0</v>
      </c>
    </row>
    <row r="97" spans="2:23" x14ac:dyDescent="0.25">
      <c r="B97">
        <v>27.22</v>
      </c>
      <c r="C97" s="991"/>
      <c r="D97" s="870">
        <f t="shared" si="14"/>
        <v>0</v>
      </c>
      <c r="E97" s="1019"/>
      <c r="F97" s="870">
        <f t="shared" si="15"/>
        <v>0</v>
      </c>
      <c r="G97" s="844"/>
      <c r="H97" s="859"/>
      <c r="I97" s="1035">
        <f t="shared" si="20"/>
        <v>-9.9475983006414026E-13</v>
      </c>
      <c r="J97" s="1032">
        <f t="shared" si="22"/>
        <v>0</v>
      </c>
      <c r="K97" s="1033">
        <f t="shared" si="18"/>
        <v>0</v>
      </c>
      <c r="N97">
        <v>27.22</v>
      </c>
      <c r="O97" s="991"/>
      <c r="P97" s="870">
        <f t="shared" si="16"/>
        <v>0</v>
      </c>
      <c r="Q97" s="1019"/>
      <c r="R97" s="870">
        <f t="shared" si="17"/>
        <v>0</v>
      </c>
      <c r="S97" s="844"/>
      <c r="T97" s="859"/>
      <c r="U97" s="1035">
        <f t="shared" si="21"/>
        <v>17366.360000000008</v>
      </c>
      <c r="V97" s="1032">
        <f t="shared" si="23"/>
        <v>638</v>
      </c>
      <c r="W97" s="1033">
        <f t="shared" si="19"/>
        <v>0</v>
      </c>
    </row>
    <row r="98" spans="2:23" x14ac:dyDescent="0.25">
      <c r="B98">
        <v>27.22</v>
      </c>
      <c r="C98" s="991"/>
      <c r="D98" s="870">
        <f t="shared" si="14"/>
        <v>0</v>
      </c>
      <c r="E98" s="1019"/>
      <c r="F98" s="870">
        <f t="shared" si="15"/>
        <v>0</v>
      </c>
      <c r="G98" s="844"/>
      <c r="H98" s="859"/>
      <c r="I98" s="1035">
        <f t="shared" si="20"/>
        <v>-9.9475983006414026E-13</v>
      </c>
      <c r="J98" s="1032">
        <f t="shared" si="22"/>
        <v>0</v>
      </c>
      <c r="K98" s="1033">
        <f t="shared" si="18"/>
        <v>0</v>
      </c>
      <c r="N98">
        <v>27.22</v>
      </c>
      <c r="O98" s="991"/>
      <c r="P98" s="870">
        <f t="shared" si="16"/>
        <v>0</v>
      </c>
      <c r="Q98" s="1019"/>
      <c r="R98" s="870">
        <f t="shared" si="17"/>
        <v>0</v>
      </c>
      <c r="S98" s="844"/>
      <c r="T98" s="859"/>
      <c r="U98" s="1035">
        <f t="shared" si="21"/>
        <v>17366.360000000008</v>
      </c>
      <c r="V98" s="1032">
        <f t="shared" si="23"/>
        <v>638</v>
      </c>
      <c r="W98" s="1033">
        <f t="shared" si="19"/>
        <v>0</v>
      </c>
    </row>
    <row r="99" spans="2:23" x14ac:dyDescent="0.25">
      <c r="B99">
        <v>27.22</v>
      </c>
      <c r="C99" s="991"/>
      <c r="D99" s="870">
        <f t="shared" si="14"/>
        <v>0</v>
      </c>
      <c r="E99" s="1019"/>
      <c r="F99" s="870">
        <f t="shared" si="15"/>
        <v>0</v>
      </c>
      <c r="G99" s="844"/>
      <c r="H99" s="859"/>
      <c r="I99" s="1035">
        <f t="shared" si="20"/>
        <v>-9.9475983006414026E-13</v>
      </c>
      <c r="J99" s="1032">
        <f t="shared" si="22"/>
        <v>0</v>
      </c>
      <c r="K99" s="1033">
        <f t="shared" si="18"/>
        <v>0</v>
      </c>
      <c r="N99">
        <v>27.22</v>
      </c>
      <c r="O99" s="991"/>
      <c r="P99" s="870">
        <f t="shared" si="16"/>
        <v>0</v>
      </c>
      <c r="Q99" s="1019"/>
      <c r="R99" s="870">
        <f t="shared" si="17"/>
        <v>0</v>
      </c>
      <c r="S99" s="844"/>
      <c r="T99" s="859"/>
      <c r="U99" s="1035">
        <f t="shared" si="21"/>
        <v>17366.360000000008</v>
      </c>
      <c r="V99" s="1032">
        <f t="shared" si="23"/>
        <v>638</v>
      </c>
      <c r="W99" s="1033">
        <f t="shared" si="19"/>
        <v>0</v>
      </c>
    </row>
    <row r="100" spans="2:23" x14ac:dyDescent="0.25">
      <c r="B100">
        <v>27.22</v>
      </c>
      <c r="C100" s="991"/>
      <c r="D100" s="870">
        <f t="shared" si="14"/>
        <v>0</v>
      </c>
      <c r="E100" s="1019"/>
      <c r="F100" s="870">
        <f t="shared" si="15"/>
        <v>0</v>
      </c>
      <c r="G100" s="844"/>
      <c r="H100" s="859"/>
      <c r="I100" s="1035">
        <f t="shared" si="20"/>
        <v>-9.9475983006414026E-13</v>
      </c>
      <c r="J100" s="1032">
        <f t="shared" si="22"/>
        <v>0</v>
      </c>
      <c r="K100" s="1033">
        <f t="shared" si="18"/>
        <v>0</v>
      </c>
      <c r="N100">
        <v>27.22</v>
      </c>
      <c r="O100" s="991"/>
      <c r="P100" s="870">
        <f t="shared" si="16"/>
        <v>0</v>
      </c>
      <c r="Q100" s="1019"/>
      <c r="R100" s="870">
        <f t="shared" si="17"/>
        <v>0</v>
      </c>
      <c r="S100" s="844"/>
      <c r="T100" s="859"/>
      <c r="U100" s="1035">
        <f t="shared" si="21"/>
        <v>17366.360000000008</v>
      </c>
      <c r="V100" s="1032">
        <f t="shared" si="23"/>
        <v>638</v>
      </c>
      <c r="W100" s="1033">
        <f t="shared" si="19"/>
        <v>0</v>
      </c>
    </row>
    <row r="101" spans="2:23" x14ac:dyDescent="0.25">
      <c r="B101">
        <v>27.22</v>
      </c>
      <c r="C101" s="991"/>
      <c r="D101" s="870">
        <f t="shared" si="14"/>
        <v>0</v>
      </c>
      <c r="E101" s="1019"/>
      <c r="F101" s="870">
        <f t="shared" si="15"/>
        <v>0</v>
      </c>
      <c r="G101" s="844"/>
      <c r="H101" s="859"/>
      <c r="I101" s="1035">
        <f t="shared" si="20"/>
        <v>-9.9475983006414026E-13</v>
      </c>
      <c r="J101" s="1032">
        <f t="shared" si="22"/>
        <v>0</v>
      </c>
      <c r="K101" s="1033">
        <f t="shared" si="18"/>
        <v>0</v>
      </c>
      <c r="N101">
        <v>27.22</v>
      </c>
      <c r="O101" s="991"/>
      <c r="P101" s="870">
        <f t="shared" si="16"/>
        <v>0</v>
      </c>
      <c r="Q101" s="1019"/>
      <c r="R101" s="870">
        <f t="shared" si="17"/>
        <v>0</v>
      </c>
      <c r="S101" s="844"/>
      <c r="T101" s="859"/>
      <c r="U101" s="1035">
        <f t="shared" si="21"/>
        <v>17366.360000000008</v>
      </c>
      <c r="V101" s="1032">
        <f t="shared" si="23"/>
        <v>638</v>
      </c>
      <c r="W101" s="1033">
        <f t="shared" si="19"/>
        <v>0</v>
      </c>
    </row>
    <row r="102" spans="2:23" x14ac:dyDescent="0.25">
      <c r="B102">
        <v>27.22</v>
      </c>
      <c r="C102" s="991"/>
      <c r="D102" s="870">
        <f t="shared" si="14"/>
        <v>0</v>
      </c>
      <c r="E102" s="1019"/>
      <c r="F102" s="870">
        <f t="shared" si="15"/>
        <v>0</v>
      </c>
      <c r="G102" s="844"/>
      <c r="H102" s="859"/>
      <c r="I102" s="1035">
        <f t="shared" si="20"/>
        <v>-9.9475983006414026E-13</v>
      </c>
      <c r="J102" s="1032">
        <f t="shared" si="22"/>
        <v>0</v>
      </c>
      <c r="K102" s="1033">
        <f t="shared" si="18"/>
        <v>0</v>
      </c>
      <c r="N102">
        <v>27.22</v>
      </c>
      <c r="O102" s="991"/>
      <c r="P102" s="870">
        <f t="shared" si="16"/>
        <v>0</v>
      </c>
      <c r="Q102" s="1019"/>
      <c r="R102" s="870">
        <f t="shared" si="17"/>
        <v>0</v>
      </c>
      <c r="S102" s="844"/>
      <c r="T102" s="859"/>
      <c r="U102" s="1035">
        <f t="shared" si="21"/>
        <v>17366.360000000008</v>
      </c>
      <c r="V102" s="1032">
        <f t="shared" si="23"/>
        <v>638</v>
      </c>
      <c r="W102" s="1033">
        <f t="shared" si="19"/>
        <v>0</v>
      </c>
    </row>
    <row r="103" spans="2:23" x14ac:dyDescent="0.25">
      <c r="B103">
        <v>27.22</v>
      </c>
      <c r="C103" s="991"/>
      <c r="D103" s="870">
        <f t="shared" si="14"/>
        <v>0</v>
      </c>
      <c r="E103" s="1019"/>
      <c r="F103" s="870">
        <f t="shared" si="15"/>
        <v>0</v>
      </c>
      <c r="G103" s="844"/>
      <c r="H103" s="859"/>
      <c r="I103" s="1035">
        <f t="shared" si="20"/>
        <v>-9.9475983006414026E-13</v>
      </c>
      <c r="J103" s="1032">
        <f t="shared" si="22"/>
        <v>0</v>
      </c>
      <c r="K103" s="1033">
        <f t="shared" si="18"/>
        <v>0</v>
      </c>
      <c r="N103">
        <v>27.22</v>
      </c>
      <c r="O103" s="991"/>
      <c r="P103" s="870">
        <f t="shared" si="16"/>
        <v>0</v>
      </c>
      <c r="Q103" s="1019"/>
      <c r="R103" s="870">
        <f t="shared" si="17"/>
        <v>0</v>
      </c>
      <c r="S103" s="844"/>
      <c r="T103" s="859"/>
      <c r="U103" s="1035">
        <f t="shared" si="21"/>
        <v>17366.360000000008</v>
      </c>
      <c r="V103" s="1032">
        <f t="shared" si="23"/>
        <v>638</v>
      </c>
      <c r="W103" s="1033">
        <f t="shared" si="19"/>
        <v>0</v>
      </c>
    </row>
    <row r="104" spans="2:23" x14ac:dyDescent="0.25">
      <c r="B104">
        <v>27.22</v>
      </c>
      <c r="C104" s="991"/>
      <c r="D104" s="870">
        <f t="shared" si="14"/>
        <v>0</v>
      </c>
      <c r="E104" s="1019"/>
      <c r="F104" s="870">
        <f t="shared" si="15"/>
        <v>0</v>
      </c>
      <c r="G104" s="844"/>
      <c r="H104" s="859"/>
      <c r="I104" s="1035">
        <f t="shared" si="20"/>
        <v>-9.9475983006414026E-13</v>
      </c>
      <c r="J104" s="1032">
        <f t="shared" si="22"/>
        <v>0</v>
      </c>
      <c r="K104" s="1033">
        <f t="shared" si="18"/>
        <v>0</v>
      </c>
      <c r="N104">
        <v>27.22</v>
      </c>
      <c r="O104" s="991"/>
      <c r="P104" s="870">
        <f t="shared" si="16"/>
        <v>0</v>
      </c>
      <c r="Q104" s="1019"/>
      <c r="R104" s="870">
        <f t="shared" si="17"/>
        <v>0</v>
      </c>
      <c r="S104" s="844"/>
      <c r="T104" s="859"/>
      <c r="U104" s="1035">
        <f t="shared" si="21"/>
        <v>17366.360000000008</v>
      </c>
      <c r="V104" s="1032">
        <f t="shared" si="23"/>
        <v>638</v>
      </c>
      <c r="W104" s="1033">
        <f t="shared" si="19"/>
        <v>0</v>
      </c>
    </row>
    <row r="105" spans="2:23" x14ac:dyDescent="0.25">
      <c r="B105">
        <v>27.22</v>
      </c>
      <c r="C105" s="991"/>
      <c r="D105" s="870">
        <f t="shared" si="14"/>
        <v>0</v>
      </c>
      <c r="E105" s="1019"/>
      <c r="F105" s="870">
        <f t="shared" si="15"/>
        <v>0</v>
      </c>
      <c r="G105" s="844"/>
      <c r="H105" s="859"/>
      <c r="I105" s="1035">
        <f t="shared" si="20"/>
        <v>-9.9475983006414026E-13</v>
      </c>
      <c r="J105" s="1032">
        <f t="shared" si="22"/>
        <v>0</v>
      </c>
      <c r="K105" s="1033">
        <f t="shared" si="18"/>
        <v>0</v>
      </c>
      <c r="N105">
        <v>27.22</v>
      </c>
      <c r="O105" s="991"/>
      <c r="P105" s="870">
        <f t="shared" si="16"/>
        <v>0</v>
      </c>
      <c r="Q105" s="1019"/>
      <c r="R105" s="870">
        <f t="shared" si="17"/>
        <v>0</v>
      </c>
      <c r="S105" s="844"/>
      <c r="T105" s="859"/>
      <c r="U105" s="1035">
        <f t="shared" si="21"/>
        <v>17366.360000000008</v>
      </c>
      <c r="V105" s="1032">
        <f t="shared" si="23"/>
        <v>638</v>
      </c>
      <c r="W105" s="1033">
        <f t="shared" si="19"/>
        <v>0</v>
      </c>
    </row>
    <row r="106" spans="2:23" x14ac:dyDescent="0.25">
      <c r="B106">
        <v>27.22</v>
      </c>
      <c r="C106" s="991"/>
      <c r="D106" s="870">
        <f t="shared" si="14"/>
        <v>0</v>
      </c>
      <c r="E106" s="1019"/>
      <c r="F106" s="870">
        <f t="shared" si="15"/>
        <v>0</v>
      </c>
      <c r="G106" s="844"/>
      <c r="H106" s="859"/>
      <c r="I106" s="1035">
        <f t="shared" si="20"/>
        <v>-9.9475983006414026E-13</v>
      </c>
      <c r="J106" s="1032">
        <f t="shared" si="22"/>
        <v>0</v>
      </c>
      <c r="K106" s="1033">
        <f t="shared" si="18"/>
        <v>0</v>
      </c>
      <c r="N106">
        <v>27.22</v>
      </c>
      <c r="O106" s="991"/>
      <c r="P106" s="870">
        <f t="shared" si="16"/>
        <v>0</v>
      </c>
      <c r="Q106" s="1019"/>
      <c r="R106" s="870">
        <f t="shared" si="17"/>
        <v>0</v>
      </c>
      <c r="S106" s="844"/>
      <c r="T106" s="859"/>
      <c r="U106" s="1035">
        <f t="shared" si="21"/>
        <v>17366.360000000008</v>
      </c>
      <c r="V106" s="1032">
        <f t="shared" si="23"/>
        <v>638</v>
      </c>
      <c r="W106" s="1033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7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7">
        <f t="shared" si="21"/>
        <v>17366.360000000008</v>
      </c>
      <c r="V107" s="384">
        <f t="shared" si="23"/>
        <v>638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7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7">
        <f t="shared" si="21"/>
        <v>17366.360000000008</v>
      </c>
      <c r="V108" s="384">
        <f t="shared" si="23"/>
        <v>638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7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7">
        <f t="shared" si="21"/>
        <v>17366.360000000008</v>
      </c>
      <c r="V109" s="384">
        <f t="shared" si="23"/>
        <v>638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7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7">
        <f t="shared" si="21"/>
        <v>17366.360000000008</v>
      </c>
      <c r="V110" s="384">
        <f t="shared" si="23"/>
        <v>638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7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7">
        <f t="shared" si="21"/>
        <v>17366.360000000008</v>
      </c>
      <c r="V111" s="384">
        <f t="shared" si="23"/>
        <v>638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7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7">
        <f t="shared" si="21"/>
        <v>17366.360000000008</v>
      </c>
      <c r="V112" s="384">
        <f t="shared" si="23"/>
        <v>638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7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7">
        <f t="shared" si="21"/>
        <v>17366.360000000008</v>
      </c>
      <c r="V113" s="384">
        <f t="shared" si="23"/>
        <v>638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429</v>
      </c>
      <c r="P115" s="6">
        <f>SUM(P9:P114)</f>
        <v>11677.379999999997</v>
      </c>
      <c r="R115" s="6">
        <f>SUM(R9:R114)</f>
        <v>11677.379999999997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588</v>
      </c>
    </row>
    <row r="119" spans="1:23" ht="15.75" thickBot="1" x14ac:dyDescent="0.3"/>
    <row r="120" spans="1:23" ht="15.75" thickBot="1" x14ac:dyDescent="0.3">
      <c r="C120" s="1571" t="s">
        <v>11</v>
      </c>
      <c r="D120" s="1572"/>
      <c r="E120" s="56">
        <f>E4+E5+E6-F115</f>
        <v>0</v>
      </c>
      <c r="G120" s="47"/>
      <c r="H120" s="89"/>
      <c r="O120" s="1571" t="s">
        <v>11</v>
      </c>
      <c r="P120" s="1572"/>
      <c r="Q120" s="56">
        <f>Q4+Q5+Q6-R115</f>
        <v>16005.36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9" activePane="bottomLeft" state="frozen"/>
      <selection pane="bottomLeft" activeCell="AF23" sqref="A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1</v>
      </c>
      <c r="U1" s="1569" t="s">
        <v>382</v>
      </c>
      <c r="V1" s="1569"/>
      <c r="W1" s="1569"/>
      <c r="X1" s="1569"/>
      <c r="Y1" s="1569"/>
      <c r="Z1" s="1569"/>
      <c r="AA1" s="1569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573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73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573" t="s">
        <v>581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573"/>
      <c r="B6" s="1625" t="s">
        <v>114</v>
      </c>
      <c r="C6" s="1154">
        <v>85</v>
      </c>
      <c r="D6" s="532">
        <v>45250</v>
      </c>
      <c r="E6" s="1067">
        <v>1991.87</v>
      </c>
      <c r="F6" s="1066">
        <v>116</v>
      </c>
      <c r="K6" s="1573"/>
      <c r="L6" s="1625" t="s">
        <v>114</v>
      </c>
      <c r="M6" s="1154"/>
      <c r="N6" s="532"/>
      <c r="O6" s="1067">
        <v>33.15</v>
      </c>
      <c r="P6" s="1066">
        <v>2</v>
      </c>
      <c r="U6" s="1573"/>
      <c r="V6" s="1625" t="s">
        <v>114</v>
      </c>
      <c r="W6" s="1154"/>
      <c r="X6" s="532"/>
      <c r="Y6" s="1067"/>
      <c r="Z6" s="1066"/>
    </row>
    <row r="7" spans="1:29" ht="15.75" customHeight="1" thickBot="1" x14ac:dyDescent="0.3">
      <c r="B7" s="1626"/>
      <c r="C7" s="568"/>
      <c r="D7" s="568"/>
      <c r="E7" s="568"/>
      <c r="F7" s="567"/>
      <c r="L7" s="1626"/>
      <c r="M7" s="568"/>
      <c r="N7" s="568"/>
      <c r="O7" s="568"/>
      <c r="P7" s="567"/>
      <c r="V7" s="1626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1">
        <f>F4+F5+F6+F7-C9</f>
        <v>172</v>
      </c>
      <c r="C9" s="825">
        <v>5</v>
      </c>
      <c r="D9" s="870">
        <v>91.07</v>
      </c>
      <c r="E9" s="1019">
        <v>45241</v>
      </c>
      <c r="F9" s="870">
        <f t="shared" ref="F9:F67" si="0">D9</f>
        <v>91.07</v>
      </c>
      <c r="G9" s="844" t="s">
        <v>301</v>
      </c>
      <c r="H9" s="859">
        <v>0</v>
      </c>
      <c r="I9" s="1048">
        <f>E6+E5+E4-F9+E7</f>
        <v>2982.7499999999995</v>
      </c>
      <c r="K9" s="54" t="s">
        <v>32</v>
      </c>
      <c r="L9" s="1011">
        <f>P4+P5+P6+P7-M9</f>
        <v>109</v>
      </c>
      <c r="M9" s="825">
        <v>2</v>
      </c>
      <c r="N9" s="870">
        <v>34.700000000000003</v>
      </c>
      <c r="O9" s="1019">
        <v>45269</v>
      </c>
      <c r="P9" s="870">
        <f t="shared" ref="P9:P67" si="1">N9</f>
        <v>34.700000000000003</v>
      </c>
      <c r="Q9" s="844" t="s">
        <v>710</v>
      </c>
      <c r="R9" s="859">
        <v>86</v>
      </c>
      <c r="S9" s="1048">
        <f>O6+O5+O4-P9+O7</f>
        <v>2003.69</v>
      </c>
      <c r="U9" s="54" t="s">
        <v>32</v>
      </c>
      <c r="V9" s="1011">
        <f>Z4+Z5+Z6+Z7-W9</f>
        <v>56</v>
      </c>
      <c r="W9" s="1016">
        <v>5</v>
      </c>
      <c r="X9" s="870">
        <v>80.53</v>
      </c>
      <c r="Y9" s="1019">
        <v>45287</v>
      </c>
      <c r="Z9" s="870">
        <f>X9</f>
        <v>80.53</v>
      </c>
      <c r="AA9" s="844" t="s">
        <v>895</v>
      </c>
      <c r="AB9" s="859">
        <v>0</v>
      </c>
      <c r="AC9" s="1048">
        <f>Y6+Y5+Y4-Z9+Y7</f>
        <v>1092.43</v>
      </c>
    </row>
    <row r="10" spans="1:29" x14ac:dyDescent="0.25">
      <c r="A10" s="75"/>
      <c r="B10" s="1049">
        <f t="shared" ref="B10:B11" si="2">B9-C10</f>
        <v>165</v>
      </c>
      <c r="C10" s="825">
        <v>7</v>
      </c>
      <c r="D10" s="870">
        <v>124.03</v>
      </c>
      <c r="E10" s="1019">
        <v>45243</v>
      </c>
      <c r="F10" s="870">
        <f t="shared" si="0"/>
        <v>124.03</v>
      </c>
      <c r="G10" s="844" t="s">
        <v>305</v>
      </c>
      <c r="H10" s="859">
        <v>0</v>
      </c>
      <c r="I10" s="1048">
        <f t="shared" ref="I10:I11" si="3">I9-F10</f>
        <v>2858.7199999999993</v>
      </c>
      <c r="K10" s="75"/>
      <c r="L10" s="1049">
        <f t="shared" ref="L10:L11" si="4">L9-M10</f>
        <v>104</v>
      </c>
      <c r="M10" s="825">
        <v>5</v>
      </c>
      <c r="N10" s="870">
        <v>79.900000000000006</v>
      </c>
      <c r="O10" s="1019">
        <v>45271</v>
      </c>
      <c r="P10" s="870">
        <f t="shared" si="1"/>
        <v>79.900000000000006</v>
      </c>
      <c r="Q10" s="844" t="s">
        <v>726</v>
      </c>
      <c r="R10" s="859">
        <v>0</v>
      </c>
      <c r="S10" s="1048">
        <f t="shared" ref="S10:S11" si="5">S9-P10</f>
        <v>1923.79</v>
      </c>
      <c r="U10" s="75"/>
      <c r="V10" s="1049">
        <f t="shared" ref="V10:V11" si="6">V9-W10</f>
        <v>50</v>
      </c>
      <c r="W10" s="1016">
        <v>6</v>
      </c>
      <c r="X10" s="870">
        <v>90.86</v>
      </c>
      <c r="Y10" s="1019">
        <v>45287</v>
      </c>
      <c r="Z10" s="870">
        <f>X10</f>
        <v>90.86</v>
      </c>
      <c r="AA10" s="844" t="s">
        <v>897</v>
      </c>
      <c r="AB10" s="859">
        <v>86</v>
      </c>
      <c r="AC10" s="1048">
        <f t="shared" ref="AC10:AC11" si="7">AC9-Z10</f>
        <v>1001.57</v>
      </c>
    </row>
    <row r="11" spans="1:29" x14ac:dyDescent="0.25">
      <c r="A11" s="12"/>
      <c r="B11" s="1049">
        <f t="shared" si="2"/>
        <v>163</v>
      </c>
      <c r="C11" s="1016">
        <v>2</v>
      </c>
      <c r="D11" s="870">
        <v>32.840000000000003</v>
      </c>
      <c r="E11" s="1019">
        <v>45243</v>
      </c>
      <c r="F11" s="870">
        <f t="shared" si="0"/>
        <v>32.840000000000003</v>
      </c>
      <c r="G11" s="844" t="s">
        <v>306</v>
      </c>
      <c r="H11" s="859">
        <v>87</v>
      </c>
      <c r="I11" s="1048">
        <f t="shared" si="3"/>
        <v>2825.8799999999992</v>
      </c>
      <c r="K11" s="12"/>
      <c r="L11" s="1049">
        <f t="shared" si="4"/>
        <v>99</v>
      </c>
      <c r="M11" s="1016">
        <v>5</v>
      </c>
      <c r="N11" s="870">
        <v>89.19</v>
      </c>
      <c r="O11" s="1019">
        <v>45272</v>
      </c>
      <c r="P11" s="870">
        <f t="shared" si="1"/>
        <v>89.19</v>
      </c>
      <c r="Q11" s="844" t="s">
        <v>729</v>
      </c>
      <c r="R11" s="859">
        <v>0</v>
      </c>
      <c r="S11" s="1048">
        <f t="shared" si="5"/>
        <v>1834.6</v>
      </c>
      <c r="U11" s="12"/>
      <c r="V11" s="1049">
        <f t="shared" si="6"/>
        <v>49</v>
      </c>
      <c r="W11" s="1016">
        <v>1</v>
      </c>
      <c r="X11" s="870">
        <v>17.170000000000002</v>
      </c>
      <c r="Y11" s="1019">
        <v>45289</v>
      </c>
      <c r="Z11" s="870">
        <f>X11</f>
        <v>17.170000000000002</v>
      </c>
      <c r="AA11" s="844" t="s">
        <v>923</v>
      </c>
      <c r="AB11" s="859">
        <v>98</v>
      </c>
      <c r="AC11" s="1048">
        <f t="shared" si="7"/>
        <v>984.40000000000009</v>
      </c>
    </row>
    <row r="12" spans="1:29" x14ac:dyDescent="0.25">
      <c r="A12" s="54" t="s">
        <v>33</v>
      </c>
      <c r="B12" s="1011">
        <f>B11-C12</f>
        <v>148</v>
      </c>
      <c r="C12" s="1016">
        <v>15</v>
      </c>
      <c r="D12" s="870">
        <v>273.38</v>
      </c>
      <c r="E12" s="1019">
        <v>45243</v>
      </c>
      <c r="F12" s="870">
        <f t="shared" si="0"/>
        <v>273.38</v>
      </c>
      <c r="G12" s="844" t="s">
        <v>308</v>
      </c>
      <c r="H12" s="859">
        <v>86</v>
      </c>
      <c r="I12" s="1048">
        <f>I11-F12</f>
        <v>2552.4999999999991</v>
      </c>
      <c r="K12" s="54" t="s">
        <v>33</v>
      </c>
      <c r="L12" s="1011">
        <f>L11-M12</f>
        <v>95</v>
      </c>
      <c r="M12" s="1016">
        <v>4</v>
      </c>
      <c r="N12" s="870">
        <v>78.040000000000006</v>
      </c>
      <c r="O12" s="1019">
        <v>45274</v>
      </c>
      <c r="P12" s="870">
        <f t="shared" si="1"/>
        <v>78.040000000000006</v>
      </c>
      <c r="Q12" s="844" t="s">
        <v>754</v>
      </c>
      <c r="R12" s="859">
        <v>88</v>
      </c>
      <c r="S12" s="1048">
        <f>S11-P12</f>
        <v>1756.56</v>
      </c>
      <c r="U12" s="54" t="s">
        <v>33</v>
      </c>
      <c r="V12" s="1011">
        <f>V11-W12</f>
        <v>39</v>
      </c>
      <c r="W12" s="1016">
        <v>10</v>
      </c>
      <c r="X12" s="870">
        <v>174.59</v>
      </c>
      <c r="Y12" s="1019">
        <v>45290</v>
      </c>
      <c r="Z12" s="870">
        <f>X12</f>
        <v>174.59</v>
      </c>
      <c r="AA12" s="844" t="s">
        <v>924</v>
      </c>
      <c r="AB12" s="859">
        <v>98</v>
      </c>
      <c r="AC12" s="1048">
        <f>AC11-Z12</f>
        <v>809.81000000000006</v>
      </c>
    </row>
    <row r="13" spans="1:29" x14ac:dyDescent="0.25">
      <c r="A13" s="75"/>
      <c r="B13" s="1011">
        <f t="shared" ref="B13:B66" si="8">B12-C13</f>
        <v>143</v>
      </c>
      <c r="C13" s="1016">
        <v>5</v>
      </c>
      <c r="D13" s="870">
        <v>84.65</v>
      </c>
      <c r="E13" s="1019">
        <v>45243</v>
      </c>
      <c r="F13" s="870">
        <f t="shared" ref="F13:F24" si="9">D13</f>
        <v>84.65</v>
      </c>
      <c r="G13" s="844" t="s">
        <v>310</v>
      </c>
      <c r="H13" s="859">
        <v>87</v>
      </c>
      <c r="I13" s="1048">
        <f t="shared" ref="I13:I67" si="10">I12-F13</f>
        <v>2467.849999999999</v>
      </c>
      <c r="K13" s="75"/>
      <c r="L13" s="1011">
        <f t="shared" ref="L13:L66" si="11">L12-M13</f>
        <v>80</v>
      </c>
      <c r="M13" s="1016">
        <v>15</v>
      </c>
      <c r="N13" s="870">
        <v>270.58999999999997</v>
      </c>
      <c r="O13" s="1019">
        <v>45274</v>
      </c>
      <c r="P13" s="870">
        <f t="shared" si="1"/>
        <v>270.58999999999997</v>
      </c>
      <c r="Q13" s="844" t="s">
        <v>759</v>
      </c>
      <c r="R13" s="859">
        <v>86</v>
      </c>
      <c r="S13" s="1048">
        <f t="shared" ref="S13:S67" si="12">S12-P13</f>
        <v>1485.97</v>
      </c>
      <c r="U13" s="75"/>
      <c r="V13" s="1011">
        <f t="shared" ref="V13:V66" si="13">V12-W13</f>
        <v>36</v>
      </c>
      <c r="W13" s="1016">
        <v>3</v>
      </c>
      <c r="X13" s="870">
        <v>53.5</v>
      </c>
      <c r="Y13" s="1019">
        <v>45290</v>
      </c>
      <c r="Z13" s="870">
        <f>X13</f>
        <v>53.5</v>
      </c>
      <c r="AA13" s="844" t="s">
        <v>930</v>
      </c>
      <c r="AB13" s="859">
        <v>97</v>
      </c>
      <c r="AC13" s="1048">
        <f t="shared" ref="AC13:AC67" si="14">AC12-Z13</f>
        <v>756.31000000000006</v>
      </c>
    </row>
    <row r="14" spans="1:29" x14ac:dyDescent="0.25">
      <c r="A14" s="12"/>
      <c r="B14" s="1011">
        <f t="shared" si="8"/>
        <v>133</v>
      </c>
      <c r="C14" s="1016">
        <v>10</v>
      </c>
      <c r="D14" s="870">
        <v>184.32</v>
      </c>
      <c r="E14" s="1019">
        <v>45247</v>
      </c>
      <c r="F14" s="870">
        <f t="shared" si="9"/>
        <v>184.32</v>
      </c>
      <c r="G14" s="844" t="s">
        <v>327</v>
      </c>
      <c r="H14" s="859">
        <v>0</v>
      </c>
      <c r="I14" s="1048">
        <f t="shared" si="10"/>
        <v>2283.5299999999988</v>
      </c>
      <c r="K14" s="12"/>
      <c r="L14" s="1011">
        <f t="shared" si="11"/>
        <v>75</v>
      </c>
      <c r="M14" s="1016">
        <v>5</v>
      </c>
      <c r="N14" s="870">
        <v>95.91</v>
      </c>
      <c r="O14" s="1019">
        <v>45276</v>
      </c>
      <c r="P14" s="870">
        <f t="shared" si="1"/>
        <v>95.91</v>
      </c>
      <c r="Q14" s="844" t="s">
        <v>775</v>
      </c>
      <c r="R14" s="859">
        <v>86</v>
      </c>
      <c r="S14" s="1048">
        <f t="shared" si="12"/>
        <v>1390.06</v>
      </c>
      <c r="U14" s="12"/>
      <c r="V14" s="1011">
        <f t="shared" si="13"/>
        <v>26</v>
      </c>
      <c r="W14" s="1016">
        <v>10</v>
      </c>
      <c r="X14" s="870">
        <v>178.32</v>
      </c>
      <c r="Y14" s="1019">
        <v>45290</v>
      </c>
      <c r="Z14" s="870">
        <f>X14</f>
        <v>178.32</v>
      </c>
      <c r="AA14" s="844" t="s">
        <v>931</v>
      </c>
      <c r="AB14" s="859">
        <v>98</v>
      </c>
      <c r="AC14" s="1048">
        <f t="shared" si="14"/>
        <v>577.99</v>
      </c>
    </row>
    <row r="15" spans="1:29" x14ac:dyDescent="0.25">
      <c r="B15" s="1011">
        <f t="shared" si="8"/>
        <v>123</v>
      </c>
      <c r="C15" s="1016">
        <v>10</v>
      </c>
      <c r="D15" s="870">
        <v>180.97</v>
      </c>
      <c r="E15" s="1019">
        <v>45247</v>
      </c>
      <c r="F15" s="870">
        <f t="shared" si="9"/>
        <v>180.97</v>
      </c>
      <c r="G15" s="844" t="s">
        <v>329</v>
      </c>
      <c r="H15" s="859">
        <v>0</v>
      </c>
      <c r="I15" s="1048">
        <f t="shared" si="10"/>
        <v>2102.559999999999</v>
      </c>
      <c r="L15" s="1011">
        <f t="shared" si="11"/>
        <v>65</v>
      </c>
      <c r="M15" s="1016">
        <v>10</v>
      </c>
      <c r="N15" s="870">
        <v>173.17</v>
      </c>
      <c r="O15" s="1019">
        <v>45276</v>
      </c>
      <c r="P15" s="870">
        <f t="shared" si="1"/>
        <v>173.17</v>
      </c>
      <c r="Q15" s="844" t="s">
        <v>781</v>
      </c>
      <c r="R15" s="859">
        <v>0</v>
      </c>
      <c r="S15" s="1048">
        <f t="shared" si="12"/>
        <v>1216.8899999999999</v>
      </c>
      <c r="V15" s="1011">
        <f t="shared" si="13"/>
        <v>21</v>
      </c>
      <c r="W15" s="1016">
        <v>5</v>
      </c>
      <c r="X15" s="870">
        <v>87.23</v>
      </c>
      <c r="Y15" s="1019">
        <v>45291</v>
      </c>
      <c r="Z15" s="870">
        <f>X15</f>
        <v>87.23</v>
      </c>
      <c r="AA15" s="844" t="s">
        <v>935</v>
      </c>
      <c r="AB15" s="859">
        <v>98</v>
      </c>
      <c r="AC15" s="1048">
        <f t="shared" si="14"/>
        <v>490.76</v>
      </c>
    </row>
    <row r="16" spans="1:29" x14ac:dyDescent="0.25">
      <c r="B16" s="1011">
        <f t="shared" si="8"/>
        <v>116</v>
      </c>
      <c r="C16" s="1016">
        <v>7</v>
      </c>
      <c r="D16" s="870">
        <v>110.69</v>
      </c>
      <c r="E16" s="1019">
        <v>45248</v>
      </c>
      <c r="F16" s="870">
        <f t="shared" si="9"/>
        <v>110.69</v>
      </c>
      <c r="G16" s="844" t="s">
        <v>333</v>
      </c>
      <c r="H16" s="859">
        <v>0</v>
      </c>
      <c r="I16" s="1048">
        <f t="shared" si="10"/>
        <v>1991.869999999999</v>
      </c>
      <c r="L16" s="1011">
        <f t="shared" si="11"/>
        <v>61</v>
      </c>
      <c r="M16" s="1016">
        <v>4</v>
      </c>
      <c r="N16" s="870">
        <v>73.62</v>
      </c>
      <c r="O16" s="1019">
        <v>45277</v>
      </c>
      <c r="P16" s="870">
        <f t="shared" si="1"/>
        <v>73.62</v>
      </c>
      <c r="Q16" s="844" t="s">
        <v>793</v>
      </c>
      <c r="R16" s="859">
        <v>0</v>
      </c>
      <c r="S16" s="1048">
        <f t="shared" si="12"/>
        <v>1143.27</v>
      </c>
      <c r="V16" s="1011">
        <f t="shared" si="13"/>
        <v>11</v>
      </c>
      <c r="W16" s="1016">
        <v>10</v>
      </c>
      <c r="X16" s="870">
        <v>178.22</v>
      </c>
      <c r="Y16" s="1019">
        <v>45291</v>
      </c>
      <c r="Z16" s="870">
        <f>X16</f>
        <v>178.22</v>
      </c>
      <c r="AA16" s="844" t="s">
        <v>937</v>
      </c>
      <c r="AB16" s="859">
        <v>0</v>
      </c>
      <c r="AC16" s="1048">
        <f t="shared" si="14"/>
        <v>312.53999999999996</v>
      </c>
    </row>
    <row r="17" spans="2:29" x14ac:dyDescent="0.25">
      <c r="B17" s="1011">
        <f t="shared" si="8"/>
        <v>115</v>
      </c>
      <c r="C17" s="1016">
        <v>1</v>
      </c>
      <c r="D17" s="870">
        <v>18.45</v>
      </c>
      <c r="E17" s="1019">
        <v>45250</v>
      </c>
      <c r="F17" s="870">
        <f t="shared" si="9"/>
        <v>18.45</v>
      </c>
      <c r="G17" s="844" t="s">
        <v>341</v>
      </c>
      <c r="H17" s="859">
        <v>90</v>
      </c>
      <c r="I17" s="1048">
        <f t="shared" si="10"/>
        <v>1973.4199999999989</v>
      </c>
      <c r="L17" s="1011">
        <f t="shared" si="11"/>
        <v>56</v>
      </c>
      <c r="M17" s="1016">
        <v>5</v>
      </c>
      <c r="N17" s="870">
        <v>92.65</v>
      </c>
      <c r="O17" s="1019">
        <v>45279</v>
      </c>
      <c r="P17" s="870">
        <f t="shared" si="1"/>
        <v>92.65</v>
      </c>
      <c r="Q17" s="844" t="s">
        <v>802</v>
      </c>
      <c r="R17" s="859">
        <v>0</v>
      </c>
      <c r="S17" s="1048">
        <f t="shared" si="12"/>
        <v>1050.6199999999999</v>
      </c>
      <c r="V17" s="1011">
        <f t="shared" si="13"/>
        <v>8</v>
      </c>
      <c r="W17" s="1016">
        <v>3</v>
      </c>
      <c r="X17" s="870">
        <v>50.37</v>
      </c>
      <c r="Y17" s="1019">
        <v>45293</v>
      </c>
      <c r="Z17" s="870">
        <f>X17</f>
        <v>50.37</v>
      </c>
      <c r="AA17" s="844" t="s">
        <v>943</v>
      </c>
      <c r="AB17" s="859">
        <v>98</v>
      </c>
      <c r="AC17" s="1048">
        <f t="shared" si="14"/>
        <v>262.16999999999996</v>
      </c>
    </row>
    <row r="18" spans="2:29" x14ac:dyDescent="0.25">
      <c r="B18" s="1011">
        <f t="shared" si="8"/>
        <v>110</v>
      </c>
      <c r="C18" s="1016">
        <v>5</v>
      </c>
      <c r="D18" s="870">
        <v>83.6</v>
      </c>
      <c r="E18" s="1019">
        <v>45251</v>
      </c>
      <c r="F18" s="870">
        <f t="shared" si="9"/>
        <v>83.6</v>
      </c>
      <c r="G18" s="844" t="s">
        <v>345</v>
      </c>
      <c r="H18" s="859">
        <v>0</v>
      </c>
      <c r="I18" s="1048">
        <f t="shared" si="10"/>
        <v>1889.819999999999</v>
      </c>
      <c r="L18" s="1011">
        <f t="shared" si="11"/>
        <v>51</v>
      </c>
      <c r="M18" s="1016">
        <v>5</v>
      </c>
      <c r="N18" s="870">
        <v>90.21</v>
      </c>
      <c r="O18" s="1019">
        <v>45280</v>
      </c>
      <c r="P18" s="870">
        <f t="shared" si="1"/>
        <v>90.21</v>
      </c>
      <c r="Q18" s="844" t="s">
        <v>783</v>
      </c>
      <c r="R18" s="859">
        <v>0</v>
      </c>
      <c r="S18" s="1048">
        <f t="shared" si="12"/>
        <v>960.40999999999985</v>
      </c>
      <c r="V18" s="1011">
        <f t="shared" si="13"/>
        <v>7</v>
      </c>
      <c r="W18" s="1016">
        <v>1</v>
      </c>
      <c r="X18" s="870">
        <v>15.95</v>
      </c>
      <c r="Y18" s="1019">
        <v>45294</v>
      </c>
      <c r="Z18" s="870">
        <f>X18</f>
        <v>15.95</v>
      </c>
      <c r="AA18" s="844" t="s">
        <v>947</v>
      </c>
      <c r="AB18" s="859">
        <v>98</v>
      </c>
      <c r="AC18" s="1048">
        <f t="shared" si="14"/>
        <v>246.21999999999997</v>
      </c>
    </row>
    <row r="19" spans="2:29" x14ac:dyDescent="0.25">
      <c r="B19" s="1011">
        <f t="shared" si="8"/>
        <v>107</v>
      </c>
      <c r="C19" s="1178">
        <v>3</v>
      </c>
      <c r="D19" s="1186">
        <v>52.51</v>
      </c>
      <c r="E19" s="1187">
        <v>45251</v>
      </c>
      <c r="F19" s="1186">
        <f t="shared" si="9"/>
        <v>52.51</v>
      </c>
      <c r="G19" s="1188" t="s">
        <v>346</v>
      </c>
      <c r="H19" s="1189">
        <v>90</v>
      </c>
      <c r="I19" s="1048">
        <f t="shared" si="10"/>
        <v>1837.309999999999</v>
      </c>
      <c r="L19" s="1011">
        <f t="shared" si="11"/>
        <v>31</v>
      </c>
      <c r="M19" s="1016">
        <v>20</v>
      </c>
      <c r="N19" s="870">
        <v>362.7</v>
      </c>
      <c r="O19" s="1019">
        <v>45282</v>
      </c>
      <c r="P19" s="870">
        <f t="shared" si="1"/>
        <v>362.7</v>
      </c>
      <c r="Q19" s="844" t="s">
        <v>849</v>
      </c>
      <c r="R19" s="859">
        <v>0</v>
      </c>
      <c r="S19" s="1048">
        <f t="shared" si="12"/>
        <v>597.70999999999981</v>
      </c>
      <c r="V19" s="1011">
        <f t="shared" si="13"/>
        <v>4</v>
      </c>
      <c r="W19" s="1016">
        <v>3</v>
      </c>
      <c r="X19" s="870">
        <v>52.1</v>
      </c>
      <c r="Y19" s="1019">
        <v>45294</v>
      </c>
      <c r="Z19" s="870">
        <f>X19</f>
        <v>52.1</v>
      </c>
      <c r="AA19" s="844" t="s">
        <v>950</v>
      </c>
      <c r="AB19" s="859">
        <v>97</v>
      </c>
      <c r="AC19" s="1048">
        <f t="shared" si="14"/>
        <v>194.11999999999998</v>
      </c>
    </row>
    <row r="20" spans="2:29" x14ac:dyDescent="0.25">
      <c r="B20" s="1011">
        <f t="shared" si="8"/>
        <v>102</v>
      </c>
      <c r="C20" s="1016">
        <v>5</v>
      </c>
      <c r="D20" s="870">
        <v>81.510000000000005</v>
      </c>
      <c r="E20" s="1019">
        <v>45253</v>
      </c>
      <c r="F20" s="870">
        <f t="shared" si="9"/>
        <v>81.510000000000005</v>
      </c>
      <c r="G20" s="844" t="s">
        <v>352</v>
      </c>
      <c r="H20" s="859">
        <v>90</v>
      </c>
      <c r="I20" s="1048">
        <f t="shared" si="10"/>
        <v>1755.799999999999</v>
      </c>
      <c r="L20" s="1011">
        <f t="shared" si="11"/>
        <v>30</v>
      </c>
      <c r="M20" s="1016">
        <v>1</v>
      </c>
      <c r="N20" s="870">
        <v>15.07</v>
      </c>
      <c r="O20" s="1019">
        <v>45282</v>
      </c>
      <c r="P20" s="870">
        <f t="shared" si="1"/>
        <v>15.07</v>
      </c>
      <c r="Q20" s="844" t="s">
        <v>851</v>
      </c>
      <c r="R20" s="859">
        <v>86</v>
      </c>
      <c r="S20" s="1048">
        <f t="shared" si="12"/>
        <v>582.63999999999976</v>
      </c>
      <c r="V20" s="1011">
        <f t="shared" si="13"/>
        <v>-1</v>
      </c>
      <c r="W20" s="1016">
        <v>5</v>
      </c>
      <c r="X20" s="870">
        <v>85.23</v>
      </c>
      <c r="Y20" s="1019">
        <v>45297</v>
      </c>
      <c r="Z20" s="870">
        <f>X20</f>
        <v>85.23</v>
      </c>
      <c r="AA20" s="844" t="s">
        <v>975</v>
      </c>
      <c r="AB20" s="859">
        <v>0</v>
      </c>
      <c r="AC20" s="1048">
        <f t="shared" si="14"/>
        <v>108.88999999999997</v>
      </c>
    </row>
    <row r="21" spans="2:29" x14ac:dyDescent="0.25">
      <c r="B21" s="1011">
        <f t="shared" si="8"/>
        <v>92</v>
      </c>
      <c r="C21" s="1016">
        <v>10</v>
      </c>
      <c r="D21" s="870">
        <v>175.06</v>
      </c>
      <c r="E21" s="1019">
        <v>45254</v>
      </c>
      <c r="F21" s="870">
        <f t="shared" si="9"/>
        <v>175.06</v>
      </c>
      <c r="G21" s="844" t="s">
        <v>363</v>
      </c>
      <c r="H21" s="859">
        <v>92</v>
      </c>
      <c r="I21" s="1048">
        <f t="shared" si="10"/>
        <v>1580.7399999999991</v>
      </c>
      <c r="L21" s="1011">
        <f t="shared" si="11"/>
        <v>25</v>
      </c>
      <c r="M21" s="1016">
        <v>5</v>
      </c>
      <c r="N21" s="870">
        <v>82.77</v>
      </c>
      <c r="O21" s="1019">
        <v>45282</v>
      </c>
      <c r="P21" s="870">
        <f t="shared" si="1"/>
        <v>82.77</v>
      </c>
      <c r="Q21" s="844" t="s">
        <v>852</v>
      </c>
      <c r="R21" s="859">
        <v>0</v>
      </c>
      <c r="S21" s="1048">
        <f t="shared" si="12"/>
        <v>499.86999999999978</v>
      </c>
      <c r="V21" s="1011">
        <f t="shared" si="13"/>
        <v>-1</v>
      </c>
      <c r="W21" s="825"/>
      <c r="X21" s="870"/>
      <c r="Y21" s="1019"/>
      <c r="Z21" s="870">
        <f>X21</f>
        <v>0</v>
      </c>
      <c r="AA21" s="844"/>
      <c r="AB21" s="859"/>
      <c r="AC21" s="1048">
        <f t="shared" si="14"/>
        <v>108.88999999999997</v>
      </c>
    </row>
    <row r="22" spans="2:29" x14ac:dyDescent="0.25">
      <c r="B22" s="1011">
        <f t="shared" si="8"/>
        <v>82</v>
      </c>
      <c r="C22" s="1016">
        <v>10</v>
      </c>
      <c r="D22" s="870">
        <v>174.85</v>
      </c>
      <c r="E22" s="1019">
        <v>45255</v>
      </c>
      <c r="F22" s="870">
        <f t="shared" si="9"/>
        <v>174.85</v>
      </c>
      <c r="G22" s="844" t="s">
        <v>364</v>
      </c>
      <c r="H22" s="859">
        <v>90</v>
      </c>
      <c r="I22" s="1048">
        <f t="shared" si="10"/>
        <v>1405.8899999999992</v>
      </c>
      <c r="L22" s="1011">
        <f t="shared" si="11"/>
        <v>25</v>
      </c>
      <c r="M22" s="1016"/>
      <c r="N22" s="870"/>
      <c r="O22" s="1019"/>
      <c r="P22" s="870">
        <f t="shared" si="1"/>
        <v>0</v>
      </c>
      <c r="Q22" s="844"/>
      <c r="R22" s="859"/>
      <c r="S22" s="1048">
        <f t="shared" si="12"/>
        <v>499.86999999999978</v>
      </c>
      <c r="V22" s="1011">
        <f t="shared" si="13"/>
        <v>-1</v>
      </c>
      <c r="W22" s="825"/>
      <c r="X22" s="870"/>
      <c r="Y22" s="1019"/>
      <c r="Z22" s="870">
        <f>X22</f>
        <v>0</v>
      </c>
      <c r="AA22" s="844"/>
      <c r="AB22" s="859"/>
      <c r="AC22" s="1048">
        <f t="shared" si="14"/>
        <v>108.88999999999997</v>
      </c>
    </row>
    <row r="23" spans="2:29" x14ac:dyDescent="0.25">
      <c r="B23" s="557">
        <f t="shared" si="8"/>
        <v>82</v>
      </c>
      <c r="C23" s="1016"/>
      <c r="D23" s="870"/>
      <c r="E23" s="1019"/>
      <c r="F23" s="870">
        <f t="shared" si="9"/>
        <v>0</v>
      </c>
      <c r="G23" s="844"/>
      <c r="H23" s="859"/>
      <c r="I23" s="548">
        <f t="shared" si="10"/>
        <v>1405.8899999999992</v>
      </c>
      <c r="L23" s="1011">
        <f t="shared" si="11"/>
        <v>15</v>
      </c>
      <c r="M23" s="1016">
        <v>10</v>
      </c>
      <c r="N23" s="870">
        <v>157</v>
      </c>
      <c r="O23" s="1019">
        <v>45283</v>
      </c>
      <c r="P23" s="870">
        <f t="shared" si="1"/>
        <v>157</v>
      </c>
      <c r="Q23" s="844" t="s">
        <v>858</v>
      </c>
      <c r="R23" s="859">
        <v>0</v>
      </c>
      <c r="S23" s="1048">
        <f t="shared" si="12"/>
        <v>342.86999999999978</v>
      </c>
      <c r="V23" s="1011">
        <f t="shared" si="13"/>
        <v>-1</v>
      </c>
      <c r="W23" s="1016"/>
      <c r="X23" s="870"/>
      <c r="Y23" s="1019"/>
      <c r="Z23" s="870">
        <f t="shared" ref="Z9:Z67" si="15">X23</f>
        <v>0</v>
      </c>
      <c r="AA23" s="844"/>
      <c r="AB23" s="859"/>
      <c r="AC23" s="1048">
        <f t="shared" si="14"/>
        <v>108.88999999999997</v>
      </c>
    </row>
    <row r="24" spans="2:29" x14ac:dyDescent="0.25">
      <c r="B24" s="1011">
        <f t="shared" si="8"/>
        <v>62</v>
      </c>
      <c r="C24" s="1016">
        <v>20</v>
      </c>
      <c r="D24" s="1163">
        <v>359.05</v>
      </c>
      <c r="E24" s="1333">
        <v>45258</v>
      </c>
      <c r="F24" s="1163">
        <f t="shared" si="9"/>
        <v>359.05</v>
      </c>
      <c r="G24" s="1159" t="s">
        <v>562</v>
      </c>
      <c r="H24" s="1160">
        <v>90</v>
      </c>
      <c r="I24" s="1048">
        <f t="shared" si="10"/>
        <v>1046.8399999999992</v>
      </c>
      <c r="L24" s="1011">
        <f t="shared" si="11"/>
        <v>14</v>
      </c>
      <c r="M24" s="1016">
        <v>1</v>
      </c>
      <c r="N24" s="870">
        <v>17.25</v>
      </c>
      <c r="O24" s="1019">
        <v>45283</v>
      </c>
      <c r="P24" s="870">
        <f t="shared" si="1"/>
        <v>17.25</v>
      </c>
      <c r="Q24" s="844" t="s">
        <v>863</v>
      </c>
      <c r="R24" s="859">
        <v>85</v>
      </c>
      <c r="S24" s="1048">
        <f t="shared" si="12"/>
        <v>325.61999999999978</v>
      </c>
      <c r="V24" s="1011">
        <f t="shared" si="13"/>
        <v>-1</v>
      </c>
      <c r="W24" s="1016"/>
      <c r="X24" s="870"/>
      <c r="Y24" s="1019"/>
      <c r="Z24" s="870">
        <f t="shared" si="15"/>
        <v>0</v>
      </c>
      <c r="AA24" s="844"/>
      <c r="AB24" s="859"/>
      <c r="AC24" s="1048">
        <f t="shared" si="14"/>
        <v>108.88999999999997</v>
      </c>
    </row>
    <row r="25" spans="2:29" x14ac:dyDescent="0.25">
      <c r="B25" s="1011">
        <f t="shared" si="8"/>
        <v>60</v>
      </c>
      <c r="C25" s="1016">
        <v>2</v>
      </c>
      <c r="D25" s="1163">
        <v>38.96</v>
      </c>
      <c r="E25" s="1333">
        <v>45260</v>
      </c>
      <c r="F25" s="1163">
        <f t="shared" si="0"/>
        <v>38.96</v>
      </c>
      <c r="G25" s="1159" t="s">
        <v>630</v>
      </c>
      <c r="H25" s="1160">
        <v>90</v>
      </c>
      <c r="I25" s="1048">
        <f t="shared" si="10"/>
        <v>1007.8799999999992</v>
      </c>
      <c r="L25" s="1011">
        <f t="shared" si="11"/>
        <v>10</v>
      </c>
      <c r="M25" s="1016">
        <v>4</v>
      </c>
      <c r="N25" s="870">
        <v>64.16</v>
      </c>
      <c r="O25" s="1019">
        <v>45283</v>
      </c>
      <c r="P25" s="870">
        <f t="shared" si="1"/>
        <v>64.16</v>
      </c>
      <c r="Q25" s="844" t="s">
        <v>865</v>
      </c>
      <c r="R25" s="859">
        <v>85</v>
      </c>
      <c r="S25" s="1048">
        <f t="shared" si="12"/>
        <v>261.45999999999981</v>
      </c>
      <c r="V25" s="1011">
        <f t="shared" si="13"/>
        <v>-1</v>
      </c>
      <c r="W25" s="1016"/>
      <c r="X25" s="870"/>
      <c r="Y25" s="1019"/>
      <c r="Z25" s="870">
        <f t="shared" si="15"/>
        <v>0</v>
      </c>
      <c r="AA25" s="844"/>
      <c r="AB25" s="859"/>
      <c r="AC25" s="1048">
        <f t="shared" si="14"/>
        <v>108.88999999999997</v>
      </c>
    </row>
    <row r="26" spans="2:29" x14ac:dyDescent="0.25">
      <c r="B26" s="1011">
        <f t="shared" si="8"/>
        <v>55</v>
      </c>
      <c r="C26" s="1016">
        <v>5</v>
      </c>
      <c r="D26" s="1163">
        <v>90.79</v>
      </c>
      <c r="E26" s="1333">
        <v>45260</v>
      </c>
      <c r="F26" s="1163">
        <f t="shared" si="0"/>
        <v>90.79</v>
      </c>
      <c r="G26" s="1159" t="s">
        <v>634</v>
      </c>
      <c r="H26" s="1160">
        <v>0</v>
      </c>
      <c r="I26" s="1048">
        <f t="shared" si="10"/>
        <v>917.08999999999924</v>
      </c>
      <c r="L26" s="1011">
        <f t="shared" si="11"/>
        <v>5</v>
      </c>
      <c r="M26" s="825">
        <v>5</v>
      </c>
      <c r="N26" s="870">
        <v>77.05</v>
      </c>
      <c r="O26" s="1019">
        <v>45286</v>
      </c>
      <c r="P26" s="870">
        <f t="shared" si="1"/>
        <v>77.05</v>
      </c>
      <c r="Q26" s="844" t="s">
        <v>881</v>
      </c>
      <c r="R26" s="859">
        <v>0</v>
      </c>
      <c r="S26" s="1048">
        <f t="shared" si="12"/>
        <v>184.4099999999998</v>
      </c>
      <c r="V26" s="1011">
        <f t="shared" si="13"/>
        <v>-1</v>
      </c>
      <c r="W26" s="1016"/>
      <c r="X26" s="870"/>
      <c r="Y26" s="1019"/>
      <c r="Z26" s="870">
        <f t="shared" si="15"/>
        <v>0</v>
      </c>
      <c r="AA26" s="844"/>
      <c r="AB26" s="859"/>
      <c r="AC26" s="1048">
        <f t="shared" si="14"/>
        <v>108.88999999999997</v>
      </c>
    </row>
    <row r="27" spans="2:29" x14ac:dyDescent="0.25">
      <c r="B27" s="1011">
        <f t="shared" si="8"/>
        <v>54</v>
      </c>
      <c r="C27" s="1016">
        <v>1</v>
      </c>
      <c r="D27" s="1163">
        <v>18.510000000000002</v>
      </c>
      <c r="E27" s="1333">
        <v>45261</v>
      </c>
      <c r="F27" s="1163">
        <f t="shared" si="0"/>
        <v>18.510000000000002</v>
      </c>
      <c r="G27" s="1159" t="s">
        <v>646</v>
      </c>
      <c r="H27" s="1160">
        <v>86</v>
      </c>
      <c r="I27" s="1048">
        <f t="shared" si="10"/>
        <v>898.57999999999925</v>
      </c>
      <c r="L27" s="1011">
        <f t="shared" si="11"/>
        <v>4</v>
      </c>
      <c r="M27" s="825">
        <v>1</v>
      </c>
      <c r="N27" s="870">
        <v>13.85</v>
      </c>
      <c r="O27" s="1019">
        <v>45286</v>
      </c>
      <c r="P27" s="870">
        <f t="shared" si="1"/>
        <v>13.85</v>
      </c>
      <c r="Q27" s="844" t="s">
        <v>888</v>
      </c>
      <c r="R27" s="859">
        <v>87</v>
      </c>
      <c r="S27" s="1048">
        <f t="shared" si="12"/>
        <v>170.5599999999998</v>
      </c>
      <c r="V27" s="1011">
        <f t="shared" si="13"/>
        <v>-1</v>
      </c>
      <c r="W27" s="1016"/>
      <c r="X27" s="870"/>
      <c r="Y27" s="1019"/>
      <c r="Z27" s="870">
        <f t="shared" si="15"/>
        <v>0</v>
      </c>
      <c r="AA27" s="844"/>
      <c r="AB27" s="859"/>
      <c r="AC27" s="1048">
        <f t="shared" si="14"/>
        <v>108.88999999999997</v>
      </c>
    </row>
    <row r="28" spans="2:29" x14ac:dyDescent="0.25">
      <c r="B28" s="1011">
        <f t="shared" si="8"/>
        <v>44</v>
      </c>
      <c r="C28" s="1016">
        <v>10</v>
      </c>
      <c r="D28" s="1163">
        <v>183.2</v>
      </c>
      <c r="E28" s="1333">
        <v>45265</v>
      </c>
      <c r="F28" s="1163">
        <f t="shared" si="0"/>
        <v>183.2</v>
      </c>
      <c r="G28" s="1159" t="s">
        <v>674</v>
      </c>
      <c r="H28" s="1160">
        <v>86</v>
      </c>
      <c r="I28" s="1048">
        <f t="shared" si="10"/>
        <v>715.3799999999992</v>
      </c>
      <c r="L28" s="1011">
        <f t="shared" si="11"/>
        <v>4</v>
      </c>
      <c r="M28" s="1016"/>
      <c r="N28" s="870"/>
      <c r="O28" s="1019"/>
      <c r="P28" s="870">
        <v>0</v>
      </c>
      <c r="Q28" s="844"/>
      <c r="R28" s="859"/>
      <c r="S28" s="1048">
        <f t="shared" si="12"/>
        <v>170.5599999999998</v>
      </c>
      <c r="V28" s="1011">
        <f t="shared" si="13"/>
        <v>-1</v>
      </c>
      <c r="W28" s="1016"/>
      <c r="X28" s="870"/>
      <c r="Y28" s="1019"/>
      <c r="Z28" s="870">
        <f t="shared" si="15"/>
        <v>0</v>
      </c>
      <c r="AA28" s="844"/>
      <c r="AB28" s="859"/>
      <c r="AC28" s="1048">
        <f t="shared" si="14"/>
        <v>108.88999999999997</v>
      </c>
    </row>
    <row r="29" spans="2:29" x14ac:dyDescent="0.25">
      <c r="B29" s="1011">
        <f t="shared" si="8"/>
        <v>41</v>
      </c>
      <c r="C29" s="1016">
        <v>3</v>
      </c>
      <c r="D29" s="1163">
        <v>48.61</v>
      </c>
      <c r="E29" s="1333">
        <v>45265</v>
      </c>
      <c r="F29" s="1163">
        <f t="shared" si="0"/>
        <v>48.61</v>
      </c>
      <c r="G29" s="1159" t="s">
        <v>676</v>
      </c>
      <c r="H29" s="1160">
        <v>0</v>
      </c>
      <c r="I29" s="1048">
        <f t="shared" si="10"/>
        <v>666.76999999999919</v>
      </c>
      <c r="L29" s="1011">
        <f t="shared" si="11"/>
        <v>0</v>
      </c>
      <c r="M29" s="1016">
        <v>4</v>
      </c>
      <c r="N29" s="870"/>
      <c r="O29" s="1019"/>
      <c r="P29" s="1479">
        <v>170.56</v>
      </c>
      <c r="Q29" s="1430"/>
      <c r="R29" s="1431"/>
      <c r="S29" s="1458">
        <f t="shared" si="12"/>
        <v>0</v>
      </c>
      <c r="V29" s="1011">
        <f t="shared" si="13"/>
        <v>-1</v>
      </c>
      <c r="W29" s="1016"/>
      <c r="X29" s="870"/>
      <c r="Y29" s="1019"/>
      <c r="Z29" s="870">
        <f t="shared" si="15"/>
        <v>0</v>
      </c>
      <c r="AA29" s="844"/>
      <c r="AB29" s="859"/>
      <c r="AC29" s="1048">
        <f t="shared" si="14"/>
        <v>108.88999999999997</v>
      </c>
    </row>
    <row r="30" spans="2:29" x14ac:dyDescent="0.25">
      <c r="B30" s="1011">
        <f t="shared" si="8"/>
        <v>39</v>
      </c>
      <c r="C30" s="1016">
        <v>2</v>
      </c>
      <c r="D30" s="1163">
        <v>31.06</v>
      </c>
      <c r="E30" s="1333">
        <v>45266</v>
      </c>
      <c r="F30" s="1163">
        <f t="shared" si="0"/>
        <v>31.06</v>
      </c>
      <c r="G30" s="1159" t="s">
        <v>679</v>
      </c>
      <c r="H30" s="1160">
        <v>86</v>
      </c>
      <c r="I30" s="1048">
        <f t="shared" si="10"/>
        <v>635.70999999999924</v>
      </c>
      <c r="L30" s="1011">
        <f t="shared" si="11"/>
        <v>0</v>
      </c>
      <c r="M30" s="1016"/>
      <c r="N30" s="870"/>
      <c r="O30" s="1019"/>
      <c r="P30" s="1479">
        <f t="shared" si="1"/>
        <v>0</v>
      </c>
      <c r="Q30" s="1430"/>
      <c r="R30" s="1431"/>
      <c r="S30" s="1458">
        <f t="shared" si="12"/>
        <v>0</v>
      </c>
      <c r="V30" s="1011">
        <f t="shared" si="13"/>
        <v>-1</v>
      </c>
      <c r="W30" s="1016"/>
      <c r="X30" s="870"/>
      <c r="Y30" s="1019"/>
      <c r="Z30" s="870">
        <f t="shared" si="15"/>
        <v>0</v>
      </c>
      <c r="AA30" s="844"/>
      <c r="AB30" s="859"/>
      <c r="AC30" s="1048">
        <f t="shared" si="14"/>
        <v>108.88999999999997</v>
      </c>
    </row>
    <row r="31" spans="2:29" x14ac:dyDescent="0.25">
      <c r="B31" s="1011">
        <f t="shared" si="8"/>
        <v>37</v>
      </c>
      <c r="C31" s="825">
        <v>2</v>
      </c>
      <c r="D31" s="1163">
        <v>35.5</v>
      </c>
      <c r="E31" s="1333">
        <v>45266</v>
      </c>
      <c r="F31" s="1163">
        <f t="shared" si="0"/>
        <v>35.5</v>
      </c>
      <c r="G31" s="1159" t="s">
        <v>685</v>
      </c>
      <c r="H31" s="1160">
        <v>90</v>
      </c>
      <c r="I31" s="1048">
        <f t="shared" si="10"/>
        <v>600.20999999999924</v>
      </c>
      <c r="L31" s="1011">
        <f t="shared" si="11"/>
        <v>0</v>
      </c>
      <c r="M31" s="825"/>
      <c r="N31" s="870"/>
      <c r="O31" s="1019"/>
      <c r="P31" s="1479">
        <f t="shared" si="1"/>
        <v>0</v>
      </c>
      <c r="Q31" s="1430"/>
      <c r="R31" s="1431"/>
      <c r="S31" s="1458">
        <f t="shared" si="12"/>
        <v>0</v>
      </c>
      <c r="V31" s="1011">
        <f t="shared" si="13"/>
        <v>-1</v>
      </c>
      <c r="W31" s="825"/>
      <c r="X31" s="870"/>
      <c r="Y31" s="1019"/>
      <c r="Z31" s="870">
        <f t="shared" si="15"/>
        <v>0</v>
      </c>
      <c r="AA31" s="844"/>
      <c r="AB31" s="859"/>
      <c r="AC31" s="1048">
        <f t="shared" si="14"/>
        <v>108.88999999999997</v>
      </c>
    </row>
    <row r="32" spans="2:29" x14ac:dyDescent="0.25">
      <c r="B32" s="1011">
        <f t="shared" si="8"/>
        <v>27</v>
      </c>
      <c r="C32" s="825">
        <v>10</v>
      </c>
      <c r="D32" s="1163">
        <v>168</v>
      </c>
      <c r="E32" s="1333">
        <v>45266</v>
      </c>
      <c r="F32" s="1163">
        <f t="shared" si="0"/>
        <v>168</v>
      </c>
      <c r="G32" s="1159" t="s">
        <v>686</v>
      </c>
      <c r="H32" s="1160">
        <v>86</v>
      </c>
      <c r="I32" s="1048">
        <f t="shared" si="10"/>
        <v>432.20999999999924</v>
      </c>
      <c r="L32" s="1011">
        <f t="shared" si="11"/>
        <v>0</v>
      </c>
      <c r="M32" s="825"/>
      <c r="N32" s="870"/>
      <c r="O32" s="1019"/>
      <c r="P32" s="1479">
        <f t="shared" si="1"/>
        <v>0</v>
      </c>
      <c r="Q32" s="1430"/>
      <c r="R32" s="1431"/>
      <c r="S32" s="1458">
        <f t="shared" si="12"/>
        <v>0</v>
      </c>
      <c r="V32" s="1011">
        <f t="shared" si="13"/>
        <v>-1</v>
      </c>
      <c r="W32" s="825"/>
      <c r="X32" s="870"/>
      <c r="Y32" s="1019"/>
      <c r="Z32" s="870">
        <f t="shared" si="15"/>
        <v>0</v>
      </c>
      <c r="AA32" s="844"/>
      <c r="AB32" s="859"/>
      <c r="AC32" s="1048">
        <f t="shared" si="14"/>
        <v>108.88999999999997</v>
      </c>
    </row>
    <row r="33" spans="2:29" x14ac:dyDescent="0.25">
      <c r="B33" s="1011">
        <f t="shared" si="8"/>
        <v>2</v>
      </c>
      <c r="C33" s="825">
        <v>25</v>
      </c>
      <c r="D33" s="1163">
        <v>399.06</v>
      </c>
      <c r="E33" s="1333">
        <v>45266</v>
      </c>
      <c r="F33" s="1163">
        <f t="shared" si="0"/>
        <v>399.06</v>
      </c>
      <c r="G33" s="1159" t="s">
        <v>666</v>
      </c>
      <c r="H33" s="1160">
        <v>86</v>
      </c>
      <c r="I33" s="1048">
        <f t="shared" si="10"/>
        <v>33.149999999999238</v>
      </c>
      <c r="L33" s="1011">
        <f t="shared" si="11"/>
        <v>0</v>
      </c>
      <c r="M33" s="825"/>
      <c r="N33" s="870"/>
      <c r="O33" s="1019"/>
      <c r="P33" s="870">
        <f t="shared" si="1"/>
        <v>0</v>
      </c>
      <c r="Q33" s="844"/>
      <c r="R33" s="859"/>
      <c r="S33" s="1048">
        <f t="shared" si="12"/>
        <v>0</v>
      </c>
      <c r="V33" s="1011">
        <f t="shared" si="13"/>
        <v>-1</v>
      </c>
      <c r="W33" s="825"/>
      <c r="X33" s="870"/>
      <c r="Y33" s="1019"/>
      <c r="Z33" s="870">
        <f t="shared" si="15"/>
        <v>0</v>
      </c>
      <c r="AA33" s="844"/>
      <c r="AB33" s="859"/>
      <c r="AC33" s="1048">
        <f t="shared" si="14"/>
        <v>108.88999999999997</v>
      </c>
    </row>
    <row r="34" spans="2:29" x14ac:dyDescent="0.25">
      <c r="B34" s="367">
        <f t="shared" si="8"/>
        <v>2</v>
      </c>
      <c r="C34" s="71"/>
      <c r="D34" s="781"/>
      <c r="E34" s="1334"/>
      <c r="F34" s="781">
        <f t="shared" si="0"/>
        <v>0</v>
      </c>
      <c r="G34" s="708"/>
      <c r="H34" s="709"/>
      <c r="I34" s="76">
        <f t="shared" si="10"/>
        <v>33.149999999999238</v>
      </c>
      <c r="L34" s="367">
        <f t="shared" si="11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2"/>
        <v>0</v>
      </c>
      <c r="V34" s="367">
        <f t="shared" si="13"/>
        <v>-1</v>
      </c>
      <c r="W34" s="71"/>
      <c r="X34" s="67"/>
      <c r="Y34" s="229"/>
      <c r="Z34" s="67">
        <f t="shared" si="15"/>
        <v>0</v>
      </c>
      <c r="AA34" s="68"/>
      <c r="AB34" s="69"/>
      <c r="AC34" s="76">
        <f t="shared" si="14"/>
        <v>108.88999999999997</v>
      </c>
    </row>
    <row r="35" spans="2:29" x14ac:dyDescent="0.25">
      <c r="B35" s="367">
        <f t="shared" si="8"/>
        <v>2</v>
      </c>
      <c r="C35" s="71"/>
      <c r="D35" s="781"/>
      <c r="E35" s="1334"/>
      <c r="F35" s="781">
        <f t="shared" si="0"/>
        <v>0</v>
      </c>
      <c r="G35" s="708"/>
      <c r="H35" s="709"/>
      <c r="I35" s="76">
        <f t="shared" si="10"/>
        <v>33.149999999999238</v>
      </c>
      <c r="L35" s="367">
        <f t="shared" si="11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2"/>
        <v>0</v>
      </c>
      <c r="V35" s="367">
        <f t="shared" si="13"/>
        <v>-1</v>
      </c>
      <c r="W35" s="71"/>
      <c r="X35" s="67"/>
      <c r="Y35" s="229"/>
      <c r="Z35" s="67">
        <f t="shared" si="15"/>
        <v>0</v>
      </c>
      <c r="AA35" s="68"/>
      <c r="AB35" s="69"/>
      <c r="AC35" s="76">
        <f t="shared" si="14"/>
        <v>108.88999999999997</v>
      </c>
    </row>
    <row r="36" spans="2:29" x14ac:dyDescent="0.25">
      <c r="B36" s="367">
        <f t="shared" si="8"/>
        <v>2</v>
      </c>
      <c r="C36" s="71"/>
      <c r="D36" s="781"/>
      <c r="E36" s="1334"/>
      <c r="F36" s="781">
        <f t="shared" si="0"/>
        <v>0</v>
      </c>
      <c r="G36" s="708"/>
      <c r="H36" s="709"/>
      <c r="I36" s="76">
        <f t="shared" si="10"/>
        <v>33.149999999999238</v>
      </c>
      <c r="L36" s="367">
        <f t="shared" si="11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2"/>
        <v>0</v>
      </c>
      <c r="V36" s="367">
        <f t="shared" si="13"/>
        <v>-1</v>
      </c>
      <c r="W36" s="71"/>
      <c r="X36" s="67"/>
      <c r="Y36" s="229"/>
      <c r="Z36" s="67">
        <f t="shared" si="15"/>
        <v>0</v>
      </c>
      <c r="AA36" s="68"/>
      <c r="AB36" s="69"/>
      <c r="AC36" s="76">
        <f t="shared" si="14"/>
        <v>108.88999999999997</v>
      </c>
    </row>
    <row r="37" spans="2:29" x14ac:dyDescent="0.25">
      <c r="B37" s="367">
        <f t="shared" si="8"/>
        <v>2</v>
      </c>
      <c r="C37" s="71"/>
      <c r="D37" s="781"/>
      <c r="E37" s="1334"/>
      <c r="F37" s="781">
        <f t="shared" si="0"/>
        <v>0</v>
      </c>
      <c r="G37" s="708"/>
      <c r="H37" s="709"/>
      <c r="I37" s="76">
        <f t="shared" si="10"/>
        <v>33.149999999999238</v>
      </c>
      <c r="L37" s="367">
        <f t="shared" si="11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2"/>
        <v>0</v>
      </c>
      <c r="V37" s="367">
        <f t="shared" si="13"/>
        <v>-1</v>
      </c>
      <c r="W37" s="71"/>
      <c r="X37" s="67"/>
      <c r="Y37" s="229"/>
      <c r="Z37" s="67">
        <f t="shared" si="15"/>
        <v>0</v>
      </c>
      <c r="AA37" s="68"/>
      <c r="AB37" s="69"/>
      <c r="AC37" s="76">
        <f t="shared" si="14"/>
        <v>108.88999999999997</v>
      </c>
    </row>
    <row r="38" spans="2:29" x14ac:dyDescent="0.25">
      <c r="B38" s="367">
        <f t="shared" si="8"/>
        <v>0</v>
      </c>
      <c r="C38" s="15">
        <v>2</v>
      </c>
      <c r="D38" s="781"/>
      <c r="E38" s="1334"/>
      <c r="F38" s="781">
        <v>33.15</v>
      </c>
      <c r="G38" s="708"/>
      <c r="H38" s="709"/>
      <c r="I38" s="76">
        <f t="shared" si="10"/>
        <v>-7.602807272633072E-13</v>
      </c>
      <c r="L38" s="367">
        <f t="shared" si="11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2"/>
        <v>0</v>
      </c>
      <c r="V38" s="367">
        <f t="shared" si="13"/>
        <v>-1</v>
      </c>
      <c r="W38" s="15"/>
      <c r="X38" s="67"/>
      <c r="Y38" s="229"/>
      <c r="Z38" s="67">
        <f t="shared" si="15"/>
        <v>0</v>
      </c>
      <c r="AA38" s="68"/>
      <c r="AB38" s="69"/>
      <c r="AC38" s="76">
        <f t="shared" si="14"/>
        <v>108.88999999999997</v>
      </c>
    </row>
    <row r="39" spans="2:29" x14ac:dyDescent="0.25">
      <c r="B39" s="367">
        <f t="shared" si="8"/>
        <v>0</v>
      </c>
      <c r="C39" s="15"/>
      <c r="D39" s="781"/>
      <c r="E39" s="1334"/>
      <c r="F39" s="1457">
        <f t="shared" si="0"/>
        <v>0</v>
      </c>
      <c r="G39" s="1425"/>
      <c r="H39" s="1426"/>
      <c r="I39" s="1458">
        <f t="shared" si="10"/>
        <v>-7.602807272633072E-13</v>
      </c>
      <c r="L39" s="367">
        <f t="shared" si="11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2"/>
        <v>0</v>
      </c>
      <c r="V39" s="367">
        <f t="shared" si="13"/>
        <v>-1</v>
      </c>
      <c r="W39" s="15"/>
      <c r="X39" s="67"/>
      <c r="Y39" s="229"/>
      <c r="Z39" s="67">
        <f t="shared" si="15"/>
        <v>0</v>
      </c>
      <c r="AA39" s="68"/>
      <c r="AB39" s="69"/>
      <c r="AC39" s="76">
        <f t="shared" si="14"/>
        <v>108.88999999999997</v>
      </c>
    </row>
    <row r="40" spans="2:29" x14ac:dyDescent="0.25">
      <c r="B40" s="367">
        <f t="shared" si="8"/>
        <v>0</v>
      </c>
      <c r="C40" s="15"/>
      <c r="D40" s="781"/>
      <c r="E40" s="1334"/>
      <c r="F40" s="1457">
        <f t="shared" si="0"/>
        <v>0</v>
      </c>
      <c r="G40" s="1425"/>
      <c r="H40" s="1426"/>
      <c r="I40" s="1458">
        <f t="shared" si="10"/>
        <v>-7.602807272633072E-13</v>
      </c>
      <c r="L40" s="367">
        <f t="shared" si="11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2"/>
        <v>0</v>
      </c>
      <c r="V40" s="367">
        <f t="shared" si="13"/>
        <v>-1</v>
      </c>
      <c r="W40" s="15"/>
      <c r="X40" s="67"/>
      <c r="Y40" s="229"/>
      <c r="Z40" s="67">
        <f t="shared" si="15"/>
        <v>0</v>
      </c>
      <c r="AA40" s="68"/>
      <c r="AB40" s="69"/>
      <c r="AC40" s="76">
        <f t="shared" si="14"/>
        <v>108.88999999999997</v>
      </c>
    </row>
    <row r="41" spans="2:29" x14ac:dyDescent="0.25">
      <c r="B41" s="367">
        <f t="shared" si="8"/>
        <v>0</v>
      </c>
      <c r="C41" s="15"/>
      <c r="D41" s="781"/>
      <c r="E41" s="1334"/>
      <c r="F41" s="1457">
        <f t="shared" si="0"/>
        <v>0</v>
      </c>
      <c r="G41" s="1425"/>
      <c r="H41" s="1426"/>
      <c r="I41" s="1458">
        <f t="shared" si="10"/>
        <v>-7.602807272633072E-13</v>
      </c>
      <c r="L41" s="367">
        <f t="shared" si="11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2"/>
        <v>0</v>
      </c>
      <c r="V41" s="367">
        <f t="shared" si="13"/>
        <v>-1</v>
      </c>
      <c r="W41" s="15"/>
      <c r="X41" s="67"/>
      <c r="Y41" s="229"/>
      <c r="Z41" s="67">
        <f t="shared" si="15"/>
        <v>0</v>
      </c>
      <c r="AA41" s="68"/>
      <c r="AB41" s="69"/>
      <c r="AC41" s="76">
        <f t="shared" si="14"/>
        <v>108.88999999999997</v>
      </c>
    </row>
    <row r="42" spans="2:29" x14ac:dyDescent="0.25">
      <c r="B42" s="367">
        <f t="shared" si="8"/>
        <v>0</v>
      </c>
      <c r="C42" s="15"/>
      <c r="D42" s="781"/>
      <c r="E42" s="1334"/>
      <c r="F42" s="1457">
        <f t="shared" si="0"/>
        <v>0</v>
      </c>
      <c r="G42" s="1425"/>
      <c r="H42" s="1426"/>
      <c r="I42" s="1458">
        <f t="shared" si="10"/>
        <v>-7.602807272633072E-13</v>
      </c>
      <c r="L42" s="367">
        <f t="shared" si="11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2"/>
        <v>0</v>
      </c>
      <c r="V42" s="367">
        <f t="shared" si="13"/>
        <v>-1</v>
      </c>
      <c r="W42" s="15"/>
      <c r="X42" s="67"/>
      <c r="Y42" s="229"/>
      <c r="Z42" s="67">
        <f t="shared" si="15"/>
        <v>0</v>
      </c>
      <c r="AA42" s="68"/>
      <c r="AB42" s="69"/>
      <c r="AC42" s="76">
        <f t="shared" si="14"/>
        <v>108.88999999999997</v>
      </c>
    </row>
    <row r="43" spans="2:29" x14ac:dyDescent="0.25">
      <c r="B43" s="367">
        <f t="shared" si="8"/>
        <v>0</v>
      </c>
      <c r="C43" s="15"/>
      <c r="D43" s="781"/>
      <c r="E43" s="1334"/>
      <c r="F43" s="781">
        <f t="shared" si="0"/>
        <v>0</v>
      </c>
      <c r="G43" s="708"/>
      <c r="H43" s="709"/>
      <c r="I43" s="76">
        <f t="shared" si="10"/>
        <v>-7.602807272633072E-13</v>
      </c>
      <c r="L43" s="367">
        <f t="shared" si="11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2"/>
        <v>0</v>
      </c>
      <c r="V43" s="367">
        <f t="shared" si="13"/>
        <v>-1</v>
      </c>
      <c r="W43" s="15"/>
      <c r="X43" s="67"/>
      <c r="Y43" s="229"/>
      <c r="Z43" s="67">
        <f t="shared" si="15"/>
        <v>0</v>
      </c>
      <c r="AA43" s="68"/>
      <c r="AB43" s="69"/>
      <c r="AC43" s="76">
        <f t="shared" si="14"/>
        <v>108.88999999999997</v>
      </c>
    </row>
    <row r="44" spans="2:29" x14ac:dyDescent="0.25">
      <c r="B44" s="367">
        <f t="shared" si="8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0"/>
        <v>-7.602807272633072E-13</v>
      </c>
      <c r="L44" s="367">
        <f t="shared" si="11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2"/>
        <v>0</v>
      </c>
      <c r="V44" s="367">
        <f t="shared" si="13"/>
        <v>-1</v>
      </c>
      <c r="W44" s="15"/>
      <c r="X44" s="67"/>
      <c r="Y44" s="229"/>
      <c r="Z44" s="67">
        <f t="shared" si="15"/>
        <v>0</v>
      </c>
      <c r="AA44" s="68"/>
      <c r="AB44" s="69"/>
      <c r="AC44" s="76">
        <f t="shared" si="14"/>
        <v>108.88999999999997</v>
      </c>
    </row>
    <row r="45" spans="2:29" x14ac:dyDescent="0.25">
      <c r="B45" s="367">
        <f t="shared" si="8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0"/>
        <v>-7.602807272633072E-13</v>
      </c>
      <c r="L45" s="367">
        <f t="shared" si="11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2"/>
        <v>0</v>
      </c>
      <c r="V45" s="367">
        <f t="shared" si="13"/>
        <v>-1</v>
      </c>
      <c r="W45" s="15"/>
      <c r="X45" s="67"/>
      <c r="Y45" s="229"/>
      <c r="Z45" s="67">
        <f t="shared" si="15"/>
        <v>0</v>
      </c>
      <c r="AA45" s="68"/>
      <c r="AB45" s="69"/>
      <c r="AC45" s="76">
        <f t="shared" si="14"/>
        <v>108.88999999999997</v>
      </c>
    </row>
    <row r="46" spans="2:29" x14ac:dyDescent="0.25">
      <c r="B46" s="367">
        <f t="shared" si="8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0"/>
        <v>-7.602807272633072E-13</v>
      </c>
      <c r="L46" s="367">
        <f t="shared" si="11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2"/>
        <v>0</v>
      </c>
      <c r="V46" s="367">
        <f t="shared" si="13"/>
        <v>-1</v>
      </c>
      <c r="W46" s="15"/>
      <c r="X46" s="67"/>
      <c r="Y46" s="229"/>
      <c r="Z46" s="67">
        <f t="shared" si="15"/>
        <v>0</v>
      </c>
      <c r="AA46" s="68"/>
      <c r="AB46" s="69"/>
      <c r="AC46" s="76">
        <f t="shared" si="14"/>
        <v>108.88999999999997</v>
      </c>
    </row>
    <row r="47" spans="2:29" x14ac:dyDescent="0.25">
      <c r="B47" s="367">
        <f t="shared" si="8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0"/>
        <v>-7.602807272633072E-13</v>
      </c>
      <c r="L47" s="367">
        <f t="shared" si="11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2"/>
        <v>0</v>
      </c>
      <c r="V47" s="367">
        <f t="shared" si="13"/>
        <v>-1</v>
      </c>
      <c r="W47" s="15"/>
      <c r="X47" s="67"/>
      <c r="Y47" s="229"/>
      <c r="Z47" s="67">
        <f t="shared" si="15"/>
        <v>0</v>
      </c>
      <c r="AA47" s="68"/>
      <c r="AB47" s="69"/>
      <c r="AC47" s="76">
        <f t="shared" si="14"/>
        <v>108.88999999999997</v>
      </c>
    </row>
    <row r="48" spans="2:29" x14ac:dyDescent="0.25">
      <c r="B48" s="367">
        <f t="shared" si="8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0"/>
        <v>-7.602807272633072E-13</v>
      </c>
      <c r="L48" s="367">
        <f t="shared" si="11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2"/>
        <v>0</v>
      </c>
      <c r="V48" s="367">
        <f t="shared" si="13"/>
        <v>-1</v>
      </c>
      <c r="W48" s="15"/>
      <c r="X48" s="67"/>
      <c r="Y48" s="229"/>
      <c r="Z48" s="67">
        <f t="shared" si="15"/>
        <v>0</v>
      </c>
      <c r="AA48" s="68"/>
      <c r="AB48" s="69"/>
      <c r="AC48" s="76">
        <f t="shared" si="14"/>
        <v>108.88999999999997</v>
      </c>
    </row>
    <row r="49" spans="2:29" x14ac:dyDescent="0.25">
      <c r="B49" s="367">
        <f t="shared" si="8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0"/>
        <v>-7.602807272633072E-13</v>
      </c>
      <c r="L49" s="367">
        <f t="shared" si="11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2"/>
        <v>0</v>
      </c>
      <c r="V49" s="367">
        <f t="shared" si="13"/>
        <v>-1</v>
      </c>
      <c r="W49" s="15"/>
      <c r="X49" s="67"/>
      <c r="Y49" s="229"/>
      <c r="Z49" s="67">
        <f t="shared" si="15"/>
        <v>0</v>
      </c>
      <c r="AA49" s="68"/>
      <c r="AB49" s="69"/>
      <c r="AC49" s="76">
        <f t="shared" si="14"/>
        <v>108.88999999999997</v>
      </c>
    </row>
    <row r="50" spans="2:29" x14ac:dyDescent="0.25">
      <c r="B50" s="367">
        <f t="shared" si="8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0"/>
        <v>-7.602807272633072E-13</v>
      </c>
      <c r="L50" s="367">
        <f t="shared" si="11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2"/>
        <v>0</v>
      </c>
      <c r="V50" s="367">
        <f t="shared" si="13"/>
        <v>-1</v>
      </c>
      <c r="W50" s="15"/>
      <c r="X50" s="67"/>
      <c r="Y50" s="229"/>
      <c r="Z50" s="67">
        <f t="shared" si="15"/>
        <v>0</v>
      </c>
      <c r="AA50" s="68"/>
      <c r="AB50" s="69"/>
      <c r="AC50" s="76">
        <f t="shared" si="14"/>
        <v>108.88999999999997</v>
      </c>
    </row>
    <row r="51" spans="2:29" x14ac:dyDescent="0.25">
      <c r="B51" s="367">
        <f t="shared" si="8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0"/>
        <v>-7.602807272633072E-13</v>
      </c>
      <c r="L51" s="367">
        <f t="shared" si="11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2"/>
        <v>0</v>
      </c>
      <c r="V51" s="367">
        <f t="shared" si="13"/>
        <v>-1</v>
      </c>
      <c r="W51" s="15"/>
      <c r="X51" s="67"/>
      <c r="Y51" s="229"/>
      <c r="Z51" s="67">
        <f t="shared" si="15"/>
        <v>0</v>
      </c>
      <c r="AA51" s="68"/>
      <c r="AB51" s="69"/>
      <c r="AC51" s="76">
        <f t="shared" si="14"/>
        <v>108.88999999999997</v>
      </c>
    </row>
    <row r="52" spans="2:29" x14ac:dyDescent="0.25">
      <c r="B52" s="367">
        <f t="shared" si="8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0"/>
        <v>-7.602807272633072E-13</v>
      </c>
      <c r="L52" s="367">
        <f t="shared" si="11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2"/>
        <v>0</v>
      </c>
      <c r="V52" s="367">
        <f t="shared" si="13"/>
        <v>-1</v>
      </c>
      <c r="W52" s="15"/>
      <c r="X52" s="67"/>
      <c r="Y52" s="229"/>
      <c r="Z52" s="67">
        <f t="shared" si="15"/>
        <v>0</v>
      </c>
      <c r="AA52" s="68"/>
      <c r="AB52" s="69"/>
      <c r="AC52" s="76">
        <f t="shared" si="14"/>
        <v>108.88999999999997</v>
      </c>
    </row>
    <row r="53" spans="2:29" x14ac:dyDescent="0.25">
      <c r="B53" s="367">
        <f t="shared" si="8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0"/>
        <v>-7.602807272633072E-13</v>
      </c>
      <c r="L53" s="367">
        <f t="shared" si="11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2"/>
        <v>0</v>
      </c>
      <c r="V53" s="367">
        <f t="shared" si="13"/>
        <v>-1</v>
      </c>
      <c r="W53" s="15"/>
      <c r="X53" s="67"/>
      <c r="Y53" s="229"/>
      <c r="Z53" s="67">
        <f t="shared" si="15"/>
        <v>0</v>
      </c>
      <c r="AA53" s="68"/>
      <c r="AB53" s="69"/>
      <c r="AC53" s="76">
        <f t="shared" si="14"/>
        <v>108.88999999999997</v>
      </c>
    </row>
    <row r="54" spans="2:29" x14ac:dyDescent="0.25">
      <c r="B54" s="367">
        <f t="shared" si="8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0"/>
        <v>-7.602807272633072E-13</v>
      </c>
      <c r="L54" s="367">
        <f t="shared" si="11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2"/>
        <v>0</v>
      </c>
      <c r="V54" s="367">
        <f t="shared" si="13"/>
        <v>-1</v>
      </c>
      <c r="W54" s="15"/>
      <c r="X54" s="67"/>
      <c r="Y54" s="229"/>
      <c r="Z54" s="67">
        <f t="shared" si="15"/>
        <v>0</v>
      </c>
      <c r="AA54" s="68"/>
      <c r="AB54" s="69"/>
      <c r="AC54" s="76">
        <f t="shared" si="14"/>
        <v>108.88999999999997</v>
      </c>
    </row>
    <row r="55" spans="2:29" x14ac:dyDescent="0.25">
      <c r="B55" s="367">
        <f t="shared" si="8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0"/>
        <v>-7.602807272633072E-13</v>
      </c>
      <c r="L55" s="367">
        <f t="shared" si="11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2"/>
        <v>0</v>
      </c>
      <c r="V55" s="367">
        <f t="shared" si="13"/>
        <v>-1</v>
      </c>
      <c r="W55" s="15"/>
      <c r="X55" s="67"/>
      <c r="Y55" s="229"/>
      <c r="Z55" s="67">
        <f t="shared" si="15"/>
        <v>0</v>
      </c>
      <c r="AA55" s="68"/>
      <c r="AB55" s="69"/>
      <c r="AC55" s="76">
        <f t="shared" si="14"/>
        <v>108.88999999999997</v>
      </c>
    </row>
    <row r="56" spans="2:29" x14ac:dyDescent="0.25">
      <c r="B56" s="367">
        <f t="shared" si="8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0"/>
        <v>-7.602807272633072E-13</v>
      </c>
      <c r="L56" s="367">
        <f t="shared" si="11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2"/>
        <v>0</v>
      </c>
      <c r="V56" s="367">
        <f t="shared" si="13"/>
        <v>-1</v>
      </c>
      <c r="W56" s="15"/>
      <c r="X56" s="67"/>
      <c r="Y56" s="229"/>
      <c r="Z56" s="67">
        <f t="shared" si="15"/>
        <v>0</v>
      </c>
      <c r="AA56" s="68"/>
      <c r="AB56" s="69"/>
      <c r="AC56" s="76">
        <f t="shared" si="14"/>
        <v>108.88999999999997</v>
      </c>
    </row>
    <row r="57" spans="2:29" x14ac:dyDescent="0.25">
      <c r="B57" s="367">
        <f t="shared" si="8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0"/>
        <v>-7.602807272633072E-13</v>
      </c>
      <c r="L57" s="367">
        <f t="shared" si="11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2"/>
        <v>0</v>
      </c>
      <c r="V57" s="367">
        <f t="shared" si="13"/>
        <v>-1</v>
      </c>
      <c r="W57" s="15"/>
      <c r="X57" s="67"/>
      <c r="Y57" s="229"/>
      <c r="Z57" s="67">
        <f t="shared" si="15"/>
        <v>0</v>
      </c>
      <c r="AA57" s="68"/>
      <c r="AB57" s="69"/>
      <c r="AC57" s="76">
        <f t="shared" si="14"/>
        <v>108.88999999999997</v>
      </c>
    </row>
    <row r="58" spans="2:29" x14ac:dyDescent="0.25">
      <c r="B58" s="367">
        <f t="shared" si="8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0"/>
        <v>-7.602807272633072E-13</v>
      </c>
      <c r="L58" s="367">
        <f t="shared" si="11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2"/>
        <v>0</v>
      </c>
      <c r="V58" s="367">
        <f t="shared" si="13"/>
        <v>-1</v>
      </c>
      <c r="W58" s="15"/>
      <c r="X58" s="67"/>
      <c r="Y58" s="229"/>
      <c r="Z58" s="67">
        <f t="shared" si="15"/>
        <v>0</v>
      </c>
      <c r="AA58" s="68"/>
      <c r="AB58" s="69"/>
      <c r="AC58" s="76">
        <f t="shared" si="14"/>
        <v>108.88999999999997</v>
      </c>
    </row>
    <row r="59" spans="2:29" x14ac:dyDescent="0.25">
      <c r="B59" s="367">
        <f t="shared" si="8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0"/>
        <v>-7.602807272633072E-13</v>
      </c>
      <c r="L59" s="367">
        <f t="shared" si="11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2"/>
        <v>0</v>
      </c>
      <c r="V59" s="367">
        <f t="shared" si="13"/>
        <v>-1</v>
      </c>
      <c r="W59" s="15"/>
      <c r="X59" s="67"/>
      <c r="Y59" s="229"/>
      <c r="Z59" s="67">
        <f t="shared" si="15"/>
        <v>0</v>
      </c>
      <c r="AA59" s="68"/>
      <c r="AB59" s="69"/>
      <c r="AC59" s="76">
        <f t="shared" si="14"/>
        <v>108.88999999999997</v>
      </c>
    </row>
    <row r="60" spans="2:29" x14ac:dyDescent="0.25">
      <c r="B60" s="367">
        <f t="shared" si="8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0"/>
        <v>-7.602807272633072E-13</v>
      </c>
      <c r="L60" s="367">
        <f t="shared" si="11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2"/>
        <v>0</v>
      </c>
      <c r="V60" s="367">
        <f t="shared" si="13"/>
        <v>-1</v>
      </c>
      <c r="W60" s="15"/>
      <c r="X60" s="67"/>
      <c r="Y60" s="229"/>
      <c r="Z60" s="67">
        <f t="shared" si="15"/>
        <v>0</v>
      </c>
      <c r="AA60" s="68"/>
      <c r="AB60" s="69"/>
      <c r="AC60" s="76">
        <f t="shared" si="14"/>
        <v>108.88999999999997</v>
      </c>
    </row>
    <row r="61" spans="2:29" x14ac:dyDescent="0.25">
      <c r="B61" s="367">
        <f t="shared" si="8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0"/>
        <v>-7.602807272633072E-13</v>
      </c>
      <c r="L61" s="367">
        <f t="shared" si="11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2"/>
        <v>0</v>
      </c>
      <c r="V61" s="367">
        <f t="shared" si="13"/>
        <v>-1</v>
      </c>
      <c r="W61" s="15"/>
      <c r="X61" s="67"/>
      <c r="Y61" s="229"/>
      <c r="Z61" s="67">
        <f t="shared" si="15"/>
        <v>0</v>
      </c>
      <c r="AA61" s="68"/>
      <c r="AB61" s="69"/>
      <c r="AC61" s="76">
        <f t="shared" si="14"/>
        <v>108.88999999999997</v>
      </c>
    </row>
    <row r="62" spans="2:29" x14ac:dyDescent="0.25">
      <c r="B62" s="367">
        <f t="shared" si="8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0"/>
        <v>-7.602807272633072E-13</v>
      </c>
      <c r="L62" s="367">
        <f t="shared" si="11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2"/>
        <v>0</v>
      </c>
      <c r="V62" s="367">
        <f t="shared" si="13"/>
        <v>-1</v>
      </c>
      <c r="W62" s="15"/>
      <c r="X62" s="67"/>
      <c r="Y62" s="229"/>
      <c r="Z62" s="67">
        <f t="shared" si="15"/>
        <v>0</v>
      </c>
      <c r="AA62" s="68"/>
      <c r="AB62" s="69"/>
      <c r="AC62" s="76">
        <f t="shared" si="14"/>
        <v>108.88999999999997</v>
      </c>
    </row>
    <row r="63" spans="2:29" x14ac:dyDescent="0.25">
      <c r="B63" s="367">
        <f t="shared" si="8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0"/>
        <v>-7.602807272633072E-13</v>
      </c>
      <c r="L63" s="367">
        <f t="shared" si="11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2"/>
        <v>0</v>
      </c>
      <c r="V63" s="367">
        <f t="shared" si="13"/>
        <v>-1</v>
      </c>
      <c r="W63" s="15"/>
      <c r="X63" s="67"/>
      <c r="Y63" s="229"/>
      <c r="Z63" s="67">
        <f t="shared" si="15"/>
        <v>0</v>
      </c>
      <c r="AA63" s="68"/>
      <c r="AB63" s="69"/>
      <c r="AC63" s="76">
        <f t="shared" si="14"/>
        <v>108.88999999999997</v>
      </c>
    </row>
    <row r="64" spans="2:29" x14ac:dyDescent="0.25">
      <c r="B64" s="367">
        <f t="shared" si="8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0"/>
        <v>-7.602807272633072E-13</v>
      </c>
      <c r="L64" s="367">
        <f t="shared" si="11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2"/>
        <v>0</v>
      </c>
      <c r="V64" s="367">
        <f t="shared" si="13"/>
        <v>-1</v>
      </c>
      <c r="W64" s="15"/>
      <c r="X64" s="67"/>
      <c r="Y64" s="229"/>
      <c r="Z64" s="67">
        <f t="shared" si="15"/>
        <v>0</v>
      </c>
      <c r="AA64" s="68"/>
      <c r="AB64" s="69"/>
      <c r="AC64" s="76">
        <f t="shared" si="14"/>
        <v>108.88999999999997</v>
      </c>
    </row>
    <row r="65" spans="2:29" x14ac:dyDescent="0.25">
      <c r="B65" s="367">
        <f t="shared" si="8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0"/>
        <v>-7.602807272633072E-13</v>
      </c>
      <c r="L65" s="367">
        <f t="shared" si="11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2"/>
        <v>0</v>
      </c>
      <c r="V65" s="367">
        <f t="shared" si="13"/>
        <v>-1</v>
      </c>
      <c r="W65" s="15"/>
      <c r="X65" s="67"/>
      <c r="Y65" s="229"/>
      <c r="Z65" s="67">
        <f t="shared" si="15"/>
        <v>0</v>
      </c>
      <c r="AA65" s="68"/>
      <c r="AB65" s="69"/>
      <c r="AC65" s="76">
        <f t="shared" si="14"/>
        <v>108.88999999999997</v>
      </c>
    </row>
    <row r="66" spans="2:29" x14ac:dyDescent="0.25">
      <c r="B66" s="367">
        <f t="shared" si="8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0"/>
        <v>-7.602807272633072E-13</v>
      </c>
      <c r="L66" s="367">
        <f t="shared" si="11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2"/>
        <v>0</v>
      </c>
      <c r="V66" s="367">
        <f t="shared" si="13"/>
        <v>-1</v>
      </c>
      <c r="W66" s="15"/>
      <c r="X66" s="67"/>
      <c r="Y66" s="229"/>
      <c r="Z66" s="67">
        <f t="shared" si="15"/>
        <v>0</v>
      </c>
      <c r="AA66" s="68"/>
      <c r="AB66" s="69"/>
      <c r="AC66" s="76">
        <f t="shared" si="14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0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2"/>
        <v>0</v>
      </c>
      <c r="V67" s="3"/>
      <c r="W67" s="36"/>
      <c r="X67" s="145"/>
      <c r="Y67" s="234"/>
      <c r="Z67" s="145">
        <f t="shared" si="15"/>
        <v>0</v>
      </c>
      <c r="AA67" s="192"/>
      <c r="AB67" s="73"/>
      <c r="AC67" s="76">
        <f t="shared" si="14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71" t="s">
        <v>11</v>
      </c>
      <c r="D73" s="1572"/>
      <c r="E73" s="56">
        <f>E5-F68+E4+E6+E7</f>
        <v>2.2737367544323206E-13</v>
      </c>
      <c r="L73" s="89"/>
      <c r="M73" s="1571" t="s">
        <v>11</v>
      </c>
      <c r="N73" s="1572"/>
      <c r="O73" s="56">
        <f>O5-P68+O4+O6+O7</f>
        <v>1.3500311979441904E-13</v>
      </c>
      <c r="V73" s="89"/>
      <c r="W73" s="1571" t="s">
        <v>11</v>
      </c>
      <c r="X73" s="1572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78"/>
      <c r="B5" s="1627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78"/>
      <c r="B6" s="1627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71" t="s">
        <v>11</v>
      </c>
      <c r="D60" s="157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21" sqref="M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6" t="s">
        <v>378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78"/>
      <c r="B4" s="1628" t="s">
        <v>252</v>
      </c>
      <c r="C4" s="123"/>
      <c r="D4" s="129"/>
      <c r="E4" s="119"/>
      <c r="F4" s="71"/>
      <c r="G4" s="416"/>
      <c r="H4" s="316"/>
      <c r="K4" s="1578"/>
      <c r="L4" s="1630" t="s">
        <v>982</v>
      </c>
      <c r="M4" s="123"/>
      <c r="N4" s="129"/>
      <c r="O4" s="119"/>
      <c r="P4" s="71"/>
      <c r="Q4" s="416"/>
      <c r="R4" s="316"/>
    </row>
    <row r="5" spans="1:19" ht="15" customHeight="1" x14ac:dyDescent="0.25">
      <c r="A5" s="1578"/>
      <c r="B5" s="1629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578"/>
      <c r="L5" s="1631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573" t="s">
        <v>52</v>
      </c>
      <c r="B6" s="854"/>
      <c r="C6" s="831"/>
      <c r="D6" s="1132"/>
      <c r="E6" s="1048"/>
      <c r="F6" s="1133"/>
      <c r="K6" s="1573" t="s">
        <v>52</v>
      </c>
      <c r="L6" s="1631"/>
      <c r="M6" s="831"/>
      <c r="N6" s="1132"/>
      <c r="O6" s="1048">
        <v>84.14</v>
      </c>
      <c r="P6" s="1133">
        <v>4</v>
      </c>
    </row>
    <row r="7" spans="1:19" x14ac:dyDescent="0.25">
      <c r="A7" s="1573"/>
      <c r="B7" s="1185"/>
      <c r="C7" s="831"/>
      <c r="D7" s="833"/>
      <c r="E7" s="832"/>
      <c r="F7" s="825"/>
      <c r="K7" s="1573"/>
      <c r="L7" s="1631"/>
      <c r="M7" s="831"/>
      <c r="N7" s="833"/>
      <c r="O7" s="832"/>
      <c r="P7" s="825"/>
    </row>
    <row r="8" spans="1:19" ht="16.5" thickBot="1" x14ac:dyDescent="0.3">
      <c r="A8" s="1573"/>
      <c r="B8" s="834"/>
      <c r="C8" s="803"/>
      <c r="D8" s="803"/>
      <c r="E8" s="836"/>
      <c r="F8" s="825"/>
      <c r="K8" s="1573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318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725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327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729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364</v>
      </c>
      <c r="H12" s="69">
        <v>53</v>
      </c>
      <c r="I12" s="76">
        <f t="shared" ref="I12:I55" si="5">I11-F12</f>
        <v>468.03999999999996</v>
      </c>
      <c r="K12" s="12"/>
      <c r="L12" s="1049">
        <f t="shared" si="3"/>
        <v>22</v>
      </c>
      <c r="M12" s="991">
        <v>9</v>
      </c>
      <c r="N12" s="870">
        <v>221.31</v>
      </c>
      <c r="O12" s="1019">
        <v>45274</v>
      </c>
      <c r="P12" s="870">
        <f t="shared" si="4"/>
        <v>221.31</v>
      </c>
      <c r="Q12" s="844" t="s">
        <v>755</v>
      </c>
      <c r="R12" s="859">
        <v>0</v>
      </c>
      <c r="S12" s="1048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336</v>
      </c>
      <c r="H13" s="69">
        <v>0</v>
      </c>
      <c r="I13" s="76">
        <f t="shared" si="5"/>
        <v>300.43999999999994</v>
      </c>
      <c r="K13" s="54" t="s">
        <v>33</v>
      </c>
      <c r="L13" s="1049">
        <f t="shared" si="3"/>
        <v>14</v>
      </c>
      <c r="M13" s="991">
        <v>8</v>
      </c>
      <c r="N13" s="870">
        <v>197.27</v>
      </c>
      <c r="O13" s="1019">
        <v>45278</v>
      </c>
      <c r="P13" s="870">
        <f t="shared" si="4"/>
        <v>197.27</v>
      </c>
      <c r="Q13" s="844" t="s">
        <v>798</v>
      </c>
      <c r="R13" s="859">
        <v>0</v>
      </c>
      <c r="S13" s="1048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9">
        <f t="shared" si="3"/>
        <v>8</v>
      </c>
      <c r="M14" s="991">
        <v>6</v>
      </c>
      <c r="N14" s="870">
        <v>143.22</v>
      </c>
      <c r="O14" s="1019">
        <v>45279</v>
      </c>
      <c r="P14" s="870">
        <f>N14</f>
        <v>143.22</v>
      </c>
      <c r="Q14" s="844" t="s">
        <v>802</v>
      </c>
      <c r="R14" s="859">
        <v>0</v>
      </c>
      <c r="S14" s="1048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59">
        <v>45269</v>
      </c>
      <c r="F15" s="556">
        <f t="shared" si="0"/>
        <v>216.3</v>
      </c>
      <c r="G15" s="688" t="s">
        <v>714</v>
      </c>
      <c r="H15" s="689">
        <v>0</v>
      </c>
      <c r="I15" s="76">
        <f t="shared" si="5"/>
        <v>84.13999999999993</v>
      </c>
      <c r="K15" s="12"/>
      <c r="L15" s="1049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510" t="s">
        <v>853</v>
      </c>
      <c r="R15" s="69">
        <v>0</v>
      </c>
      <c r="S15" s="1048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59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0</v>
      </c>
      <c r="M16" s="991">
        <v>2</v>
      </c>
      <c r="N16" s="870">
        <v>44.73</v>
      </c>
      <c r="O16" s="1019">
        <v>45290</v>
      </c>
      <c r="P16" s="870">
        <f>N16</f>
        <v>44.73</v>
      </c>
      <c r="Q16" s="844" t="s">
        <v>924</v>
      </c>
      <c r="R16" s="859">
        <v>0</v>
      </c>
      <c r="S16" s="76">
        <f t="shared" si="6"/>
        <v>28.279999999999966</v>
      </c>
    </row>
    <row r="17" spans="2:20" x14ac:dyDescent="0.25">
      <c r="B17" s="171">
        <f t="shared" si="2"/>
        <v>4</v>
      </c>
      <c r="C17" s="15"/>
      <c r="D17" s="556"/>
      <c r="E17" s="1459"/>
      <c r="F17" s="556">
        <f t="shared" si="0"/>
        <v>0</v>
      </c>
      <c r="G17" s="688"/>
      <c r="H17" s="689"/>
      <c r="I17" s="76">
        <f t="shared" si="5"/>
        <v>84.13999999999993</v>
      </c>
      <c r="L17" s="545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548">
        <f t="shared" si="6"/>
        <v>28.279999999999966</v>
      </c>
    </row>
    <row r="18" spans="2:20" x14ac:dyDescent="0.25">
      <c r="B18" s="171">
        <f t="shared" si="2"/>
        <v>0</v>
      </c>
      <c r="C18" s="15">
        <v>4</v>
      </c>
      <c r="D18" s="556"/>
      <c r="E18" s="1459"/>
      <c r="F18" s="556">
        <v>84.14</v>
      </c>
      <c r="G18" s="688"/>
      <c r="H18" s="689"/>
      <c r="I18" s="76">
        <f t="shared" si="5"/>
        <v>0</v>
      </c>
      <c r="L18" s="171">
        <f t="shared" si="3"/>
        <v>0</v>
      </c>
      <c r="M18" s="15"/>
      <c r="N18" s="67"/>
      <c r="O18" s="1019"/>
      <c r="P18" s="870">
        <f t="shared" si="4"/>
        <v>0</v>
      </c>
      <c r="Q18" s="844"/>
      <c r="R18" s="859"/>
      <c r="S18" s="1048">
        <f t="shared" si="6"/>
        <v>28.279999999999966</v>
      </c>
      <c r="T18" s="803"/>
    </row>
    <row r="19" spans="2:20" x14ac:dyDescent="0.25">
      <c r="B19" s="171">
        <f t="shared" si="2"/>
        <v>0</v>
      </c>
      <c r="C19" s="53"/>
      <c r="D19" s="556"/>
      <c r="E19" s="1459"/>
      <c r="F19" s="1451">
        <f t="shared" si="0"/>
        <v>0</v>
      </c>
      <c r="G19" s="1452"/>
      <c r="H19" s="1461"/>
      <c r="I19" s="1458">
        <f t="shared" si="5"/>
        <v>0</v>
      </c>
      <c r="L19" s="171">
        <f t="shared" si="3"/>
        <v>0</v>
      </c>
      <c r="M19" s="53"/>
      <c r="N19" s="67"/>
      <c r="O19" s="1019"/>
      <c r="P19" s="870">
        <f t="shared" si="4"/>
        <v>0</v>
      </c>
      <c r="Q19" s="844"/>
      <c r="R19" s="859"/>
      <c r="S19" s="1048">
        <f t="shared" si="6"/>
        <v>28.279999999999966</v>
      </c>
      <c r="T19" s="803"/>
    </row>
    <row r="20" spans="2:20" x14ac:dyDescent="0.25">
      <c r="B20" s="171">
        <f t="shared" si="2"/>
        <v>0</v>
      </c>
      <c r="C20" s="15"/>
      <c r="D20" s="556"/>
      <c r="E20" s="1459"/>
      <c r="F20" s="1451">
        <f t="shared" si="0"/>
        <v>0</v>
      </c>
      <c r="G20" s="1452"/>
      <c r="H20" s="1461"/>
      <c r="I20" s="1458">
        <f t="shared" si="5"/>
        <v>0</v>
      </c>
      <c r="L20" s="171">
        <f t="shared" si="3"/>
        <v>0</v>
      </c>
      <c r="M20" s="15"/>
      <c r="N20" s="67"/>
      <c r="O20" s="1019"/>
      <c r="P20" s="870">
        <f t="shared" si="4"/>
        <v>0</v>
      </c>
      <c r="Q20" s="844"/>
      <c r="R20" s="859"/>
      <c r="S20" s="1048">
        <f t="shared" si="6"/>
        <v>28.279999999999966</v>
      </c>
      <c r="T20" s="803"/>
    </row>
    <row r="21" spans="2:20" x14ac:dyDescent="0.25">
      <c r="B21" s="171">
        <f t="shared" si="2"/>
        <v>0</v>
      </c>
      <c r="C21" s="15"/>
      <c r="D21" s="556"/>
      <c r="E21" s="1459"/>
      <c r="F21" s="1451">
        <f t="shared" si="0"/>
        <v>0</v>
      </c>
      <c r="G21" s="1452"/>
      <c r="H21" s="1461"/>
      <c r="I21" s="1458">
        <f t="shared" si="5"/>
        <v>0</v>
      </c>
      <c r="L21" s="171">
        <f t="shared" si="3"/>
        <v>0</v>
      </c>
      <c r="M21" s="15"/>
      <c r="N21" s="67"/>
      <c r="O21" s="1019"/>
      <c r="P21" s="870">
        <f t="shared" si="4"/>
        <v>0</v>
      </c>
      <c r="Q21" s="844"/>
      <c r="R21" s="859"/>
      <c r="S21" s="1048">
        <f t="shared" si="6"/>
        <v>28.279999999999966</v>
      </c>
      <c r="T21" s="803"/>
    </row>
    <row r="22" spans="2:20" x14ac:dyDescent="0.25">
      <c r="B22" s="171">
        <f t="shared" si="2"/>
        <v>0</v>
      </c>
      <c r="C22" s="15"/>
      <c r="D22" s="556"/>
      <c r="E22" s="1459"/>
      <c r="F22" s="1451">
        <f t="shared" si="0"/>
        <v>0</v>
      </c>
      <c r="G22" s="1452"/>
      <c r="H22" s="1461"/>
      <c r="I22" s="1458">
        <f t="shared" si="5"/>
        <v>0</v>
      </c>
      <c r="L22" s="171">
        <f t="shared" si="3"/>
        <v>0</v>
      </c>
      <c r="M22" s="15"/>
      <c r="N22" s="67"/>
      <c r="O22" s="1019"/>
      <c r="P22" s="870">
        <f t="shared" si="4"/>
        <v>0</v>
      </c>
      <c r="Q22" s="844"/>
      <c r="R22" s="859"/>
      <c r="S22" s="1048">
        <f t="shared" si="6"/>
        <v>28.279999999999966</v>
      </c>
      <c r="T22" s="803"/>
    </row>
    <row r="23" spans="2:20" x14ac:dyDescent="0.25">
      <c r="B23" s="171">
        <f t="shared" si="2"/>
        <v>0</v>
      </c>
      <c r="C23" s="15"/>
      <c r="D23" s="556"/>
      <c r="E23" s="1459"/>
      <c r="F23" s="1451">
        <f t="shared" si="0"/>
        <v>0</v>
      </c>
      <c r="G23" s="1452"/>
      <c r="H23" s="1461"/>
      <c r="I23" s="1458">
        <f t="shared" si="5"/>
        <v>0</v>
      </c>
      <c r="L23" s="171">
        <f t="shared" si="3"/>
        <v>0</v>
      </c>
      <c r="M23" s="15"/>
      <c r="N23" s="67"/>
      <c r="O23" s="1019"/>
      <c r="P23" s="870">
        <f t="shared" si="4"/>
        <v>0</v>
      </c>
      <c r="Q23" s="844"/>
      <c r="R23" s="859"/>
      <c r="S23" s="1048">
        <f t="shared" si="6"/>
        <v>28.279999999999966</v>
      </c>
      <c r="T23" s="803"/>
    </row>
    <row r="24" spans="2:20" x14ac:dyDescent="0.25">
      <c r="B24" s="171">
        <f t="shared" si="2"/>
        <v>0</v>
      </c>
      <c r="C24" s="15"/>
      <c r="D24" s="556"/>
      <c r="E24" s="1459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0</v>
      </c>
      <c r="M24" s="15"/>
      <c r="N24" s="67"/>
      <c r="O24" s="1019"/>
      <c r="P24" s="870">
        <f t="shared" si="4"/>
        <v>0</v>
      </c>
      <c r="Q24" s="844"/>
      <c r="R24" s="859"/>
      <c r="S24" s="1048">
        <f t="shared" si="6"/>
        <v>28.279999999999966</v>
      </c>
      <c r="T24" s="803"/>
    </row>
    <row r="25" spans="2:20" x14ac:dyDescent="0.25">
      <c r="B25" s="171">
        <f t="shared" si="2"/>
        <v>0</v>
      </c>
      <c r="C25" s="15"/>
      <c r="D25" s="556"/>
      <c r="E25" s="1459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0</v>
      </c>
      <c r="M25" s="15"/>
      <c r="N25" s="67"/>
      <c r="O25" s="1019"/>
      <c r="P25" s="870">
        <f t="shared" si="4"/>
        <v>0</v>
      </c>
      <c r="Q25" s="844"/>
      <c r="R25" s="859"/>
      <c r="S25" s="1048">
        <f t="shared" si="6"/>
        <v>28.279999999999966</v>
      </c>
      <c r="T25" s="803"/>
    </row>
    <row r="26" spans="2:20" x14ac:dyDescent="0.25">
      <c r="B26" s="171">
        <f t="shared" si="2"/>
        <v>0</v>
      </c>
      <c r="C26" s="15"/>
      <c r="D26" s="556"/>
      <c r="E26" s="1459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20" x14ac:dyDescent="0.25">
      <c r="B27" s="171">
        <f t="shared" si="2"/>
        <v>0</v>
      </c>
      <c r="C27" s="15"/>
      <c r="D27" s="556"/>
      <c r="E27" s="1459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20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20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20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20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20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71" t="s">
        <v>11</v>
      </c>
      <c r="D61" s="1572"/>
      <c r="E61" s="56">
        <f>E5+E6+E7+E8-F56</f>
        <v>0</v>
      </c>
      <c r="L61" s="89"/>
      <c r="M61" s="1571" t="s">
        <v>11</v>
      </c>
      <c r="N61" s="1572"/>
      <c r="O61" s="56">
        <f>O5+O6+O7+O8-P56</f>
        <v>28.2800000000002</v>
      </c>
    </row>
  </sheetData>
  <sortState ref="M14:R16">
    <sortCondition ref="Q14:Q16"/>
  </sortState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32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33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34" t="s">
        <v>11</v>
      </c>
      <c r="D56" s="163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66"/>
      <c r="B1" s="1566"/>
      <c r="C1" s="1566"/>
      <c r="D1" s="1566"/>
      <c r="E1" s="1566"/>
      <c r="F1" s="1566"/>
      <c r="G1" s="156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36" t="s">
        <v>89</v>
      </c>
      <c r="C4" s="17"/>
      <c r="E4" s="236"/>
      <c r="F4" s="223"/>
    </row>
    <row r="5" spans="1:10" ht="15" customHeight="1" x14ac:dyDescent="0.25">
      <c r="A5" s="1639"/>
      <c r="B5" s="1637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40"/>
      <c r="B6" s="1638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34" t="s">
        <v>11</v>
      </c>
      <c r="D98" s="163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74" t="s">
        <v>88</v>
      </c>
      <c r="B5" s="1575" t="s">
        <v>984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574"/>
      <c r="B6" s="1575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991</v>
      </c>
      <c r="H9" s="69">
        <v>170</v>
      </c>
      <c r="I9" s="101">
        <f>E4+E5+E6+E7-F9</f>
        <v>570.15</v>
      </c>
    </row>
    <row r="10" spans="1:9" x14ac:dyDescent="0.25">
      <c r="A10" s="182"/>
      <c r="B10" s="545">
        <f>B9-C9</f>
        <v>18</v>
      </c>
      <c r="C10" s="15"/>
      <c r="D10" s="67"/>
      <c r="E10" s="980"/>
      <c r="F10" s="67">
        <f t="shared" ref="F10:F32" si="0">D10</f>
        <v>0</v>
      </c>
      <c r="G10" s="844" t="s">
        <v>178</v>
      </c>
      <c r="H10" s="859"/>
      <c r="I10" s="542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67"/>
      <c r="E11" s="980"/>
      <c r="F11" s="67">
        <f t="shared" si="0"/>
        <v>0</v>
      </c>
      <c r="G11" s="844"/>
      <c r="H11" s="859"/>
      <c r="I11" s="981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67"/>
      <c r="E12" s="980"/>
      <c r="F12" s="67">
        <f t="shared" si="0"/>
        <v>0</v>
      </c>
      <c r="G12" s="844"/>
      <c r="H12" s="859"/>
      <c r="I12" s="981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67"/>
      <c r="E13" s="980"/>
      <c r="F13" s="67">
        <f t="shared" si="0"/>
        <v>0</v>
      </c>
      <c r="G13" s="844"/>
      <c r="H13" s="859"/>
      <c r="I13" s="981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67"/>
      <c r="E14" s="980"/>
      <c r="F14" s="67">
        <f t="shared" si="0"/>
        <v>0</v>
      </c>
      <c r="G14" s="844"/>
      <c r="H14" s="859"/>
      <c r="I14" s="981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67"/>
      <c r="E15" s="980"/>
      <c r="F15" s="67">
        <f t="shared" si="0"/>
        <v>0</v>
      </c>
      <c r="G15" s="844"/>
      <c r="H15" s="859"/>
      <c r="I15" s="981">
        <f t="shared" si="2"/>
        <v>570.15</v>
      </c>
    </row>
    <row r="16" spans="1:9" x14ac:dyDescent="0.25">
      <c r="B16" s="171">
        <f t="shared" si="1"/>
        <v>18</v>
      </c>
      <c r="C16" s="15"/>
      <c r="D16" s="67"/>
      <c r="E16" s="980"/>
      <c r="F16" s="67">
        <f t="shared" si="0"/>
        <v>0</v>
      </c>
      <c r="G16" s="844"/>
      <c r="H16" s="859"/>
      <c r="I16" s="981">
        <f t="shared" si="2"/>
        <v>570.15</v>
      </c>
    </row>
    <row r="17" spans="1:9" x14ac:dyDescent="0.25">
      <c r="B17" s="171">
        <f t="shared" si="1"/>
        <v>18</v>
      </c>
      <c r="C17" s="15"/>
      <c r="D17" s="67"/>
      <c r="E17" s="188"/>
      <c r="F17" s="67">
        <f t="shared" si="0"/>
        <v>0</v>
      </c>
      <c r="G17" s="68"/>
      <c r="H17" s="69"/>
      <c r="I17" s="981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67"/>
      <c r="E18" s="188"/>
      <c r="F18" s="67">
        <f t="shared" si="0"/>
        <v>0</v>
      </c>
      <c r="G18" s="68"/>
      <c r="H18" s="69"/>
      <c r="I18" s="981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67"/>
      <c r="E19" s="188"/>
      <c r="F19" s="67">
        <f t="shared" si="0"/>
        <v>0</v>
      </c>
      <c r="G19" s="68"/>
      <c r="H19" s="69"/>
      <c r="I19" s="981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67"/>
      <c r="E20" s="188"/>
      <c r="F20" s="67">
        <f t="shared" si="0"/>
        <v>0</v>
      </c>
      <c r="G20" s="68"/>
      <c r="H20" s="69"/>
      <c r="I20" s="981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67"/>
      <c r="E21" s="188"/>
      <c r="F21" s="67">
        <f t="shared" si="0"/>
        <v>0</v>
      </c>
      <c r="G21" s="68"/>
      <c r="H21" s="69"/>
      <c r="I21" s="981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67"/>
      <c r="E22" s="188"/>
      <c r="F22" s="67">
        <f t="shared" si="0"/>
        <v>0</v>
      </c>
      <c r="G22" s="68"/>
      <c r="H22" s="69"/>
      <c r="I22" s="981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67"/>
      <c r="E23" s="188"/>
      <c r="F23" s="67">
        <f t="shared" si="0"/>
        <v>0</v>
      </c>
      <c r="G23" s="68"/>
      <c r="H23" s="69"/>
      <c r="I23" s="981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67"/>
      <c r="E24" s="188"/>
      <c r="F24" s="67">
        <f t="shared" si="0"/>
        <v>0</v>
      </c>
      <c r="G24" s="68"/>
      <c r="H24" s="69"/>
      <c r="I24" s="981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67"/>
      <c r="E25" s="188"/>
      <c r="F25" s="67">
        <f t="shared" si="0"/>
        <v>0</v>
      </c>
      <c r="G25" s="68"/>
      <c r="H25" s="69"/>
      <c r="I25" s="981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67"/>
      <c r="E26" s="188"/>
      <c r="F26" s="67">
        <f t="shared" si="0"/>
        <v>0</v>
      </c>
      <c r="G26" s="68"/>
      <c r="H26" s="69"/>
      <c r="I26" s="981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67"/>
      <c r="E27" s="188"/>
      <c r="F27" s="67">
        <f t="shared" si="0"/>
        <v>0</v>
      </c>
      <c r="G27" s="68"/>
      <c r="H27" s="69"/>
      <c r="I27" s="981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67"/>
      <c r="E28" s="188"/>
      <c r="F28" s="67">
        <f t="shared" si="0"/>
        <v>0</v>
      </c>
      <c r="G28" s="68"/>
      <c r="H28" s="69"/>
      <c r="I28" s="981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67"/>
      <c r="E29" s="188"/>
      <c r="F29" s="67">
        <f t="shared" si="0"/>
        <v>0</v>
      </c>
      <c r="G29" s="68"/>
      <c r="H29" s="69"/>
      <c r="I29" s="981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67"/>
      <c r="E30" s="188"/>
      <c r="F30" s="67">
        <f t="shared" si="0"/>
        <v>0</v>
      </c>
      <c r="G30" s="68"/>
      <c r="H30" s="69"/>
      <c r="I30" s="981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81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81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81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8"/>
      <c r="B4" s="1641"/>
      <c r="C4" s="831"/>
      <c r="D4" s="820"/>
      <c r="E4" s="1184"/>
      <c r="F4" s="825"/>
      <c r="G4" s="416"/>
      <c r="H4" s="316"/>
    </row>
    <row r="5" spans="1:10" ht="15" customHeight="1" x14ac:dyDescent="0.25">
      <c r="A5" s="1578"/>
      <c r="B5" s="1642"/>
      <c r="C5" s="831"/>
      <c r="D5" s="1132"/>
      <c r="E5" s="1048"/>
      <c r="F5" s="1133"/>
      <c r="G5" s="316">
        <f>F56</f>
        <v>0</v>
      </c>
      <c r="H5" s="149">
        <f>E4+E5+E6+E7+E8-G5</f>
        <v>0</v>
      </c>
    </row>
    <row r="6" spans="1:10" ht="15" customHeight="1" x14ac:dyDescent="0.25">
      <c r="A6" s="1573" t="s">
        <v>52</v>
      </c>
      <c r="B6" s="1174" t="s">
        <v>314</v>
      </c>
      <c r="C6" s="123"/>
      <c r="D6" s="215"/>
      <c r="E6" s="76"/>
      <c r="F6" s="61"/>
    </row>
    <row r="7" spans="1:10" x14ac:dyDescent="0.25">
      <c r="A7" s="1573"/>
      <c r="B7" s="1185"/>
      <c r="C7" s="123"/>
      <c r="D7" s="130"/>
      <c r="E7" s="84"/>
      <c r="F7" s="71"/>
    </row>
    <row r="8" spans="1:10" ht="16.5" thickBot="1" x14ac:dyDescent="0.3">
      <c r="A8" s="1573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3" t="s">
        <v>2</v>
      </c>
      <c r="F9" s="1194" t="s">
        <v>9</v>
      </c>
      <c r="G9" s="1195" t="s">
        <v>15</v>
      </c>
      <c r="H9" s="1196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9"/>
      <c r="F10" s="870">
        <f t="shared" ref="F10:F55" si="0">D10</f>
        <v>0</v>
      </c>
      <c r="G10" s="844"/>
      <c r="H10" s="859"/>
      <c r="I10" s="1048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9"/>
      <c r="F11" s="870">
        <f t="shared" si="0"/>
        <v>0</v>
      </c>
      <c r="G11" s="844"/>
      <c r="H11" s="859"/>
      <c r="I11" s="1048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9"/>
      <c r="F12" s="870">
        <f t="shared" si="0"/>
        <v>0</v>
      </c>
      <c r="G12" s="844"/>
      <c r="H12" s="859"/>
      <c r="I12" s="1048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9"/>
      <c r="F13" s="870">
        <f t="shared" si="0"/>
        <v>0</v>
      </c>
      <c r="G13" s="844"/>
      <c r="H13" s="859"/>
      <c r="I13" s="1048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9"/>
      <c r="F14" s="870">
        <f t="shared" si="0"/>
        <v>0</v>
      </c>
      <c r="G14" s="844"/>
      <c r="H14" s="859"/>
      <c r="I14" s="1048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9"/>
      <c r="F15" s="870">
        <f t="shared" si="0"/>
        <v>0</v>
      </c>
      <c r="G15" s="844"/>
      <c r="H15" s="859"/>
      <c r="I15" s="1048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9"/>
      <c r="F16" s="870">
        <f t="shared" si="0"/>
        <v>0</v>
      </c>
      <c r="G16" s="844"/>
      <c r="H16" s="859"/>
      <c r="I16" s="1048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9"/>
      <c r="F17" s="870">
        <f t="shared" si="0"/>
        <v>0</v>
      </c>
      <c r="G17" s="844"/>
      <c r="H17" s="859"/>
      <c r="I17" s="1048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9"/>
      <c r="F18" s="870">
        <f t="shared" si="0"/>
        <v>0</v>
      </c>
      <c r="G18" s="844"/>
      <c r="H18" s="859"/>
      <c r="I18" s="1048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71" t="s">
        <v>11</v>
      </c>
      <c r="D61" s="157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I1" workbookViewId="0">
      <selection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78"/>
      <c r="B4" s="1643" t="s">
        <v>84</v>
      </c>
      <c r="C4" s="123"/>
      <c r="D4" s="129"/>
      <c r="E4" s="119"/>
      <c r="F4" s="71"/>
      <c r="G4" s="47"/>
      <c r="H4" s="5"/>
      <c r="K4" s="1578"/>
      <c r="L4" s="1643" t="s">
        <v>84</v>
      </c>
      <c r="M4" s="123"/>
      <c r="N4" s="129"/>
      <c r="O4" s="119"/>
      <c r="P4" s="71"/>
      <c r="Q4" s="47"/>
      <c r="R4" s="5"/>
    </row>
    <row r="5" spans="1:19" ht="15" customHeight="1" x14ac:dyDescent="0.25">
      <c r="A5" s="1578"/>
      <c r="B5" s="1644"/>
      <c r="C5" s="123">
        <v>93</v>
      </c>
      <c r="D5" s="215">
        <v>45257</v>
      </c>
      <c r="E5" s="76">
        <v>1175.79</v>
      </c>
      <c r="F5" s="61">
        <v>46</v>
      </c>
      <c r="K5" s="1578"/>
      <c r="L5" s="1644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12" t="s">
        <v>255</v>
      </c>
      <c r="B6" s="1644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12" t="s">
        <v>255</v>
      </c>
      <c r="L6" s="1644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12"/>
      <c r="B7" s="603"/>
      <c r="C7" s="123"/>
      <c r="D7" s="215"/>
      <c r="E7" s="76"/>
      <c r="F7" s="61"/>
      <c r="K7" s="1612"/>
      <c r="L7" s="1361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60"/>
      <c r="L8" s="1361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1">
        <f>P4+P5-M10+P6+P7+P8</f>
        <v>85</v>
      </c>
      <c r="M10" s="990">
        <v>15</v>
      </c>
      <c r="N10" s="870">
        <v>519.20000000000005</v>
      </c>
      <c r="O10" s="1019">
        <v>45284</v>
      </c>
      <c r="P10" s="870">
        <f t="shared" ref="P10:P55" si="1">N10</f>
        <v>519.20000000000005</v>
      </c>
      <c r="Q10" s="844" t="s">
        <v>880</v>
      </c>
      <c r="R10" s="859">
        <v>0</v>
      </c>
      <c r="S10" s="1048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676</v>
      </c>
      <c r="H11" s="69">
        <v>0</v>
      </c>
      <c r="I11" s="76">
        <f>I10-F11</f>
        <v>1125.45</v>
      </c>
      <c r="K11" s="75"/>
      <c r="L11" s="1049">
        <f t="shared" ref="L11:L54" si="3">L10-M11</f>
        <v>75</v>
      </c>
      <c r="M11" s="990">
        <v>10</v>
      </c>
      <c r="N11" s="870">
        <v>324.16000000000003</v>
      </c>
      <c r="O11" s="1019">
        <v>45288</v>
      </c>
      <c r="P11" s="870">
        <f t="shared" si="1"/>
        <v>324.16000000000003</v>
      </c>
      <c r="Q11" s="844" t="s">
        <v>902</v>
      </c>
      <c r="R11" s="859">
        <v>0</v>
      </c>
      <c r="S11" s="1048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685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908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691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920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701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921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706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931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726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975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729</v>
      </c>
      <c r="H17" s="69">
        <v>0</v>
      </c>
      <c r="I17" s="76">
        <f t="shared" si="4"/>
        <v>593.53000000000009</v>
      </c>
      <c r="L17" s="545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548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755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793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783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30"/>
      <c r="H22" s="1431"/>
      <c r="I22" s="1458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30"/>
      <c r="H23" s="1431"/>
      <c r="I23" s="1458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30"/>
      <c r="H24" s="1431"/>
      <c r="I24" s="1458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30"/>
      <c r="H25" s="1431"/>
      <c r="I25" s="1458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30"/>
      <c r="H26" s="1431"/>
      <c r="I26" s="1478">
        <f t="shared" si="4"/>
        <v>-1.6599999999998829</v>
      </c>
      <c r="L26" s="1368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71" t="s">
        <v>11</v>
      </c>
      <c r="D61" s="1572"/>
      <c r="E61" s="56">
        <f>E5+E6+E7+E8-F56</f>
        <v>-1.6600000000000819</v>
      </c>
      <c r="L61" s="89"/>
      <c r="M61" s="1571" t="s">
        <v>11</v>
      </c>
      <c r="N61" s="1572"/>
      <c r="O61" s="56">
        <f>O5+O6+O7+O8-P56</f>
        <v>1297.06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U30" sqref="U30:V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576"/>
      <c r="I1" s="1576"/>
      <c r="J1" s="11">
        <v>1</v>
      </c>
      <c r="M1" s="1569" t="s">
        <v>382</v>
      </c>
      <c r="N1" s="1569"/>
      <c r="O1" s="1569"/>
      <c r="P1" s="1569"/>
      <c r="Q1" s="1569"/>
      <c r="R1" s="1569"/>
      <c r="S1" s="1569"/>
      <c r="T1" s="1569"/>
      <c r="U1" s="156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573" t="s">
        <v>83</v>
      </c>
      <c r="B5" s="1645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573" t="s">
        <v>83</v>
      </c>
      <c r="N5" s="1645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573"/>
      <c r="B6" s="1645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573"/>
      <c r="N6" s="1645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1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8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781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786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270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802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277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805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276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826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852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862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284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864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288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880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291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881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299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895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2">
        <v>45243</v>
      </c>
      <c r="F21" s="870">
        <f t="shared" si="1"/>
        <v>22.7</v>
      </c>
      <c r="G21" s="844" t="s">
        <v>302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2">
        <v>45289</v>
      </c>
      <c r="R21" s="870">
        <f t="shared" si="11"/>
        <v>13.620000000000001</v>
      </c>
      <c r="S21" s="844" t="s">
        <v>923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2">
        <v>45243</v>
      </c>
      <c r="F22" s="870">
        <f t="shared" si="1"/>
        <v>136.19999999999999</v>
      </c>
      <c r="G22" s="844" t="s">
        <v>305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2">
        <v>45290</v>
      </c>
      <c r="R22" s="870">
        <f t="shared" si="11"/>
        <v>90.8</v>
      </c>
      <c r="S22" s="844" t="s">
        <v>926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1">
        <v>2</v>
      </c>
      <c r="D23" s="870">
        <f t="shared" si="0"/>
        <v>9.08</v>
      </c>
      <c r="E23" s="1012">
        <v>45244</v>
      </c>
      <c r="F23" s="870">
        <f t="shared" si="1"/>
        <v>9.08</v>
      </c>
      <c r="G23" s="844" t="s">
        <v>312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1">
        <v>20</v>
      </c>
      <c r="P23" s="870">
        <f t="shared" si="10"/>
        <v>90.8</v>
      </c>
      <c r="Q23" s="1012">
        <v>45290</v>
      </c>
      <c r="R23" s="870">
        <f t="shared" si="11"/>
        <v>90.8</v>
      </c>
      <c r="S23" s="844" t="s">
        <v>931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1">
        <v>40</v>
      </c>
      <c r="D24" s="870">
        <f t="shared" si="0"/>
        <v>181.6</v>
      </c>
      <c r="E24" s="1012">
        <v>45245</v>
      </c>
      <c r="F24" s="870">
        <f t="shared" si="1"/>
        <v>181.6</v>
      </c>
      <c r="G24" s="844" t="s">
        <v>318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1">
        <v>50</v>
      </c>
      <c r="P24" s="870">
        <f t="shared" si="10"/>
        <v>227</v>
      </c>
      <c r="Q24" s="1012">
        <v>45291</v>
      </c>
      <c r="R24" s="870">
        <f t="shared" si="11"/>
        <v>227</v>
      </c>
      <c r="S24" s="844" t="s">
        <v>936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1">
        <v>40</v>
      </c>
      <c r="D25" s="870">
        <f t="shared" si="0"/>
        <v>181.6</v>
      </c>
      <c r="E25" s="1012">
        <v>45245</v>
      </c>
      <c r="F25" s="870">
        <f t="shared" si="1"/>
        <v>181.6</v>
      </c>
      <c r="G25" s="844" t="s">
        <v>321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1">
        <v>20</v>
      </c>
      <c r="P25" s="870">
        <f t="shared" si="10"/>
        <v>90.8</v>
      </c>
      <c r="Q25" s="1012">
        <v>45291</v>
      </c>
      <c r="R25" s="870">
        <f t="shared" si="11"/>
        <v>90.8</v>
      </c>
      <c r="S25" s="844" t="s">
        <v>937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1">
        <v>40</v>
      </c>
      <c r="D26" s="870">
        <f t="shared" si="0"/>
        <v>181.6</v>
      </c>
      <c r="E26" s="1012">
        <v>45246</v>
      </c>
      <c r="F26" s="870">
        <f t="shared" si="1"/>
        <v>181.6</v>
      </c>
      <c r="G26" s="844" t="s">
        <v>322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1">
        <v>5</v>
      </c>
      <c r="P26" s="870">
        <f t="shared" si="10"/>
        <v>22.7</v>
      </c>
      <c r="Q26" s="1012">
        <v>45294</v>
      </c>
      <c r="R26" s="870">
        <f t="shared" si="11"/>
        <v>22.7</v>
      </c>
      <c r="S26" s="844" t="s">
        <v>949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323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948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324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963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327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975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331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14">
        <f t="shared" si="8"/>
        <v>2587.8000000000015</v>
      </c>
      <c r="V30" s="552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333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336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338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339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341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345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349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2">
        <v>4.54</v>
      </c>
      <c r="O37" s="991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9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351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2">
        <v>4.54</v>
      </c>
      <c r="O38" s="991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9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2">
        <v>45253</v>
      </c>
      <c r="F39" s="870">
        <f t="shared" si="12"/>
        <v>272.39999999999998</v>
      </c>
      <c r="G39" s="844" t="s">
        <v>352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2">
        <v>4.54</v>
      </c>
      <c r="O39" s="991"/>
      <c r="P39" s="870">
        <f t="shared" si="10"/>
        <v>0</v>
      </c>
      <c r="Q39" s="1012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9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2">
        <v>45254</v>
      </c>
      <c r="F40" s="870">
        <f t="shared" si="12"/>
        <v>272.39999999999998</v>
      </c>
      <c r="G40" s="844" t="s">
        <v>361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2">
        <v>4.54</v>
      </c>
      <c r="O40" s="991"/>
      <c r="P40" s="870">
        <f t="shared" si="10"/>
        <v>0</v>
      </c>
      <c r="Q40" s="1012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9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2">
        <v>45255</v>
      </c>
      <c r="F41" s="870">
        <f t="shared" si="12"/>
        <v>136.19999999999999</v>
      </c>
      <c r="G41" s="844" t="s">
        <v>364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2">
        <v>4.54</v>
      </c>
      <c r="O41" s="991"/>
      <c r="P41" s="870">
        <f t="shared" si="10"/>
        <v>0</v>
      </c>
      <c r="Q41" s="1012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9">
        <f t="shared" si="5"/>
        <v>0</v>
      </c>
    </row>
    <row r="42" spans="1:23" x14ac:dyDescent="0.25">
      <c r="B42" s="128">
        <v>4.54</v>
      </c>
      <c r="C42" s="1191"/>
      <c r="D42" s="870">
        <f t="shared" si="0"/>
        <v>0</v>
      </c>
      <c r="E42" s="1012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2">
        <v>4.54</v>
      </c>
      <c r="O42" s="991"/>
      <c r="P42" s="870">
        <f t="shared" si="10"/>
        <v>0</v>
      </c>
      <c r="Q42" s="1012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9">
        <f t="shared" si="5"/>
        <v>0</v>
      </c>
    </row>
    <row r="43" spans="1:23" x14ac:dyDescent="0.25">
      <c r="B43" s="128">
        <v>4.54</v>
      </c>
      <c r="C43" s="15">
        <v>30</v>
      </c>
      <c r="D43" s="1163">
        <f t="shared" si="0"/>
        <v>136.19999999999999</v>
      </c>
      <c r="E43" s="1162">
        <v>45257</v>
      </c>
      <c r="F43" s="1163">
        <f t="shared" si="12"/>
        <v>136.19999999999999</v>
      </c>
      <c r="G43" s="1159" t="s">
        <v>556</v>
      </c>
      <c r="H43" s="1160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2">
        <v>4.54</v>
      </c>
      <c r="O43" s="991"/>
      <c r="P43" s="870">
        <f t="shared" si="10"/>
        <v>0</v>
      </c>
      <c r="Q43" s="1012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9">
        <f t="shared" si="5"/>
        <v>0</v>
      </c>
    </row>
    <row r="44" spans="1:23" x14ac:dyDescent="0.25">
      <c r="B44" s="128">
        <v>4.54</v>
      </c>
      <c r="C44" s="15">
        <v>30</v>
      </c>
      <c r="D44" s="1163">
        <f t="shared" si="0"/>
        <v>136.19999999999999</v>
      </c>
      <c r="E44" s="1162">
        <v>45258</v>
      </c>
      <c r="F44" s="1163">
        <f t="shared" si="12"/>
        <v>136.19999999999999</v>
      </c>
      <c r="G44" s="1159" t="s">
        <v>559</v>
      </c>
      <c r="H44" s="1160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2">
        <v>4.54</v>
      </c>
      <c r="O44" s="991"/>
      <c r="P44" s="870">
        <f t="shared" si="10"/>
        <v>0</v>
      </c>
      <c r="Q44" s="1012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9">
        <f t="shared" si="5"/>
        <v>0</v>
      </c>
    </row>
    <row r="45" spans="1:23" x14ac:dyDescent="0.25">
      <c r="B45" s="128">
        <v>4.54</v>
      </c>
      <c r="C45" s="15">
        <v>2</v>
      </c>
      <c r="D45" s="1163">
        <f t="shared" si="0"/>
        <v>9.08</v>
      </c>
      <c r="E45" s="1162">
        <v>45258</v>
      </c>
      <c r="F45" s="1163">
        <f t="shared" si="12"/>
        <v>9.08</v>
      </c>
      <c r="G45" s="1159" t="s">
        <v>562</v>
      </c>
      <c r="H45" s="1160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2">
        <v>4.54</v>
      </c>
      <c r="O45" s="991"/>
      <c r="P45" s="870">
        <f t="shared" si="10"/>
        <v>0</v>
      </c>
      <c r="Q45" s="1012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9">
        <f t="shared" si="5"/>
        <v>0</v>
      </c>
    </row>
    <row r="46" spans="1:23" x14ac:dyDescent="0.25">
      <c r="B46" s="128">
        <v>4.54</v>
      </c>
      <c r="C46" s="15">
        <v>28</v>
      </c>
      <c r="D46" s="1163">
        <f t="shared" si="0"/>
        <v>127.12</v>
      </c>
      <c r="E46" s="1162">
        <v>45258</v>
      </c>
      <c r="F46" s="1163">
        <f t="shared" si="12"/>
        <v>127.12</v>
      </c>
      <c r="G46" s="1159" t="s">
        <v>562</v>
      </c>
      <c r="H46" s="1160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2">
        <v>4.54</v>
      </c>
      <c r="O46" s="991"/>
      <c r="P46" s="870">
        <f t="shared" si="10"/>
        <v>0</v>
      </c>
      <c r="Q46" s="1012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9">
        <f t="shared" si="5"/>
        <v>0</v>
      </c>
    </row>
    <row r="47" spans="1:23" x14ac:dyDescent="0.25">
      <c r="B47" s="128">
        <v>4.54</v>
      </c>
      <c r="C47" s="15">
        <v>50</v>
      </c>
      <c r="D47" s="1163">
        <f t="shared" si="0"/>
        <v>227</v>
      </c>
      <c r="E47" s="1162">
        <v>45260</v>
      </c>
      <c r="F47" s="1163">
        <f t="shared" si="12"/>
        <v>227</v>
      </c>
      <c r="G47" s="1159" t="s">
        <v>637</v>
      </c>
      <c r="H47" s="1160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2">
        <v>4.54</v>
      </c>
      <c r="O47" s="991"/>
      <c r="P47" s="870">
        <f t="shared" si="10"/>
        <v>0</v>
      </c>
      <c r="Q47" s="1012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9">
        <f t="shared" si="5"/>
        <v>0</v>
      </c>
    </row>
    <row r="48" spans="1:23" x14ac:dyDescent="0.25">
      <c r="B48" s="128">
        <v>4.54</v>
      </c>
      <c r="C48" s="15">
        <v>30</v>
      </c>
      <c r="D48" s="1163">
        <f t="shared" si="0"/>
        <v>136.19999999999999</v>
      </c>
      <c r="E48" s="1162">
        <v>45261</v>
      </c>
      <c r="F48" s="1163">
        <f t="shared" si="12"/>
        <v>136.19999999999999</v>
      </c>
      <c r="G48" s="1159" t="s">
        <v>642</v>
      </c>
      <c r="H48" s="1160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2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3">
        <f t="shared" si="0"/>
        <v>27.240000000000002</v>
      </c>
      <c r="E49" s="1162">
        <v>45261</v>
      </c>
      <c r="F49" s="1163">
        <f t="shared" si="12"/>
        <v>27.240000000000002</v>
      </c>
      <c r="G49" s="1159" t="s">
        <v>654</v>
      </c>
      <c r="H49" s="1160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2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3">
        <f t="shared" si="0"/>
        <v>136.19999999999999</v>
      </c>
      <c r="E50" s="1162">
        <v>45262</v>
      </c>
      <c r="F50" s="1163">
        <f t="shared" si="12"/>
        <v>136.19999999999999</v>
      </c>
      <c r="G50" s="1159" t="s">
        <v>655</v>
      </c>
      <c r="H50" s="1160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2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3">
        <f t="shared" si="0"/>
        <v>9.08</v>
      </c>
      <c r="E51" s="1162">
        <v>45262</v>
      </c>
      <c r="F51" s="1163">
        <f t="shared" si="12"/>
        <v>9.08</v>
      </c>
      <c r="G51" s="1159" t="s">
        <v>656</v>
      </c>
      <c r="H51" s="1160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2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3">
        <f t="shared" si="0"/>
        <v>136.19999999999999</v>
      </c>
      <c r="E52" s="1162">
        <v>45264</v>
      </c>
      <c r="F52" s="1163">
        <f t="shared" si="12"/>
        <v>136.19999999999999</v>
      </c>
      <c r="G52" s="1159" t="s">
        <v>658</v>
      </c>
      <c r="H52" s="1160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2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3">
        <f t="shared" si="0"/>
        <v>13.620000000000001</v>
      </c>
      <c r="E53" s="1162">
        <v>45265</v>
      </c>
      <c r="F53" s="1163">
        <f t="shared" si="12"/>
        <v>13.620000000000001</v>
      </c>
      <c r="G53" s="1159" t="s">
        <v>673</v>
      </c>
      <c r="H53" s="1160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2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3">
        <f t="shared" si="0"/>
        <v>22.7</v>
      </c>
      <c r="E54" s="1162">
        <v>45265</v>
      </c>
      <c r="F54" s="1163">
        <f t="shared" si="12"/>
        <v>22.7</v>
      </c>
      <c r="G54" s="1159" t="s">
        <v>675</v>
      </c>
      <c r="H54" s="1160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2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3">
        <f t="shared" si="0"/>
        <v>136.19999999999999</v>
      </c>
      <c r="E55" s="1162">
        <v>45265</v>
      </c>
      <c r="F55" s="1163">
        <f t="shared" si="12"/>
        <v>136.19999999999999</v>
      </c>
      <c r="G55" s="1159" t="s">
        <v>676</v>
      </c>
      <c r="H55" s="1160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2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3">
        <f t="shared" si="0"/>
        <v>136.19999999999999</v>
      </c>
      <c r="E56" s="1162">
        <v>45266</v>
      </c>
      <c r="F56" s="1163">
        <f t="shared" si="12"/>
        <v>136.19999999999999</v>
      </c>
      <c r="G56" s="1159" t="s">
        <v>685</v>
      </c>
      <c r="H56" s="1160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2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3">
        <f t="shared" si="0"/>
        <v>136.19999999999999</v>
      </c>
      <c r="E57" s="1162">
        <v>45267</v>
      </c>
      <c r="F57" s="1163">
        <f t="shared" si="12"/>
        <v>136.19999999999999</v>
      </c>
      <c r="G57" s="1159" t="s">
        <v>691</v>
      </c>
      <c r="H57" s="1160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2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3">
        <f t="shared" si="0"/>
        <v>136.19999999999999</v>
      </c>
      <c r="E58" s="1162">
        <v>45268</v>
      </c>
      <c r="F58" s="1163">
        <f t="shared" si="12"/>
        <v>136.19999999999999</v>
      </c>
      <c r="G58" s="1159" t="s">
        <v>701</v>
      </c>
      <c r="H58" s="1160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2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3">
        <f t="shared" si="0"/>
        <v>227</v>
      </c>
      <c r="E59" s="1162">
        <v>45268</v>
      </c>
      <c r="F59" s="1163">
        <f t="shared" si="12"/>
        <v>227</v>
      </c>
      <c r="G59" s="1159" t="s">
        <v>706</v>
      </c>
      <c r="H59" s="1160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2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3">
        <f t="shared" si="0"/>
        <v>9.08</v>
      </c>
      <c r="E60" s="1162">
        <v>45269</v>
      </c>
      <c r="F60" s="1163">
        <f t="shared" si="12"/>
        <v>9.08</v>
      </c>
      <c r="G60" s="1159" t="s">
        <v>713</v>
      </c>
      <c r="H60" s="1160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2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3">
        <f t="shared" si="0"/>
        <v>136.19999999999999</v>
      </c>
      <c r="E61" s="1162">
        <v>45269</v>
      </c>
      <c r="F61" s="1163">
        <f t="shared" si="12"/>
        <v>136.19999999999999</v>
      </c>
      <c r="G61" s="1159" t="s">
        <v>714</v>
      </c>
      <c r="H61" s="1160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2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3">
        <f t="shared" si="0"/>
        <v>4.54</v>
      </c>
      <c r="E62" s="1162">
        <v>45269</v>
      </c>
      <c r="F62" s="1163">
        <f t="shared" si="12"/>
        <v>4.54</v>
      </c>
      <c r="G62" s="1159" t="s">
        <v>719</v>
      </c>
      <c r="H62" s="1160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2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3">
        <f t="shared" si="0"/>
        <v>181.6</v>
      </c>
      <c r="E63" s="1162">
        <v>45271</v>
      </c>
      <c r="F63" s="1163">
        <f t="shared" si="12"/>
        <v>181.6</v>
      </c>
      <c r="G63" s="1159" t="s">
        <v>725</v>
      </c>
      <c r="H63" s="1160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2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3">
        <f t="shared" si="0"/>
        <v>136.19999999999999</v>
      </c>
      <c r="E64" s="1162">
        <v>45272</v>
      </c>
      <c r="F64" s="1163">
        <f t="shared" si="12"/>
        <v>136.19999999999999</v>
      </c>
      <c r="G64" s="1159" t="s">
        <v>729</v>
      </c>
      <c r="H64" s="1160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2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3">
        <f t="shared" si="0"/>
        <v>9.08</v>
      </c>
      <c r="E65" s="1162">
        <v>45272</v>
      </c>
      <c r="F65" s="1163">
        <f t="shared" si="12"/>
        <v>9.08</v>
      </c>
      <c r="G65" s="1159" t="s">
        <v>737</v>
      </c>
      <c r="H65" s="1160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2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3">
        <f t="shared" si="0"/>
        <v>136.19999999999999</v>
      </c>
      <c r="E66" s="1162">
        <v>45273</v>
      </c>
      <c r="F66" s="1163">
        <f t="shared" si="12"/>
        <v>136.19999999999999</v>
      </c>
      <c r="G66" s="1159" t="s">
        <v>741</v>
      </c>
      <c r="H66" s="1160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2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3">
        <f t="shared" si="0"/>
        <v>136.19999999999999</v>
      </c>
      <c r="E67" s="1162">
        <v>45274</v>
      </c>
      <c r="F67" s="1163">
        <f t="shared" si="12"/>
        <v>136.19999999999999</v>
      </c>
      <c r="G67" s="1159" t="s">
        <v>755</v>
      </c>
      <c r="H67" s="1160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2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3">
        <f t="shared" si="0"/>
        <v>9.08</v>
      </c>
      <c r="E68" s="1162">
        <v>45275</v>
      </c>
      <c r="F68" s="1163">
        <f t="shared" si="12"/>
        <v>9.08</v>
      </c>
      <c r="G68" s="1159" t="s">
        <v>773</v>
      </c>
      <c r="H68" s="1160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2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3">
        <f t="shared" si="0"/>
        <v>22.7</v>
      </c>
      <c r="E69" s="1162">
        <v>45275</v>
      </c>
      <c r="F69" s="1163">
        <f t="shared" si="12"/>
        <v>22.7</v>
      </c>
      <c r="G69" s="1159" t="s">
        <v>774</v>
      </c>
      <c r="H69" s="1160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2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3">
        <f t="shared" si="0"/>
        <v>0</v>
      </c>
      <c r="E70" s="1162"/>
      <c r="F70" s="1163">
        <f t="shared" si="12"/>
        <v>0</v>
      </c>
      <c r="G70" s="1159"/>
      <c r="H70" s="1160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2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3">
        <f t="shared" si="0"/>
        <v>4.54</v>
      </c>
      <c r="E71" s="1162"/>
      <c r="F71" s="1163">
        <f t="shared" si="12"/>
        <v>4.54</v>
      </c>
      <c r="G71" s="1425"/>
      <c r="H71" s="1426"/>
      <c r="I71" s="1473">
        <f t="shared" si="6"/>
        <v>3.9346303992715548E-13</v>
      </c>
      <c r="J71" s="1474">
        <f t="shared" si="14"/>
        <v>0</v>
      </c>
      <c r="K71" s="1345">
        <f t="shared" si="4"/>
        <v>0</v>
      </c>
      <c r="N71" s="128">
        <v>4.54</v>
      </c>
      <c r="O71" s="15"/>
      <c r="P71" s="870">
        <f t="shared" si="10"/>
        <v>0</v>
      </c>
      <c r="Q71" s="1012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2"/>
      <c r="F72" s="870">
        <f t="shared" si="12"/>
        <v>0</v>
      </c>
      <c r="G72" s="1430"/>
      <c r="H72" s="1431"/>
      <c r="I72" s="1473">
        <f t="shared" si="6"/>
        <v>3.9346303992715548E-13</v>
      </c>
      <c r="J72" s="1474">
        <f t="shared" si="14"/>
        <v>0</v>
      </c>
      <c r="K72" s="1345">
        <f t="shared" si="4"/>
        <v>0</v>
      </c>
      <c r="N72" s="128">
        <v>4.54</v>
      </c>
      <c r="O72" s="15"/>
      <c r="P72" s="870">
        <f t="shared" si="10"/>
        <v>0</v>
      </c>
      <c r="Q72" s="1012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2"/>
      <c r="F73" s="870">
        <f t="shared" si="12"/>
        <v>0</v>
      </c>
      <c r="G73" s="1430"/>
      <c r="H73" s="1431"/>
      <c r="I73" s="1473">
        <f t="shared" si="6"/>
        <v>3.9346303992715548E-13</v>
      </c>
      <c r="J73" s="1474">
        <f t="shared" si="14"/>
        <v>0</v>
      </c>
      <c r="K73" s="1345">
        <f t="shared" si="4"/>
        <v>0</v>
      </c>
      <c r="N73" s="128">
        <v>4.54</v>
      </c>
      <c r="O73" s="15"/>
      <c r="P73" s="870">
        <f t="shared" si="10"/>
        <v>0</v>
      </c>
      <c r="Q73" s="1012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2"/>
      <c r="F74" s="870">
        <f t="shared" si="12"/>
        <v>0</v>
      </c>
      <c r="G74" s="1430"/>
      <c r="H74" s="1431"/>
      <c r="I74" s="1473">
        <f t="shared" si="6"/>
        <v>3.9346303992715548E-13</v>
      </c>
      <c r="J74" s="1474">
        <f t="shared" si="14"/>
        <v>0</v>
      </c>
      <c r="K74" s="1345">
        <f t="shared" si="4"/>
        <v>0</v>
      </c>
      <c r="N74" s="128">
        <v>4.54</v>
      </c>
      <c r="O74" s="15"/>
      <c r="P74" s="870">
        <f t="shared" si="10"/>
        <v>0</v>
      </c>
      <c r="Q74" s="1012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2"/>
      <c r="F75" s="870">
        <f t="shared" si="12"/>
        <v>0</v>
      </c>
      <c r="G75" s="1430"/>
      <c r="H75" s="1431"/>
      <c r="I75" s="1473">
        <f t="shared" si="6"/>
        <v>3.9346303992715548E-13</v>
      </c>
      <c r="J75" s="1474">
        <f t="shared" si="14"/>
        <v>0</v>
      </c>
      <c r="K75" s="1345">
        <f t="shared" si="4"/>
        <v>0</v>
      </c>
      <c r="N75" s="128">
        <v>4.54</v>
      </c>
      <c r="O75" s="15"/>
      <c r="P75" s="870">
        <f t="shared" si="10"/>
        <v>0</v>
      </c>
      <c r="Q75" s="1012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2"/>
      <c r="F76" s="870">
        <f t="shared" si="12"/>
        <v>0</v>
      </c>
      <c r="G76" s="1430"/>
      <c r="H76" s="1431"/>
      <c r="I76" s="1473">
        <f t="shared" ref="I76:I108" si="17">I75-F76</f>
        <v>3.9346303992715548E-13</v>
      </c>
      <c r="J76" s="1474">
        <f t="shared" si="14"/>
        <v>0</v>
      </c>
      <c r="K76" s="1345">
        <f t="shared" si="4"/>
        <v>0</v>
      </c>
      <c r="N76" s="128">
        <v>4.54</v>
      </c>
      <c r="O76" s="15"/>
      <c r="P76" s="870">
        <f t="shared" si="10"/>
        <v>0</v>
      </c>
      <c r="Q76" s="1012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2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2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2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2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2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2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2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2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2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2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2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2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2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2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2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2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2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2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2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2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2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2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2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2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2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2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2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2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2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2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46" t="s">
        <v>19</v>
      </c>
      <c r="D113" s="1647"/>
      <c r="E113" s="39">
        <f>E4+E5-F110+E6+E8</f>
        <v>-1003.3399999999947</v>
      </c>
      <c r="F113" s="6"/>
      <c r="G113" s="6"/>
      <c r="H113" s="17"/>
      <c r="I113" s="127"/>
      <c r="J113" s="71"/>
      <c r="O113" s="1646" t="s">
        <v>19</v>
      </c>
      <c r="P113" s="1647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76" t="s">
        <v>246</v>
      </c>
      <c r="B1" s="1576"/>
      <c r="C1" s="1576"/>
      <c r="D1" s="1576"/>
      <c r="E1" s="1576"/>
      <c r="F1" s="1576"/>
      <c r="G1" s="157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48" t="s">
        <v>190</v>
      </c>
      <c r="B5" s="1593" t="s">
        <v>97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49"/>
      <c r="B6" s="1593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5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51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206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234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2">
        <v>45224</v>
      </c>
      <c r="F11" s="870">
        <f t="shared" si="0"/>
        <v>300.95</v>
      </c>
      <c r="G11" s="844" t="s">
        <v>239</v>
      </c>
      <c r="H11" s="859">
        <v>65</v>
      </c>
      <c r="I11" s="1013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2"/>
      <c r="F12" s="870">
        <f t="shared" si="0"/>
        <v>0</v>
      </c>
      <c r="G12" s="844"/>
      <c r="H12" s="859"/>
      <c r="I12" s="1102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2">
        <v>45229</v>
      </c>
      <c r="F13" s="1163">
        <f t="shared" si="0"/>
        <v>100.38</v>
      </c>
      <c r="G13" s="1159" t="s">
        <v>259</v>
      </c>
      <c r="H13" s="1160">
        <v>65</v>
      </c>
      <c r="I13" s="1013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2">
        <v>45230</v>
      </c>
      <c r="F14" s="1163">
        <f t="shared" si="0"/>
        <v>24.16</v>
      </c>
      <c r="G14" s="1159" t="s">
        <v>261</v>
      </c>
      <c r="H14" s="1160">
        <v>65</v>
      </c>
      <c r="I14" s="1013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2">
        <v>45231</v>
      </c>
      <c r="F15" s="1163">
        <f t="shared" si="0"/>
        <v>322.37</v>
      </c>
      <c r="G15" s="1159" t="s">
        <v>263</v>
      </c>
      <c r="H15" s="1160">
        <v>65</v>
      </c>
      <c r="I15" s="1013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2">
        <v>45244</v>
      </c>
      <c r="F16" s="1163">
        <f t="shared" si="0"/>
        <v>194.34</v>
      </c>
      <c r="G16" s="1159" t="s">
        <v>313</v>
      </c>
      <c r="H16" s="1160">
        <v>0</v>
      </c>
      <c r="I16" s="1013">
        <f t="shared" si="2"/>
        <v>1054.5799999999997</v>
      </c>
    </row>
    <row r="17" spans="2:9" x14ac:dyDescent="0.25">
      <c r="B17" s="557">
        <f t="shared" si="1"/>
        <v>47</v>
      </c>
      <c r="C17" s="1191"/>
      <c r="D17" s="729"/>
      <c r="E17" s="1162"/>
      <c r="F17" s="1163">
        <f t="shared" si="0"/>
        <v>0</v>
      </c>
      <c r="G17" s="1159"/>
      <c r="H17" s="1160"/>
      <c r="I17" s="1102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5">
        <v>197.6</v>
      </c>
      <c r="E18" s="1436">
        <v>45266</v>
      </c>
      <c r="F18" s="1420">
        <f t="shared" si="0"/>
        <v>197.6</v>
      </c>
      <c r="G18" s="1422" t="s">
        <v>683</v>
      </c>
      <c r="H18" s="1423">
        <v>0</v>
      </c>
      <c r="I18" s="1013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5">
        <v>216.25</v>
      </c>
      <c r="E19" s="1436">
        <v>45268</v>
      </c>
      <c r="F19" s="1420">
        <f t="shared" si="0"/>
        <v>216.25</v>
      </c>
      <c r="G19" s="1422" t="s">
        <v>701</v>
      </c>
      <c r="H19" s="1423">
        <v>0</v>
      </c>
      <c r="I19" s="1013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5">
        <v>304.11</v>
      </c>
      <c r="E20" s="1436">
        <v>45271</v>
      </c>
      <c r="F20" s="1420">
        <f t="shared" si="0"/>
        <v>304.11</v>
      </c>
      <c r="G20" s="1422" t="s">
        <v>726</v>
      </c>
      <c r="H20" s="1423">
        <v>0</v>
      </c>
      <c r="I20" s="1013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5">
        <v>132.63</v>
      </c>
      <c r="E21" s="1436">
        <v>45274</v>
      </c>
      <c r="F21" s="1420">
        <f t="shared" si="0"/>
        <v>132.63</v>
      </c>
      <c r="G21" s="1422" t="s">
        <v>755</v>
      </c>
      <c r="H21" s="1423">
        <v>0</v>
      </c>
      <c r="I21" s="1013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5">
        <v>128.76</v>
      </c>
      <c r="E22" s="1437">
        <v>45280</v>
      </c>
      <c r="F22" s="1415">
        <f t="shared" si="0"/>
        <v>128.76</v>
      </c>
      <c r="G22" s="1418" t="s">
        <v>824</v>
      </c>
      <c r="H22" s="1419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5">
        <v>75.23</v>
      </c>
      <c r="E23" s="1437">
        <v>45281</v>
      </c>
      <c r="F23" s="1415">
        <f t="shared" si="0"/>
        <v>75.23</v>
      </c>
      <c r="G23" s="1418" t="s">
        <v>826</v>
      </c>
      <c r="H23" s="1419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5"/>
      <c r="E24" s="1437"/>
      <c r="F24" s="1464">
        <f t="shared" si="0"/>
        <v>0</v>
      </c>
      <c r="G24" s="1442"/>
      <c r="H24" s="1443"/>
      <c r="I24" s="1507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5"/>
      <c r="E25" s="1437"/>
      <c r="F25" s="1464">
        <f t="shared" si="0"/>
        <v>0</v>
      </c>
      <c r="G25" s="1442"/>
      <c r="H25" s="1443"/>
      <c r="I25" s="1507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5"/>
      <c r="E26" s="1437"/>
      <c r="F26" s="1464">
        <f t="shared" si="0"/>
        <v>0</v>
      </c>
      <c r="G26" s="1442"/>
      <c r="H26" s="1443"/>
      <c r="I26" s="1507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5"/>
      <c r="E27" s="1437"/>
      <c r="F27" s="1464">
        <f t="shared" si="0"/>
        <v>0</v>
      </c>
      <c r="G27" s="1442"/>
      <c r="H27" s="1443"/>
      <c r="I27" s="1507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5"/>
      <c r="E28" s="1437"/>
      <c r="F28" s="1415">
        <f t="shared" si="0"/>
        <v>0</v>
      </c>
      <c r="G28" s="1418"/>
      <c r="H28" s="1419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5"/>
      <c r="E29" s="1437"/>
      <c r="F29" s="1415">
        <f t="shared" si="0"/>
        <v>0</v>
      </c>
      <c r="G29" s="1418"/>
      <c r="H29" s="1419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4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6" t="s">
        <v>19</v>
      </c>
      <c r="D49" s="164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selection activeCell="AI13" sqref="A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76" t="str">
        <f>A1</f>
        <v>INVENTARIO   DEL MES DE NOVIEMBRE 2023</v>
      </c>
      <c r="L1" s="1576"/>
      <c r="M1" s="1576"/>
      <c r="N1" s="1576"/>
      <c r="O1" s="1576"/>
      <c r="P1" s="1576"/>
      <c r="Q1" s="1576"/>
      <c r="R1" s="11">
        <v>2</v>
      </c>
      <c r="U1" s="1569" t="s">
        <v>382</v>
      </c>
      <c r="V1" s="1569"/>
      <c r="W1" s="1569"/>
      <c r="X1" s="1569"/>
      <c r="Y1" s="1569"/>
      <c r="Z1" s="1569"/>
      <c r="AA1" s="1569"/>
      <c r="AB1" s="11">
        <v>3</v>
      </c>
      <c r="AE1" s="1569" t="s">
        <v>382</v>
      </c>
      <c r="AF1" s="1569"/>
      <c r="AG1" s="1569"/>
      <c r="AH1" s="1569"/>
      <c r="AI1" s="1569"/>
      <c r="AJ1" s="1569"/>
      <c r="AK1" s="1569"/>
      <c r="AL1" s="11">
        <v>3</v>
      </c>
      <c r="AO1" s="1569" t="s">
        <v>382</v>
      </c>
      <c r="AP1" s="1569"/>
      <c r="AQ1" s="1569"/>
      <c r="AR1" s="1569"/>
      <c r="AS1" s="1569"/>
      <c r="AT1" s="1569"/>
      <c r="AU1" s="156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52" t="s">
        <v>85</v>
      </c>
      <c r="B5" s="1654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52" t="s">
        <v>85</v>
      </c>
      <c r="L5" s="1653" t="s">
        <v>64</v>
      </c>
      <c r="M5" s="349">
        <v>70</v>
      </c>
      <c r="N5" s="820">
        <v>45243</v>
      </c>
      <c r="O5" s="821">
        <v>150</v>
      </c>
      <c r="P5" s="1133">
        <v>15</v>
      </c>
      <c r="Q5" s="5"/>
      <c r="U5" s="1652" t="s">
        <v>85</v>
      </c>
      <c r="V5" s="165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52" t="s">
        <v>85</v>
      </c>
      <c r="AF5" s="1654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52" t="s">
        <v>85</v>
      </c>
      <c r="AP5" s="1656" t="s">
        <v>582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52"/>
      <c r="B6" s="1655"/>
      <c r="C6" s="349"/>
      <c r="D6" s="129"/>
      <c r="E6" s="194"/>
      <c r="F6" s="1465"/>
      <c r="G6" s="1466">
        <f>F78</f>
        <v>150</v>
      </c>
      <c r="H6" s="7">
        <f>E6-G6+E7+E5-G5+E4</f>
        <v>0</v>
      </c>
      <c r="K6" s="1652"/>
      <c r="L6" s="1653"/>
      <c r="M6" s="349"/>
      <c r="N6" s="820"/>
      <c r="O6" s="821"/>
      <c r="P6" s="1465"/>
      <c r="Q6" s="1466">
        <f>P78</f>
        <v>160</v>
      </c>
      <c r="R6" s="7">
        <f>O6-Q6+O7+O5-Q5+O4</f>
        <v>0</v>
      </c>
      <c r="U6" s="1652"/>
      <c r="V6" s="1653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652"/>
      <c r="AF6" s="1655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652"/>
      <c r="AP6" s="1657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65"/>
      <c r="G7" s="1467"/>
      <c r="L7" s="19"/>
      <c r="M7" s="349"/>
      <c r="N7" s="820"/>
      <c r="O7" s="821"/>
      <c r="P7" s="1465"/>
      <c r="Q7" s="1467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361</v>
      </c>
      <c r="H9" s="69">
        <v>115</v>
      </c>
      <c r="I9" s="101">
        <f>E6-F9+E5+E7+E4</f>
        <v>130</v>
      </c>
      <c r="K9" s="78" t="s">
        <v>32</v>
      </c>
      <c r="L9" s="1056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303</v>
      </c>
      <c r="R9" s="69">
        <v>100</v>
      </c>
      <c r="S9" s="981">
        <f>O6-P9+O5+O7+O4</f>
        <v>140</v>
      </c>
      <c r="U9" s="78" t="s">
        <v>32</v>
      </c>
      <c r="V9" s="1056">
        <f>Z6-W9+Z5+Z7+Z4</f>
        <v>28</v>
      </c>
      <c r="W9" s="991">
        <v>2</v>
      </c>
      <c r="X9" s="870">
        <f>W9*10</f>
        <v>20</v>
      </c>
      <c r="Y9" s="980">
        <v>45268</v>
      </c>
      <c r="Z9" s="870">
        <f t="shared" ref="Z9:Z22" si="2">X9</f>
        <v>20</v>
      </c>
      <c r="AA9" s="844" t="s">
        <v>701</v>
      </c>
      <c r="AB9" s="859">
        <v>0</v>
      </c>
      <c r="AC9" s="981">
        <f>Y6-Z9+Y5+Y7+Y4</f>
        <v>280</v>
      </c>
      <c r="AE9" s="78" t="s">
        <v>32</v>
      </c>
      <c r="AF9" s="1056">
        <f>AJ6-AG9+AJ5+AJ7+AJ4</f>
        <v>30</v>
      </c>
      <c r="AG9" s="991"/>
      <c r="AH9" s="870"/>
      <c r="AI9" s="980"/>
      <c r="AJ9" s="870">
        <f t="shared" ref="AJ9:AJ24" si="3">AH9</f>
        <v>0</v>
      </c>
      <c r="AK9" s="844"/>
      <c r="AL9" s="859"/>
      <c r="AM9" s="981">
        <f>AI6-AJ9+AI5+AI7+AI4</f>
        <v>300</v>
      </c>
      <c r="AO9" s="78" t="s">
        <v>32</v>
      </c>
      <c r="AP9" s="1056">
        <f>AT6-AQ9+AT5+AT7+AT4</f>
        <v>17</v>
      </c>
      <c r="AQ9" s="991">
        <v>8</v>
      </c>
      <c r="AR9" s="870">
        <v>80</v>
      </c>
      <c r="AS9" s="980">
        <v>45290</v>
      </c>
      <c r="AT9" s="870">
        <f t="shared" ref="AT9:AT72" si="4">AR9</f>
        <v>80</v>
      </c>
      <c r="AU9" s="844" t="s">
        <v>927</v>
      </c>
      <c r="AV9" s="859">
        <v>115</v>
      </c>
      <c r="AW9" s="981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1"/>
      <c r="D10" s="870"/>
      <c r="E10" s="980"/>
      <c r="F10" s="870">
        <f t="shared" si="0"/>
        <v>0</v>
      </c>
      <c r="G10" s="844"/>
      <c r="H10" s="859"/>
      <c r="I10" s="542">
        <f>I9-F10</f>
        <v>130</v>
      </c>
      <c r="K10" s="182"/>
      <c r="L10" s="1056">
        <f t="shared" ref="L10:L73" si="6">L9-M10</f>
        <v>13</v>
      </c>
      <c r="M10" s="991">
        <v>1</v>
      </c>
      <c r="N10" s="870">
        <v>10</v>
      </c>
      <c r="O10" s="980">
        <v>45248</v>
      </c>
      <c r="P10" s="870">
        <f t="shared" ref="P10:P72" si="7">N10</f>
        <v>10</v>
      </c>
      <c r="Q10" s="844" t="s">
        <v>333</v>
      </c>
      <c r="R10" s="859">
        <v>0</v>
      </c>
      <c r="S10" s="981">
        <f>S9-P10</f>
        <v>130</v>
      </c>
      <c r="U10" s="182"/>
      <c r="V10" s="1056">
        <f t="shared" ref="V10:V73" si="8">V9-W10</f>
        <v>27</v>
      </c>
      <c r="W10" s="991">
        <v>1</v>
      </c>
      <c r="X10" s="870">
        <v>10</v>
      </c>
      <c r="Y10" s="980">
        <v>45271</v>
      </c>
      <c r="Z10" s="870">
        <f t="shared" si="2"/>
        <v>10</v>
      </c>
      <c r="AA10" s="844" t="s">
        <v>726</v>
      </c>
      <c r="AB10" s="859">
        <v>0</v>
      </c>
      <c r="AC10" s="981">
        <f>AC9-Z10</f>
        <v>270</v>
      </c>
      <c r="AE10" s="182"/>
      <c r="AF10" s="1056">
        <f>AF9-AG10</f>
        <v>30</v>
      </c>
      <c r="AG10" s="991"/>
      <c r="AH10" s="870"/>
      <c r="AI10" s="980"/>
      <c r="AJ10" s="870">
        <f t="shared" si="3"/>
        <v>0</v>
      </c>
      <c r="AK10" s="844"/>
      <c r="AL10" s="859"/>
      <c r="AM10" s="981">
        <f>AM9-AJ10</f>
        <v>300</v>
      </c>
      <c r="AO10" s="182"/>
      <c r="AP10" s="1056">
        <f t="shared" ref="AP10:AP73" si="9">AP9-AQ10</f>
        <v>16</v>
      </c>
      <c r="AQ10" s="991">
        <v>1</v>
      </c>
      <c r="AR10" s="870">
        <v>10</v>
      </c>
      <c r="AS10" s="980">
        <v>45291</v>
      </c>
      <c r="AT10" s="870">
        <f>AR10</f>
        <v>10</v>
      </c>
      <c r="AU10" s="844" t="s">
        <v>940</v>
      </c>
      <c r="AV10" s="859">
        <v>115</v>
      </c>
      <c r="AW10" s="981">
        <f>AW9-AT10</f>
        <v>160</v>
      </c>
    </row>
    <row r="11" spans="1:49" x14ac:dyDescent="0.25">
      <c r="A11" s="171"/>
      <c r="B11" s="1056">
        <f t="shared" si="5"/>
        <v>11</v>
      </c>
      <c r="C11" s="825">
        <v>2</v>
      </c>
      <c r="D11" s="1420">
        <v>20</v>
      </c>
      <c r="E11" s="1421">
        <v>45261</v>
      </c>
      <c r="F11" s="1420">
        <f t="shared" si="0"/>
        <v>20</v>
      </c>
      <c r="G11" s="1422" t="s">
        <v>642</v>
      </c>
      <c r="H11" s="1423">
        <v>0</v>
      </c>
      <c r="I11" s="981">
        <f t="shared" ref="I11:I74" si="10">I10-F11</f>
        <v>110</v>
      </c>
      <c r="K11" s="171"/>
      <c r="L11" s="1056">
        <f t="shared" si="6"/>
        <v>11</v>
      </c>
      <c r="M11" s="825">
        <v>2</v>
      </c>
      <c r="N11" s="870">
        <v>20</v>
      </c>
      <c r="O11" s="980">
        <v>45251</v>
      </c>
      <c r="P11" s="870">
        <f t="shared" si="7"/>
        <v>20</v>
      </c>
      <c r="Q11" s="844" t="s">
        <v>343</v>
      </c>
      <c r="R11" s="859">
        <v>100</v>
      </c>
      <c r="S11" s="981">
        <f t="shared" ref="S11:S74" si="11">S10-P11</f>
        <v>110</v>
      </c>
      <c r="U11" s="171"/>
      <c r="V11" s="1056">
        <f t="shared" si="8"/>
        <v>26</v>
      </c>
      <c r="W11" s="991">
        <v>1</v>
      </c>
      <c r="X11" s="870">
        <v>10</v>
      </c>
      <c r="Y11" s="980">
        <v>45272</v>
      </c>
      <c r="Z11" s="870">
        <f t="shared" si="2"/>
        <v>10</v>
      </c>
      <c r="AA11" s="844" t="s">
        <v>729</v>
      </c>
      <c r="AB11" s="859">
        <v>0</v>
      </c>
      <c r="AC11" s="981">
        <f t="shared" ref="AC11:AC74" si="12">AC10-Z11</f>
        <v>260</v>
      </c>
      <c r="AE11" s="171"/>
      <c r="AF11" s="1056">
        <f t="shared" ref="AF11:AF73" si="13">AF10-AG11</f>
        <v>29</v>
      </c>
      <c r="AG11" s="305">
        <v>1</v>
      </c>
      <c r="AH11" s="1485">
        <v>10</v>
      </c>
      <c r="AI11" s="1509">
        <v>45275</v>
      </c>
      <c r="AJ11" s="1485">
        <f t="shared" si="3"/>
        <v>10</v>
      </c>
      <c r="AK11" s="1508" t="s">
        <v>765</v>
      </c>
      <c r="AL11" s="859">
        <v>115</v>
      </c>
      <c r="AM11" s="981">
        <f t="shared" ref="AM11:AM34" si="14">AM10-AJ11</f>
        <v>290</v>
      </c>
      <c r="AO11" s="171"/>
      <c r="AP11" s="1056">
        <f t="shared" si="9"/>
        <v>15</v>
      </c>
      <c r="AQ11" s="991">
        <v>1</v>
      </c>
      <c r="AR11" s="870">
        <v>10</v>
      </c>
      <c r="AS11" s="980">
        <v>45294</v>
      </c>
      <c r="AT11" s="870">
        <f>AR11</f>
        <v>10</v>
      </c>
      <c r="AU11" s="844" t="s">
        <v>950</v>
      </c>
      <c r="AV11" s="859">
        <v>85</v>
      </c>
      <c r="AW11" s="981">
        <f t="shared" ref="AW11:AW74" si="15">AW10-AT11</f>
        <v>150</v>
      </c>
    </row>
    <row r="12" spans="1:49" x14ac:dyDescent="0.25">
      <c r="A12" s="171"/>
      <c r="B12" s="1056">
        <f t="shared" si="5"/>
        <v>9</v>
      </c>
      <c r="C12" s="991">
        <v>2</v>
      </c>
      <c r="D12" s="1420">
        <v>20</v>
      </c>
      <c r="E12" s="1421">
        <v>45265</v>
      </c>
      <c r="F12" s="1420">
        <f t="shared" si="0"/>
        <v>20</v>
      </c>
      <c r="G12" s="1422" t="s">
        <v>677</v>
      </c>
      <c r="H12" s="1423">
        <v>115</v>
      </c>
      <c r="I12" s="981">
        <f t="shared" si="10"/>
        <v>90</v>
      </c>
      <c r="K12" s="171"/>
      <c r="L12" s="1056">
        <f t="shared" si="6"/>
        <v>9</v>
      </c>
      <c r="M12" s="991">
        <v>2</v>
      </c>
      <c r="N12" s="870">
        <v>20</v>
      </c>
      <c r="O12" s="980">
        <v>45254</v>
      </c>
      <c r="P12" s="870">
        <f t="shared" si="7"/>
        <v>20</v>
      </c>
      <c r="Q12" s="844" t="s">
        <v>361</v>
      </c>
      <c r="R12" s="859">
        <v>100</v>
      </c>
      <c r="S12" s="981">
        <f t="shared" si="11"/>
        <v>90</v>
      </c>
      <c r="U12" s="171"/>
      <c r="V12" s="1056">
        <f t="shared" si="8"/>
        <v>24</v>
      </c>
      <c r="W12" s="825">
        <v>2</v>
      </c>
      <c r="X12" s="870">
        <v>20</v>
      </c>
      <c r="Y12" s="980">
        <v>45275</v>
      </c>
      <c r="Z12" s="870">
        <f t="shared" si="2"/>
        <v>20</v>
      </c>
      <c r="AA12" s="844" t="s">
        <v>765</v>
      </c>
      <c r="AB12" s="859">
        <v>100</v>
      </c>
      <c r="AC12" s="981">
        <f t="shared" si="12"/>
        <v>240</v>
      </c>
      <c r="AE12" s="171"/>
      <c r="AF12" s="1056">
        <f t="shared" si="13"/>
        <v>28</v>
      </c>
      <c r="AG12" s="822">
        <v>1</v>
      </c>
      <c r="AH12" s="1485">
        <v>10</v>
      </c>
      <c r="AI12" s="1509">
        <v>45277</v>
      </c>
      <c r="AJ12" s="1485">
        <f t="shared" si="3"/>
        <v>10</v>
      </c>
      <c r="AK12" s="1508" t="s">
        <v>793</v>
      </c>
      <c r="AL12" s="859">
        <v>0</v>
      </c>
      <c r="AM12" s="981">
        <f t="shared" si="14"/>
        <v>280</v>
      </c>
      <c r="AO12" s="171"/>
      <c r="AP12" s="1056">
        <f t="shared" si="9"/>
        <v>12</v>
      </c>
      <c r="AQ12" s="991">
        <v>3</v>
      </c>
      <c r="AR12" s="870">
        <v>30</v>
      </c>
      <c r="AS12" s="980">
        <v>45294</v>
      </c>
      <c r="AT12" s="870">
        <f>AR12</f>
        <v>30</v>
      </c>
      <c r="AU12" s="844" t="s">
        <v>954</v>
      </c>
      <c r="AV12" s="859">
        <v>85</v>
      </c>
      <c r="AW12" s="981">
        <f t="shared" si="15"/>
        <v>120</v>
      </c>
    </row>
    <row r="13" spans="1:49" x14ac:dyDescent="0.25">
      <c r="A13" s="80" t="s">
        <v>33</v>
      </c>
      <c r="B13" s="1056">
        <f t="shared" si="5"/>
        <v>9</v>
      </c>
      <c r="C13" s="991"/>
      <c r="D13" s="1420"/>
      <c r="E13" s="1421"/>
      <c r="F13" s="1420"/>
      <c r="G13" s="1422"/>
      <c r="H13" s="1423">
        <v>0</v>
      </c>
      <c r="I13" s="981">
        <f t="shared" si="10"/>
        <v>90</v>
      </c>
      <c r="K13" s="80" t="s">
        <v>33</v>
      </c>
      <c r="L13" s="543">
        <f t="shared" si="6"/>
        <v>9</v>
      </c>
      <c r="M13" s="991"/>
      <c r="N13" s="870"/>
      <c r="O13" s="980"/>
      <c r="P13" s="870">
        <f t="shared" si="7"/>
        <v>0</v>
      </c>
      <c r="Q13" s="844"/>
      <c r="R13" s="859"/>
      <c r="S13" s="542">
        <f t="shared" si="11"/>
        <v>90</v>
      </c>
      <c r="U13" s="80" t="s">
        <v>33</v>
      </c>
      <c r="V13" s="1056">
        <f t="shared" si="8"/>
        <v>23</v>
      </c>
      <c r="W13" s="991">
        <v>1</v>
      </c>
      <c r="X13" s="870">
        <f t="shared" ref="X13:X22" si="16">W13*10</f>
        <v>10</v>
      </c>
      <c r="Y13" s="980">
        <v>45277</v>
      </c>
      <c r="Z13" s="870">
        <f t="shared" si="2"/>
        <v>10</v>
      </c>
      <c r="AA13" s="844" t="s">
        <v>793</v>
      </c>
      <c r="AB13" s="859">
        <v>0</v>
      </c>
      <c r="AC13" s="981">
        <f t="shared" si="12"/>
        <v>230</v>
      </c>
      <c r="AE13" s="80" t="s">
        <v>33</v>
      </c>
      <c r="AF13" s="1056">
        <f t="shared" si="13"/>
        <v>27</v>
      </c>
      <c r="AG13" s="991">
        <v>1</v>
      </c>
      <c r="AH13" s="870">
        <v>10</v>
      </c>
      <c r="AI13" s="980">
        <v>45278</v>
      </c>
      <c r="AJ13" s="870">
        <f t="shared" si="3"/>
        <v>10</v>
      </c>
      <c r="AK13" s="844" t="s">
        <v>801</v>
      </c>
      <c r="AL13" s="859">
        <v>115</v>
      </c>
      <c r="AM13" s="981">
        <f t="shared" si="14"/>
        <v>270</v>
      </c>
      <c r="AO13" s="80" t="s">
        <v>33</v>
      </c>
      <c r="AP13" s="543">
        <f t="shared" si="9"/>
        <v>12</v>
      </c>
      <c r="AQ13" s="825"/>
      <c r="AR13" s="870"/>
      <c r="AS13" s="980"/>
      <c r="AT13" s="870">
        <f>AR13</f>
        <v>0</v>
      </c>
      <c r="AU13" s="844"/>
      <c r="AV13" s="859"/>
      <c r="AW13" s="542">
        <f t="shared" si="15"/>
        <v>120</v>
      </c>
    </row>
    <row r="14" spans="1:49" x14ac:dyDescent="0.25">
      <c r="A14" s="71"/>
      <c r="B14" s="1056">
        <f t="shared" si="5"/>
        <v>8</v>
      </c>
      <c r="C14" s="991">
        <v>1</v>
      </c>
      <c r="D14" s="1420">
        <v>10</v>
      </c>
      <c r="E14" s="1421">
        <v>45271</v>
      </c>
      <c r="F14" s="1420">
        <f t="shared" si="0"/>
        <v>10</v>
      </c>
      <c r="G14" s="1422" t="s">
        <v>726</v>
      </c>
      <c r="H14" s="1423">
        <v>0</v>
      </c>
      <c r="I14" s="981">
        <f t="shared" si="10"/>
        <v>80</v>
      </c>
      <c r="K14" s="71"/>
      <c r="L14" s="1056">
        <f t="shared" si="6"/>
        <v>5</v>
      </c>
      <c r="M14" s="991">
        <v>4</v>
      </c>
      <c r="N14" s="1348">
        <v>40</v>
      </c>
      <c r="O14" s="1356">
        <v>45259</v>
      </c>
      <c r="P14" s="1348">
        <f t="shared" si="7"/>
        <v>40</v>
      </c>
      <c r="Q14" s="1349" t="s">
        <v>566</v>
      </c>
      <c r="R14" s="1350">
        <v>100</v>
      </c>
      <c r="S14" s="981">
        <f t="shared" si="11"/>
        <v>50</v>
      </c>
      <c r="U14" s="71"/>
      <c r="V14" s="1056">
        <f t="shared" si="8"/>
        <v>22</v>
      </c>
      <c r="W14" s="991">
        <v>1</v>
      </c>
      <c r="X14" s="870">
        <f t="shared" si="16"/>
        <v>10</v>
      </c>
      <c r="Y14" s="980">
        <v>45280</v>
      </c>
      <c r="Z14" s="870">
        <f t="shared" si="2"/>
        <v>10</v>
      </c>
      <c r="AA14" s="844" t="s">
        <v>783</v>
      </c>
      <c r="AB14" s="859">
        <v>0</v>
      </c>
      <c r="AC14" s="981">
        <f t="shared" si="12"/>
        <v>220</v>
      </c>
      <c r="AE14" s="71"/>
      <c r="AF14" s="1056">
        <f t="shared" si="13"/>
        <v>25</v>
      </c>
      <c r="AG14" s="991">
        <v>2</v>
      </c>
      <c r="AH14" s="870">
        <v>20</v>
      </c>
      <c r="AI14" s="980">
        <v>45279</v>
      </c>
      <c r="AJ14" s="870">
        <f t="shared" si="3"/>
        <v>20</v>
      </c>
      <c r="AK14" s="844" t="s">
        <v>806</v>
      </c>
      <c r="AL14" s="859">
        <v>115</v>
      </c>
      <c r="AM14" s="981">
        <f t="shared" si="14"/>
        <v>250</v>
      </c>
      <c r="AO14" s="71"/>
      <c r="AP14" s="1056">
        <f t="shared" si="9"/>
        <v>12</v>
      </c>
      <c r="AQ14" s="991"/>
      <c r="AR14" s="870"/>
      <c r="AS14" s="980"/>
      <c r="AT14" s="870">
        <f t="shared" si="4"/>
        <v>0</v>
      </c>
      <c r="AU14" s="844"/>
      <c r="AV14" s="859"/>
      <c r="AW14" s="981">
        <f t="shared" si="15"/>
        <v>120</v>
      </c>
    </row>
    <row r="15" spans="1:49" x14ac:dyDescent="0.25">
      <c r="A15" s="71" t="s">
        <v>22</v>
      </c>
      <c r="B15" s="1056">
        <f t="shared" si="5"/>
        <v>6</v>
      </c>
      <c r="C15" s="991">
        <v>2</v>
      </c>
      <c r="D15" s="1420">
        <v>20</v>
      </c>
      <c r="E15" s="1421">
        <v>45272</v>
      </c>
      <c r="F15" s="1420">
        <f t="shared" si="0"/>
        <v>20</v>
      </c>
      <c r="G15" s="1422" t="s">
        <v>729</v>
      </c>
      <c r="H15" s="1423">
        <v>0</v>
      </c>
      <c r="I15" s="981">
        <f t="shared" si="10"/>
        <v>60</v>
      </c>
      <c r="K15" s="71" t="s">
        <v>22</v>
      </c>
      <c r="L15" s="1056">
        <f t="shared" si="6"/>
        <v>3</v>
      </c>
      <c r="M15" s="991">
        <v>2</v>
      </c>
      <c r="N15" s="1348">
        <v>20</v>
      </c>
      <c r="O15" s="1356">
        <v>45261</v>
      </c>
      <c r="P15" s="1348">
        <f t="shared" si="7"/>
        <v>20</v>
      </c>
      <c r="Q15" s="1349" t="s">
        <v>642</v>
      </c>
      <c r="R15" s="1350">
        <v>0</v>
      </c>
      <c r="S15" s="981">
        <f t="shared" si="11"/>
        <v>30</v>
      </c>
      <c r="U15" s="71" t="s">
        <v>22</v>
      </c>
      <c r="V15" s="1056">
        <f t="shared" si="8"/>
        <v>21</v>
      </c>
      <c r="W15" s="991">
        <v>1</v>
      </c>
      <c r="X15" s="870">
        <f t="shared" si="16"/>
        <v>10</v>
      </c>
      <c r="Y15" s="980">
        <v>45283</v>
      </c>
      <c r="Z15" s="870">
        <f t="shared" si="2"/>
        <v>10</v>
      </c>
      <c r="AA15" s="844" t="s">
        <v>858</v>
      </c>
      <c r="AB15" s="859">
        <v>0</v>
      </c>
      <c r="AC15" s="981">
        <f t="shared" si="12"/>
        <v>210</v>
      </c>
      <c r="AE15" s="71" t="s">
        <v>22</v>
      </c>
      <c r="AF15" s="1056">
        <f t="shared" si="13"/>
        <v>23</v>
      </c>
      <c r="AG15" s="991">
        <v>2</v>
      </c>
      <c r="AH15" s="870">
        <v>20</v>
      </c>
      <c r="AI15" s="980">
        <v>45280</v>
      </c>
      <c r="AJ15" s="870">
        <f t="shared" si="3"/>
        <v>20</v>
      </c>
      <c r="AK15" s="844" t="s">
        <v>783</v>
      </c>
      <c r="AL15" s="859">
        <v>0</v>
      </c>
      <c r="AM15" s="981">
        <f t="shared" si="14"/>
        <v>230</v>
      </c>
      <c r="AO15" s="71" t="s">
        <v>22</v>
      </c>
      <c r="AP15" s="1056">
        <f t="shared" si="9"/>
        <v>12</v>
      </c>
      <c r="AQ15" s="991"/>
      <c r="AR15" s="870"/>
      <c r="AS15" s="980"/>
      <c r="AT15" s="870">
        <f t="shared" si="4"/>
        <v>0</v>
      </c>
      <c r="AU15" s="844"/>
      <c r="AV15" s="859"/>
      <c r="AW15" s="981">
        <f t="shared" si="15"/>
        <v>120</v>
      </c>
    </row>
    <row r="16" spans="1:49" x14ac:dyDescent="0.25">
      <c r="B16" s="1056">
        <f t="shared" si="5"/>
        <v>5</v>
      </c>
      <c r="C16" s="822">
        <v>1</v>
      </c>
      <c r="D16" s="1485">
        <v>10</v>
      </c>
      <c r="E16" s="1509">
        <v>45272</v>
      </c>
      <c r="F16" s="1485">
        <f t="shared" si="0"/>
        <v>10</v>
      </c>
      <c r="G16" s="1508" t="s">
        <v>730</v>
      </c>
      <c r="H16" s="859">
        <v>115</v>
      </c>
      <c r="I16" s="981">
        <f t="shared" si="10"/>
        <v>50</v>
      </c>
      <c r="L16" s="1056">
        <f t="shared" si="6"/>
        <v>1</v>
      </c>
      <c r="M16" s="991">
        <v>2</v>
      </c>
      <c r="N16" s="1348">
        <v>20</v>
      </c>
      <c r="O16" s="1356">
        <v>45265</v>
      </c>
      <c r="P16" s="1348">
        <f t="shared" si="7"/>
        <v>20</v>
      </c>
      <c r="Q16" s="1349" t="s">
        <v>677</v>
      </c>
      <c r="R16" s="1350">
        <v>100</v>
      </c>
      <c r="S16" s="981">
        <f t="shared" si="11"/>
        <v>10</v>
      </c>
      <c r="V16" s="1056">
        <f t="shared" si="8"/>
        <v>17</v>
      </c>
      <c r="W16" s="991">
        <v>4</v>
      </c>
      <c r="X16" s="870">
        <f t="shared" si="16"/>
        <v>40</v>
      </c>
      <c r="Y16" s="980">
        <v>45284</v>
      </c>
      <c r="Z16" s="870">
        <f t="shared" si="2"/>
        <v>40</v>
      </c>
      <c r="AA16" s="844" t="s">
        <v>874</v>
      </c>
      <c r="AB16" s="859">
        <v>0</v>
      </c>
      <c r="AC16" s="981">
        <f t="shared" si="12"/>
        <v>170</v>
      </c>
      <c r="AF16" s="1056">
        <f t="shared" si="13"/>
        <v>22</v>
      </c>
      <c r="AG16" s="991">
        <v>1</v>
      </c>
      <c r="AH16" s="870">
        <v>10</v>
      </c>
      <c r="AI16" s="980">
        <v>45281</v>
      </c>
      <c r="AJ16" s="870">
        <f t="shared" si="3"/>
        <v>10</v>
      </c>
      <c r="AK16" s="844" t="s">
        <v>826</v>
      </c>
      <c r="AL16" s="859">
        <v>0</v>
      </c>
      <c r="AM16" s="981">
        <f t="shared" si="14"/>
        <v>220</v>
      </c>
      <c r="AP16" s="1056">
        <f t="shared" si="9"/>
        <v>12</v>
      </c>
      <c r="AQ16" s="991"/>
      <c r="AR16" s="870"/>
      <c r="AS16" s="980"/>
      <c r="AT16" s="870">
        <f t="shared" si="4"/>
        <v>0</v>
      </c>
      <c r="AU16" s="844"/>
      <c r="AV16" s="859"/>
      <c r="AW16" s="981">
        <f t="shared" si="15"/>
        <v>120</v>
      </c>
    </row>
    <row r="17" spans="1:49" x14ac:dyDescent="0.25">
      <c r="B17" s="1056">
        <f t="shared" si="5"/>
        <v>0</v>
      </c>
      <c r="C17" s="822">
        <v>5</v>
      </c>
      <c r="D17" s="1485">
        <v>50</v>
      </c>
      <c r="E17" s="1509">
        <v>45272</v>
      </c>
      <c r="F17" s="1485">
        <f t="shared" si="0"/>
        <v>50</v>
      </c>
      <c r="G17" s="1508" t="s">
        <v>734</v>
      </c>
      <c r="H17" s="859">
        <v>115</v>
      </c>
      <c r="I17" s="981">
        <f t="shared" si="10"/>
        <v>0</v>
      </c>
      <c r="L17" s="1056">
        <f t="shared" si="6"/>
        <v>0</v>
      </c>
      <c r="M17" s="991">
        <v>1</v>
      </c>
      <c r="N17" s="1348">
        <v>10</v>
      </c>
      <c r="O17" s="1356">
        <v>45268</v>
      </c>
      <c r="P17" s="1348">
        <f t="shared" si="7"/>
        <v>10</v>
      </c>
      <c r="Q17" s="1349" t="s">
        <v>701</v>
      </c>
      <c r="R17" s="1350">
        <v>0</v>
      </c>
      <c r="S17" s="981">
        <f t="shared" si="11"/>
        <v>0</v>
      </c>
      <c r="V17" s="1056">
        <f t="shared" si="8"/>
        <v>15</v>
      </c>
      <c r="W17" s="991">
        <v>2</v>
      </c>
      <c r="X17" s="870">
        <f t="shared" si="16"/>
        <v>20</v>
      </c>
      <c r="Y17" s="980">
        <v>45284</v>
      </c>
      <c r="Z17" s="870">
        <f t="shared" si="2"/>
        <v>20</v>
      </c>
      <c r="AA17" s="844" t="s">
        <v>877</v>
      </c>
      <c r="AB17" s="859">
        <v>100</v>
      </c>
      <c r="AC17" s="981">
        <f t="shared" si="12"/>
        <v>150</v>
      </c>
      <c r="AF17" s="1056">
        <f t="shared" si="13"/>
        <v>21</v>
      </c>
      <c r="AG17" s="991">
        <v>1</v>
      </c>
      <c r="AH17" s="870">
        <v>10</v>
      </c>
      <c r="AI17" s="980">
        <v>45283</v>
      </c>
      <c r="AJ17" s="870">
        <f t="shared" si="3"/>
        <v>10</v>
      </c>
      <c r="AK17" s="844" t="s">
        <v>858</v>
      </c>
      <c r="AL17" s="859">
        <v>0</v>
      </c>
      <c r="AM17" s="981">
        <f t="shared" si="14"/>
        <v>210</v>
      </c>
      <c r="AP17" s="1056">
        <f t="shared" si="9"/>
        <v>12</v>
      </c>
      <c r="AQ17" s="991"/>
      <c r="AR17" s="870"/>
      <c r="AS17" s="980"/>
      <c r="AT17" s="870">
        <f t="shared" si="4"/>
        <v>0</v>
      </c>
      <c r="AU17" s="844"/>
      <c r="AV17" s="859"/>
      <c r="AW17" s="981">
        <f t="shared" si="15"/>
        <v>120</v>
      </c>
    </row>
    <row r="18" spans="1:49" x14ac:dyDescent="0.25">
      <c r="A18" s="117"/>
      <c r="B18" s="1056">
        <f t="shared" si="5"/>
        <v>0</v>
      </c>
      <c r="C18" s="991"/>
      <c r="D18" s="1420"/>
      <c r="E18" s="1421"/>
      <c r="F18" s="1420">
        <f t="shared" si="0"/>
        <v>0</v>
      </c>
      <c r="G18" s="1422"/>
      <c r="H18" s="1423"/>
      <c r="I18" s="981">
        <f t="shared" si="10"/>
        <v>0</v>
      </c>
      <c r="K18" s="117"/>
      <c r="L18" s="1056">
        <f t="shared" si="6"/>
        <v>0</v>
      </c>
      <c r="M18" s="991"/>
      <c r="N18" s="1348"/>
      <c r="O18" s="1356"/>
      <c r="P18" s="1348">
        <f t="shared" si="7"/>
        <v>0</v>
      </c>
      <c r="Q18" s="1349"/>
      <c r="R18" s="1350"/>
      <c r="S18" s="981">
        <f t="shared" si="11"/>
        <v>0</v>
      </c>
      <c r="U18" s="117"/>
      <c r="V18" s="1056">
        <f t="shared" si="8"/>
        <v>13</v>
      </c>
      <c r="W18" s="991">
        <v>2</v>
      </c>
      <c r="X18" s="870">
        <f t="shared" si="16"/>
        <v>20</v>
      </c>
      <c r="Y18" s="980">
        <v>45288</v>
      </c>
      <c r="Z18" s="870">
        <f t="shared" si="2"/>
        <v>20</v>
      </c>
      <c r="AA18" s="844" t="s">
        <v>902</v>
      </c>
      <c r="AB18" s="859">
        <v>0</v>
      </c>
      <c r="AC18" s="981">
        <f t="shared" si="12"/>
        <v>130</v>
      </c>
      <c r="AE18" s="117"/>
      <c r="AF18" s="1056">
        <f t="shared" si="13"/>
        <v>19</v>
      </c>
      <c r="AG18" s="991">
        <v>2</v>
      </c>
      <c r="AH18" s="870">
        <v>20</v>
      </c>
      <c r="AI18" s="980">
        <v>45283</v>
      </c>
      <c r="AJ18" s="870">
        <f t="shared" si="3"/>
        <v>20</v>
      </c>
      <c r="AK18" s="844" t="s">
        <v>860</v>
      </c>
      <c r="AL18" s="859">
        <v>115</v>
      </c>
      <c r="AM18" s="981">
        <f t="shared" si="14"/>
        <v>190</v>
      </c>
      <c r="AO18" s="117"/>
      <c r="AP18" s="1056">
        <f t="shared" si="9"/>
        <v>12</v>
      </c>
      <c r="AQ18" s="991"/>
      <c r="AR18" s="870"/>
      <c r="AS18" s="980"/>
      <c r="AT18" s="870">
        <f t="shared" si="4"/>
        <v>0</v>
      </c>
      <c r="AU18" s="844"/>
      <c r="AV18" s="859"/>
      <c r="AW18" s="981">
        <f t="shared" si="15"/>
        <v>120</v>
      </c>
    </row>
    <row r="19" spans="1:49" x14ac:dyDescent="0.25">
      <c r="A19" s="117"/>
      <c r="B19" s="1056">
        <f t="shared" si="5"/>
        <v>0</v>
      </c>
      <c r="C19" s="991"/>
      <c r="D19" s="1420"/>
      <c r="E19" s="1421"/>
      <c r="F19" s="1464">
        <f t="shared" si="0"/>
        <v>0</v>
      </c>
      <c r="G19" s="1442"/>
      <c r="H19" s="1443"/>
      <c r="I19" s="1427">
        <f t="shared" si="10"/>
        <v>0</v>
      </c>
      <c r="K19" s="117"/>
      <c r="L19" s="1056">
        <f t="shared" si="6"/>
        <v>0</v>
      </c>
      <c r="M19" s="991"/>
      <c r="N19" s="1348"/>
      <c r="O19" s="1356"/>
      <c r="P19" s="1348">
        <f t="shared" si="7"/>
        <v>0</v>
      </c>
      <c r="Q19" s="1349"/>
      <c r="R19" s="1350"/>
      <c r="S19" s="981">
        <f t="shared" si="11"/>
        <v>0</v>
      </c>
      <c r="U19" s="117"/>
      <c r="V19" s="1056">
        <f t="shared" si="8"/>
        <v>12</v>
      </c>
      <c r="W19" s="991">
        <v>1</v>
      </c>
      <c r="X19" s="870">
        <f t="shared" si="16"/>
        <v>10</v>
      </c>
      <c r="Y19" s="980">
        <v>45290</v>
      </c>
      <c r="Z19" s="870">
        <f t="shared" si="2"/>
        <v>10</v>
      </c>
      <c r="AA19" s="844" t="s">
        <v>925</v>
      </c>
      <c r="AB19" s="859">
        <v>72</v>
      </c>
      <c r="AC19" s="981">
        <f t="shared" si="12"/>
        <v>120</v>
      </c>
      <c r="AE19" s="117"/>
      <c r="AF19" s="1056">
        <f t="shared" si="13"/>
        <v>17</v>
      </c>
      <c r="AG19" s="991">
        <v>2</v>
      </c>
      <c r="AH19" s="870">
        <v>20</v>
      </c>
      <c r="AI19" s="980">
        <v>45284</v>
      </c>
      <c r="AJ19" s="870">
        <f t="shared" si="3"/>
        <v>20</v>
      </c>
      <c r="AK19" s="844" t="s">
        <v>874</v>
      </c>
      <c r="AL19" s="859">
        <v>0</v>
      </c>
      <c r="AM19" s="981">
        <f t="shared" si="14"/>
        <v>170</v>
      </c>
      <c r="AO19" s="117"/>
      <c r="AP19" s="1056">
        <f t="shared" si="9"/>
        <v>12</v>
      </c>
      <c r="AQ19" s="991"/>
      <c r="AR19" s="870"/>
      <c r="AS19" s="980"/>
      <c r="AT19" s="870">
        <f t="shared" si="4"/>
        <v>0</v>
      </c>
      <c r="AU19" s="844"/>
      <c r="AV19" s="859"/>
      <c r="AW19" s="981">
        <f t="shared" si="15"/>
        <v>120</v>
      </c>
    </row>
    <row r="20" spans="1:49" x14ac:dyDescent="0.25">
      <c r="A20" s="117"/>
      <c r="B20" s="1056">
        <f t="shared" si="5"/>
        <v>0</v>
      </c>
      <c r="C20" s="991"/>
      <c r="D20" s="1420"/>
      <c r="E20" s="1421"/>
      <c r="F20" s="1464">
        <f t="shared" si="0"/>
        <v>0</v>
      </c>
      <c r="G20" s="1442"/>
      <c r="H20" s="1443"/>
      <c r="I20" s="1427">
        <f t="shared" si="10"/>
        <v>0</v>
      </c>
      <c r="K20" s="117"/>
      <c r="L20" s="1056">
        <f t="shared" si="6"/>
        <v>0</v>
      </c>
      <c r="M20" s="991"/>
      <c r="N20" s="1348"/>
      <c r="O20" s="1356"/>
      <c r="P20" s="1342">
        <f t="shared" si="7"/>
        <v>0</v>
      </c>
      <c r="Q20" s="1343"/>
      <c r="R20" s="1344"/>
      <c r="S20" s="1427">
        <f t="shared" si="11"/>
        <v>0</v>
      </c>
      <c r="U20" s="117"/>
      <c r="V20" s="1056">
        <f t="shared" si="8"/>
        <v>10</v>
      </c>
      <c r="W20" s="991">
        <v>2</v>
      </c>
      <c r="X20" s="870">
        <f t="shared" si="16"/>
        <v>20</v>
      </c>
      <c r="Y20" s="980">
        <v>45294</v>
      </c>
      <c r="Z20" s="870">
        <f t="shared" si="2"/>
        <v>20</v>
      </c>
      <c r="AA20" s="844" t="s">
        <v>948</v>
      </c>
      <c r="AB20" s="859">
        <v>0</v>
      </c>
      <c r="AC20" s="981">
        <f t="shared" si="12"/>
        <v>100</v>
      </c>
      <c r="AE20" s="117"/>
      <c r="AF20" s="1056">
        <f t="shared" si="13"/>
        <v>13</v>
      </c>
      <c r="AG20" s="825">
        <v>4</v>
      </c>
      <c r="AH20" s="870">
        <v>40</v>
      </c>
      <c r="AI20" s="980">
        <v>45284</v>
      </c>
      <c r="AJ20" s="870">
        <f t="shared" si="3"/>
        <v>40</v>
      </c>
      <c r="AK20" s="844" t="s">
        <v>880</v>
      </c>
      <c r="AL20" s="859">
        <v>115</v>
      </c>
      <c r="AM20" s="981">
        <f t="shared" si="14"/>
        <v>130</v>
      </c>
      <c r="AO20" s="117"/>
      <c r="AP20" s="1056">
        <f t="shared" si="9"/>
        <v>12</v>
      </c>
      <c r="AQ20" s="991"/>
      <c r="AR20" s="870"/>
      <c r="AS20" s="980"/>
      <c r="AT20" s="870">
        <f t="shared" si="4"/>
        <v>0</v>
      </c>
      <c r="AU20" s="844"/>
      <c r="AV20" s="859"/>
      <c r="AW20" s="981">
        <f t="shared" si="15"/>
        <v>120</v>
      </c>
    </row>
    <row r="21" spans="1:49" x14ac:dyDescent="0.25">
      <c r="A21" s="117"/>
      <c r="B21" s="1056">
        <f t="shared" si="5"/>
        <v>0</v>
      </c>
      <c r="C21" s="991"/>
      <c r="D21" s="1420"/>
      <c r="E21" s="1421"/>
      <c r="F21" s="1464">
        <f t="shared" si="0"/>
        <v>0</v>
      </c>
      <c r="G21" s="1442"/>
      <c r="H21" s="1443"/>
      <c r="I21" s="1427">
        <f t="shared" si="10"/>
        <v>0</v>
      </c>
      <c r="K21" s="117"/>
      <c r="L21" s="1056">
        <f t="shared" si="6"/>
        <v>0</v>
      </c>
      <c r="M21" s="991"/>
      <c r="N21" s="1348"/>
      <c r="O21" s="1356"/>
      <c r="P21" s="1342">
        <f t="shared" si="7"/>
        <v>0</v>
      </c>
      <c r="Q21" s="1343"/>
      <c r="R21" s="1344"/>
      <c r="S21" s="1427">
        <f t="shared" si="11"/>
        <v>0</v>
      </c>
      <c r="U21" s="117"/>
      <c r="V21" s="1056">
        <f t="shared" si="8"/>
        <v>8</v>
      </c>
      <c r="W21" s="991">
        <v>2</v>
      </c>
      <c r="X21" s="870">
        <f t="shared" si="16"/>
        <v>20</v>
      </c>
      <c r="Y21" s="980">
        <v>45294</v>
      </c>
      <c r="Z21" s="870">
        <f t="shared" si="2"/>
        <v>20</v>
      </c>
      <c r="AA21" s="844" t="s">
        <v>950</v>
      </c>
      <c r="AB21" s="859">
        <v>75</v>
      </c>
      <c r="AC21" s="981">
        <f t="shared" si="12"/>
        <v>80</v>
      </c>
      <c r="AE21" s="117"/>
      <c r="AF21" s="1056">
        <f t="shared" si="13"/>
        <v>9</v>
      </c>
      <c r="AG21" s="991">
        <v>4</v>
      </c>
      <c r="AH21" s="870">
        <v>40</v>
      </c>
      <c r="AI21" s="980">
        <v>45286</v>
      </c>
      <c r="AJ21" s="870">
        <f t="shared" si="3"/>
        <v>40</v>
      </c>
      <c r="AK21" s="844" t="s">
        <v>890</v>
      </c>
      <c r="AL21" s="859">
        <v>0</v>
      </c>
      <c r="AM21" s="981">
        <f t="shared" si="14"/>
        <v>90</v>
      </c>
      <c r="AO21" s="117"/>
      <c r="AP21" s="1056">
        <f t="shared" si="9"/>
        <v>12</v>
      </c>
      <c r="AQ21" s="991"/>
      <c r="AR21" s="870"/>
      <c r="AS21" s="980"/>
      <c r="AT21" s="870">
        <f t="shared" si="4"/>
        <v>0</v>
      </c>
      <c r="AU21" s="844"/>
      <c r="AV21" s="859"/>
      <c r="AW21" s="981">
        <f t="shared" si="15"/>
        <v>120</v>
      </c>
    </row>
    <row r="22" spans="1:49" x14ac:dyDescent="0.25">
      <c r="A22" s="117"/>
      <c r="B22" s="1057">
        <f t="shared" si="5"/>
        <v>0</v>
      </c>
      <c r="C22" s="991"/>
      <c r="D22" s="1420"/>
      <c r="E22" s="1421"/>
      <c r="F22" s="1464">
        <f t="shared" si="0"/>
        <v>0</v>
      </c>
      <c r="G22" s="1442"/>
      <c r="H22" s="1443"/>
      <c r="I22" s="1427">
        <f t="shared" si="10"/>
        <v>0</v>
      </c>
      <c r="K22" s="117"/>
      <c r="L22" s="1057">
        <f t="shared" si="6"/>
        <v>0</v>
      </c>
      <c r="M22" s="991"/>
      <c r="N22" s="1348"/>
      <c r="O22" s="1356"/>
      <c r="P22" s="1342">
        <f t="shared" si="7"/>
        <v>0</v>
      </c>
      <c r="Q22" s="1343"/>
      <c r="R22" s="1344"/>
      <c r="S22" s="1427">
        <f t="shared" si="11"/>
        <v>0</v>
      </c>
      <c r="U22" s="117"/>
      <c r="V22" s="1057">
        <f t="shared" si="8"/>
        <v>7</v>
      </c>
      <c r="W22" s="991">
        <v>1</v>
      </c>
      <c r="X22" s="870">
        <f t="shared" si="16"/>
        <v>10</v>
      </c>
      <c r="Y22" s="980">
        <v>45297</v>
      </c>
      <c r="Z22" s="870">
        <f t="shared" si="2"/>
        <v>10</v>
      </c>
      <c r="AA22" s="844" t="s">
        <v>975</v>
      </c>
      <c r="AB22" s="859">
        <v>0</v>
      </c>
      <c r="AC22" s="981">
        <f t="shared" si="12"/>
        <v>70</v>
      </c>
      <c r="AE22" s="117"/>
      <c r="AF22" s="1057">
        <f t="shared" si="13"/>
        <v>4</v>
      </c>
      <c r="AG22" s="991">
        <v>5</v>
      </c>
      <c r="AH22" s="870">
        <v>50</v>
      </c>
      <c r="AI22" s="980">
        <v>45288</v>
      </c>
      <c r="AJ22" s="870">
        <f t="shared" si="3"/>
        <v>50</v>
      </c>
      <c r="AK22" s="844" t="s">
        <v>904</v>
      </c>
      <c r="AL22" s="859">
        <v>115</v>
      </c>
      <c r="AM22" s="981">
        <f t="shared" si="14"/>
        <v>40</v>
      </c>
      <c r="AO22" s="117"/>
      <c r="AP22" s="1057">
        <f t="shared" si="9"/>
        <v>12</v>
      </c>
      <c r="AQ22" s="991"/>
      <c r="AR22" s="870"/>
      <c r="AS22" s="980"/>
      <c r="AT22" s="870">
        <f t="shared" si="4"/>
        <v>0</v>
      </c>
      <c r="AU22" s="844"/>
      <c r="AV22" s="859"/>
      <c r="AW22" s="981">
        <f t="shared" si="15"/>
        <v>120</v>
      </c>
    </row>
    <row r="23" spans="1:49" x14ac:dyDescent="0.25">
      <c r="A23" s="118"/>
      <c r="B23" s="1057">
        <f t="shared" si="5"/>
        <v>0</v>
      </c>
      <c r="C23" s="825"/>
      <c r="D23" s="1420"/>
      <c r="E23" s="1421"/>
      <c r="F23" s="1420">
        <f t="shared" si="0"/>
        <v>0</v>
      </c>
      <c r="G23" s="1422"/>
      <c r="H23" s="1423"/>
      <c r="I23" s="981">
        <f t="shared" si="10"/>
        <v>0</v>
      </c>
      <c r="K23" s="118"/>
      <c r="L23" s="1057">
        <f t="shared" si="6"/>
        <v>0</v>
      </c>
      <c r="M23" s="825"/>
      <c r="N23" s="1348"/>
      <c r="O23" s="1356"/>
      <c r="P23" s="1342">
        <f t="shared" si="7"/>
        <v>0</v>
      </c>
      <c r="Q23" s="1343"/>
      <c r="R23" s="1344"/>
      <c r="S23" s="1427">
        <f t="shared" si="11"/>
        <v>0</v>
      </c>
      <c r="U23" s="118"/>
      <c r="V23" s="1057">
        <f t="shared" si="8"/>
        <v>7</v>
      </c>
      <c r="W23" s="991"/>
      <c r="X23" s="870">
        <f t="shared" ref="X23:X27" si="17">W23*10</f>
        <v>0</v>
      </c>
      <c r="Y23" s="980"/>
      <c r="Z23" s="870">
        <f t="shared" ref="Z23:Z27" si="18">X23</f>
        <v>0</v>
      </c>
      <c r="AA23" s="844"/>
      <c r="AB23" s="859"/>
      <c r="AC23" s="981">
        <f t="shared" si="12"/>
        <v>70</v>
      </c>
      <c r="AE23" s="118"/>
      <c r="AF23" s="1057">
        <f t="shared" si="13"/>
        <v>2</v>
      </c>
      <c r="AG23" s="991">
        <v>2</v>
      </c>
      <c r="AH23" s="870">
        <v>20</v>
      </c>
      <c r="AI23" s="980">
        <v>45288</v>
      </c>
      <c r="AJ23" s="870">
        <f t="shared" si="3"/>
        <v>20</v>
      </c>
      <c r="AK23" s="844" t="s">
        <v>905</v>
      </c>
      <c r="AL23" s="859">
        <v>86</v>
      </c>
      <c r="AM23" s="981">
        <f t="shared" si="14"/>
        <v>20</v>
      </c>
      <c r="AO23" s="118"/>
      <c r="AP23" s="1057">
        <f t="shared" si="9"/>
        <v>12</v>
      </c>
      <c r="AQ23" s="825"/>
      <c r="AR23" s="870"/>
      <c r="AS23" s="980"/>
      <c r="AT23" s="870">
        <f t="shared" si="4"/>
        <v>0</v>
      </c>
      <c r="AU23" s="844"/>
      <c r="AV23" s="859"/>
      <c r="AW23" s="981">
        <f t="shared" si="15"/>
        <v>120</v>
      </c>
    </row>
    <row r="24" spans="1:49" x14ac:dyDescent="0.25">
      <c r="A24" s="117"/>
      <c r="B24" s="1057">
        <f t="shared" si="5"/>
        <v>0</v>
      </c>
      <c r="C24" s="991"/>
      <c r="D24" s="1420"/>
      <c r="E24" s="1421"/>
      <c r="F24" s="1420">
        <f t="shared" si="0"/>
        <v>0</v>
      </c>
      <c r="G24" s="1422"/>
      <c r="H24" s="1423"/>
      <c r="I24" s="981">
        <f t="shared" si="10"/>
        <v>0</v>
      </c>
      <c r="K24" s="117"/>
      <c r="L24" s="1057">
        <f t="shared" si="6"/>
        <v>0</v>
      </c>
      <c r="M24" s="991"/>
      <c r="N24" s="1348"/>
      <c r="O24" s="1356"/>
      <c r="P24" s="1348">
        <f t="shared" si="7"/>
        <v>0</v>
      </c>
      <c r="Q24" s="1349"/>
      <c r="R24" s="1350"/>
      <c r="S24" s="981">
        <f t="shared" si="11"/>
        <v>0</v>
      </c>
      <c r="U24" s="117"/>
      <c r="V24" s="1057">
        <f t="shared" si="8"/>
        <v>7</v>
      </c>
      <c r="W24" s="991"/>
      <c r="X24" s="870">
        <f t="shared" si="17"/>
        <v>0</v>
      </c>
      <c r="Y24" s="980"/>
      <c r="Z24" s="870">
        <f t="shared" si="18"/>
        <v>0</v>
      </c>
      <c r="AA24" s="844"/>
      <c r="AB24" s="859"/>
      <c r="AC24" s="981">
        <f t="shared" si="12"/>
        <v>70</v>
      </c>
      <c r="AE24" s="117"/>
      <c r="AF24" s="1057">
        <f t="shared" si="13"/>
        <v>0</v>
      </c>
      <c r="AG24" s="991">
        <v>2</v>
      </c>
      <c r="AH24" s="870">
        <v>20</v>
      </c>
      <c r="AI24" s="980">
        <v>45290</v>
      </c>
      <c r="AJ24" s="870">
        <f t="shared" si="3"/>
        <v>20</v>
      </c>
      <c r="AK24" s="844" t="s">
        <v>925</v>
      </c>
      <c r="AL24" s="859">
        <v>87</v>
      </c>
      <c r="AM24" s="981">
        <f t="shared" si="14"/>
        <v>0</v>
      </c>
      <c r="AO24" s="117"/>
      <c r="AP24" s="1057">
        <f t="shared" si="9"/>
        <v>12</v>
      </c>
      <c r="AQ24" s="991"/>
      <c r="AR24" s="870"/>
      <c r="AS24" s="980"/>
      <c r="AT24" s="870">
        <f t="shared" si="4"/>
        <v>0</v>
      </c>
      <c r="AU24" s="844"/>
      <c r="AV24" s="859"/>
      <c r="AW24" s="981">
        <f t="shared" si="15"/>
        <v>120</v>
      </c>
    </row>
    <row r="25" spans="1:49" x14ac:dyDescent="0.25">
      <c r="A25" s="117"/>
      <c r="B25" s="1057">
        <f t="shared" si="5"/>
        <v>0</v>
      </c>
      <c r="C25" s="991"/>
      <c r="D25" s="1420"/>
      <c r="E25" s="1421"/>
      <c r="F25" s="1420">
        <f t="shared" si="0"/>
        <v>0</v>
      </c>
      <c r="G25" s="1422"/>
      <c r="H25" s="1423"/>
      <c r="I25" s="981">
        <f t="shared" si="10"/>
        <v>0</v>
      </c>
      <c r="K25" s="117"/>
      <c r="L25" s="1057">
        <f t="shared" si="6"/>
        <v>0</v>
      </c>
      <c r="M25" s="991"/>
      <c r="N25" s="1348"/>
      <c r="O25" s="1356"/>
      <c r="P25" s="1348">
        <f t="shared" si="7"/>
        <v>0</v>
      </c>
      <c r="Q25" s="1349"/>
      <c r="R25" s="1350"/>
      <c r="S25" s="981">
        <f t="shared" si="11"/>
        <v>0</v>
      </c>
      <c r="U25" s="117"/>
      <c r="V25" s="1057">
        <f t="shared" si="8"/>
        <v>7</v>
      </c>
      <c r="W25" s="825"/>
      <c r="X25" s="870">
        <f t="shared" si="17"/>
        <v>0</v>
      </c>
      <c r="Y25" s="980"/>
      <c r="Z25" s="870">
        <f t="shared" si="18"/>
        <v>0</v>
      </c>
      <c r="AA25" s="844"/>
      <c r="AB25" s="859"/>
      <c r="AC25" s="981">
        <f t="shared" si="12"/>
        <v>70</v>
      </c>
      <c r="AE25" s="117"/>
      <c r="AF25" s="1057">
        <f t="shared" si="13"/>
        <v>0</v>
      </c>
      <c r="AG25" s="991"/>
      <c r="AH25" s="870"/>
      <c r="AI25" s="980"/>
      <c r="AJ25" s="870">
        <f t="shared" ref="AJ25:AJ72" si="19">AH25</f>
        <v>0</v>
      </c>
      <c r="AK25" s="844"/>
      <c r="AL25" s="859"/>
      <c r="AM25" s="981">
        <f t="shared" si="14"/>
        <v>0</v>
      </c>
      <c r="AO25" s="117"/>
      <c r="AP25" s="1057">
        <f t="shared" si="9"/>
        <v>12</v>
      </c>
      <c r="AQ25" s="991"/>
      <c r="AR25" s="870"/>
      <c r="AS25" s="980"/>
      <c r="AT25" s="870">
        <f t="shared" si="4"/>
        <v>0</v>
      </c>
      <c r="AU25" s="844"/>
      <c r="AV25" s="859"/>
      <c r="AW25" s="981">
        <f t="shared" si="15"/>
        <v>120</v>
      </c>
    </row>
    <row r="26" spans="1:49" x14ac:dyDescent="0.25">
      <c r="A26" s="117"/>
      <c r="B26" s="1049">
        <f t="shared" si="5"/>
        <v>0</v>
      </c>
      <c r="C26" s="991"/>
      <c r="D26" s="1420"/>
      <c r="E26" s="1421"/>
      <c r="F26" s="1420">
        <f t="shared" si="0"/>
        <v>0</v>
      </c>
      <c r="G26" s="1422"/>
      <c r="H26" s="1423"/>
      <c r="I26" s="981">
        <f t="shared" si="10"/>
        <v>0</v>
      </c>
      <c r="K26" s="117"/>
      <c r="L26" s="171">
        <f t="shared" si="6"/>
        <v>0</v>
      </c>
      <c r="M26" s="15"/>
      <c r="N26" s="606"/>
      <c r="O26" s="1341"/>
      <c r="P26" s="606">
        <f t="shared" si="7"/>
        <v>0</v>
      </c>
      <c r="Q26" s="495"/>
      <c r="R26" s="345"/>
      <c r="S26" s="101">
        <f t="shared" si="11"/>
        <v>0</v>
      </c>
      <c r="U26" s="117"/>
      <c r="V26" s="1049">
        <f t="shared" si="8"/>
        <v>7</v>
      </c>
      <c r="W26" s="991"/>
      <c r="X26" s="870">
        <f t="shared" si="17"/>
        <v>0</v>
      </c>
      <c r="Y26" s="980"/>
      <c r="Z26" s="870">
        <f t="shared" si="18"/>
        <v>0</v>
      </c>
      <c r="AA26" s="844"/>
      <c r="AB26" s="859"/>
      <c r="AC26" s="981">
        <f t="shared" si="12"/>
        <v>70</v>
      </c>
      <c r="AE26" s="117"/>
      <c r="AF26" s="1049">
        <f t="shared" si="13"/>
        <v>0</v>
      </c>
      <c r="AG26" s="991"/>
      <c r="AH26" s="870"/>
      <c r="AI26" s="980"/>
      <c r="AJ26" s="1479">
        <f t="shared" si="19"/>
        <v>0</v>
      </c>
      <c r="AK26" s="1430"/>
      <c r="AL26" s="1431"/>
      <c r="AM26" s="1427">
        <f t="shared" si="14"/>
        <v>0</v>
      </c>
      <c r="AO26" s="117"/>
      <c r="AP26" s="1049">
        <f t="shared" si="9"/>
        <v>12</v>
      </c>
      <c r="AQ26" s="991"/>
      <c r="AR26" s="870"/>
      <c r="AS26" s="980"/>
      <c r="AT26" s="870">
        <f t="shared" si="4"/>
        <v>0</v>
      </c>
      <c r="AU26" s="844"/>
      <c r="AV26" s="859"/>
      <c r="AW26" s="981">
        <f t="shared" si="15"/>
        <v>120</v>
      </c>
    </row>
    <row r="27" spans="1:49" x14ac:dyDescent="0.25">
      <c r="A27" s="117"/>
      <c r="B27" s="1057">
        <f t="shared" si="5"/>
        <v>0</v>
      </c>
      <c r="C27" s="991"/>
      <c r="D27" s="1420"/>
      <c r="E27" s="1421"/>
      <c r="F27" s="1420">
        <f t="shared" si="0"/>
        <v>0</v>
      </c>
      <c r="G27" s="1422"/>
      <c r="H27" s="1423"/>
      <c r="I27" s="981">
        <f t="shared" si="10"/>
        <v>0</v>
      </c>
      <c r="K27" s="117"/>
      <c r="L27" s="216">
        <f t="shared" si="6"/>
        <v>0</v>
      </c>
      <c r="M27" s="15"/>
      <c r="N27" s="606"/>
      <c r="O27" s="1341"/>
      <c r="P27" s="606">
        <f t="shared" si="7"/>
        <v>0</v>
      </c>
      <c r="Q27" s="495"/>
      <c r="R27" s="345"/>
      <c r="S27" s="101">
        <f t="shared" si="11"/>
        <v>0</v>
      </c>
      <c r="U27" s="117"/>
      <c r="V27" s="1057">
        <f t="shared" si="8"/>
        <v>7</v>
      </c>
      <c r="W27" s="991"/>
      <c r="X27" s="870">
        <f t="shared" si="17"/>
        <v>0</v>
      </c>
      <c r="Y27" s="980"/>
      <c r="Z27" s="870">
        <f t="shared" si="18"/>
        <v>0</v>
      </c>
      <c r="AA27" s="844"/>
      <c r="AB27" s="859"/>
      <c r="AC27" s="981">
        <f t="shared" si="12"/>
        <v>70</v>
      </c>
      <c r="AE27" s="117"/>
      <c r="AF27" s="1057">
        <f t="shared" si="13"/>
        <v>0</v>
      </c>
      <c r="AG27" s="991"/>
      <c r="AH27" s="870"/>
      <c r="AI27" s="980"/>
      <c r="AJ27" s="1479">
        <f t="shared" si="19"/>
        <v>0</v>
      </c>
      <c r="AK27" s="1430"/>
      <c r="AL27" s="1431"/>
      <c r="AM27" s="1427">
        <f t="shared" si="14"/>
        <v>0</v>
      </c>
      <c r="AO27" s="117"/>
      <c r="AP27" s="1057">
        <f t="shared" si="9"/>
        <v>12</v>
      </c>
      <c r="AQ27" s="991"/>
      <c r="AR27" s="870"/>
      <c r="AS27" s="980"/>
      <c r="AT27" s="870">
        <f t="shared" si="4"/>
        <v>0</v>
      </c>
      <c r="AU27" s="844"/>
      <c r="AV27" s="859"/>
      <c r="AW27" s="981">
        <f t="shared" si="15"/>
        <v>120</v>
      </c>
    </row>
    <row r="28" spans="1:49" x14ac:dyDescent="0.25">
      <c r="A28" s="117"/>
      <c r="B28" s="1049">
        <f t="shared" si="5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10"/>
        <v>0</v>
      </c>
      <c r="K28" s="117"/>
      <c r="L28" s="171">
        <f t="shared" si="6"/>
        <v>0</v>
      </c>
      <c r="M28" s="15"/>
      <c r="N28" s="606"/>
      <c r="O28" s="1341"/>
      <c r="P28" s="606">
        <f t="shared" si="7"/>
        <v>0</v>
      </c>
      <c r="Q28" s="495"/>
      <c r="R28" s="345"/>
      <c r="S28" s="101">
        <f t="shared" si="11"/>
        <v>0</v>
      </c>
      <c r="U28" s="117"/>
      <c r="V28" s="1049">
        <f t="shared" si="8"/>
        <v>7</v>
      </c>
      <c r="W28" s="991"/>
      <c r="X28" s="870">
        <f t="shared" ref="X28:X67" si="20">W28*10</f>
        <v>0</v>
      </c>
      <c r="Y28" s="980"/>
      <c r="Z28" s="870">
        <f t="shared" ref="Z28:Z72" si="21">X28</f>
        <v>0</v>
      </c>
      <c r="AA28" s="844"/>
      <c r="AB28" s="859"/>
      <c r="AC28" s="981">
        <f t="shared" si="12"/>
        <v>70</v>
      </c>
      <c r="AE28" s="117"/>
      <c r="AF28" s="1049">
        <f t="shared" si="13"/>
        <v>0</v>
      </c>
      <c r="AG28" s="991"/>
      <c r="AH28" s="870"/>
      <c r="AI28" s="980"/>
      <c r="AJ28" s="1479">
        <f t="shared" si="19"/>
        <v>0</v>
      </c>
      <c r="AK28" s="1430"/>
      <c r="AL28" s="1431"/>
      <c r="AM28" s="1427">
        <f t="shared" si="14"/>
        <v>0</v>
      </c>
      <c r="AO28" s="117"/>
      <c r="AP28" s="1049">
        <f t="shared" si="9"/>
        <v>12</v>
      </c>
      <c r="AQ28" s="991"/>
      <c r="AR28" s="870"/>
      <c r="AS28" s="980"/>
      <c r="AT28" s="870">
        <f t="shared" si="4"/>
        <v>0</v>
      </c>
      <c r="AU28" s="844"/>
      <c r="AV28" s="859"/>
      <c r="AW28" s="981">
        <f t="shared" si="15"/>
        <v>120</v>
      </c>
    </row>
    <row r="29" spans="1:49" x14ac:dyDescent="0.25">
      <c r="A29" s="117"/>
      <c r="B29" s="1057">
        <f t="shared" si="5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10"/>
        <v>0</v>
      </c>
      <c r="K29" s="117"/>
      <c r="L29" s="216">
        <f t="shared" si="6"/>
        <v>0</v>
      </c>
      <c r="M29" s="15"/>
      <c r="N29" s="606"/>
      <c r="O29" s="1341"/>
      <c r="P29" s="606">
        <f t="shared" si="7"/>
        <v>0</v>
      </c>
      <c r="Q29" s="495"/>
      <c r="R29" s="345"/>
      <c r="S29" s="101">
        <f t="shared" si="11"/>
        <v>0</v>
      </c>
      <c r="U29" s="117"/>
      <c r="V29" s="1057">
        <f t="shared" si="8"/>
        <v>7</v>
      </c>
      <c r="W29" s="991"/>
      <c r="X29" s="870">
        <f t="shared" si="20"/>
        <v>0</v>
      </c>
      <c r="Y29" s="980"/>
      <c r="Z29" s="870">
        <f t="shared" si="21"/>
        <v>0</v>
      </c>
      <c r="AA29" s="844"/>
      <c r="AB29" s="859"/>
      <c r="AC29" s="981">
        <f t="shared" si="12"/>
        <v>70</v>
      </c>
      <c r="AE29" s="117"/>
      <c r="AF29" s="1057">
        <f t="shared" si="13"/>
        <v>0</v>
      </c>
      <c r="AG29" s="991"/>
      <c r="AH29" s="870"/>
      <c r="AI29" s="980"/>
      <c r="AJ29" s="1479">
        <f t="shared" si="19"/>
        <v>0</v>
      </c>
      <c r="AK29" s="1430"/>
      <c r="AL29" s="1431"/>
      <c r="AM29" s="1427">
        <f t="shared" si="14"/>
        <v>0</v>
      </c>
      <c r="AO29" s="117"/>
      <c r="AP29" s="1057">
        <f t="shared" si="9"/>
        <v>12</v>
      </c>
      <c r="AQ29" s="991"/>
      <c r="AR29" s="870"/>
      <c r="AS29" s="980"/>
      <c r="AT29" s="870">
        <f t="shared" si="4"/>
        <v>0</v>
      </c>
      <c r="AU29" s="844"/>
      <c r="AV29" s="859"/>
      <c r="AW29" s="981">
        <f t="shared" si="15"/>
        <v>120</v>
      </c>
    </row>
    <row r="30" spans="1:49" x14ac:dyDescent="0.25">
      <c r="A30" s="117"/>
      <c r="B30" s="1057">
        <f t="shared" si="5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10"/>
        <v>0</v>
      </c>
      <c r="K30" s="117"/>
      <c r="L30" s="216">
        <f t="shared" si="6"/>
        <v>0</v>
      </c>
      <c r="M30" s="15"/>
      <c r="N30" s="606"/>
      <c r="O30" s="1341"/>
      <c r="P30" s="606">
        <f t="shared" si="7"/>
        <v>0</v>
      </c>
      <c r="Q30" s="495"/>
      <c r="R30" s="345"/>
      <c r="S30" s="101">
        <f t="shared" si="11"/>
        <v>0</v>
      </c>
      <c r="U30" s="117"/>
      <c r="V30" s="1057">
        <f t="shared" si="8"/>
        <v>7</v>
      </c>
      <c r="W30" s="991"/>
      <c r="X30" s="870">
        <f t="shared" si="20"/>
        <v>0</v>
      </c>
      <c r="Y30" s="980"/>
      <c r="Z30" s="870">
        <f t="shared" si="21"/>
        <v>0</v>
      </c>
      <c r="AA30" s="844"/>
      <c r="AB30" s="859"/>
      <c r="AC30" s="981">
        <f t="shared" si="12"/>
        <v>70</v>
      </c>
      <c r="AE30" s="117"/>
      <c r="AF30" s="1057">
        <f t="shared" si="13"/>
        <v>0</v>
      </c>
      <c r="AG30" s="991"/>
      <c r="AH30" s="870"/>
      <c r="AI30" s="980"/>
      <c r="AJ30" s="870">
        <f t="shared" si="19"/>
        <v>0</v>
      </c>
      <c r="AK30" s="844"/>
      <c r="AL30" s="859"/>
      <c r="AM30" s="981">
        <f t="shared" si="14"/>
        <v>0</v>
      </c>
      <c r="AO30" s="117"/>
      <c r="AP30" s="1057">
        <f t="shared" si="9"/>
        <v>12</v>
      </c>
      <c r="AQ30" s="991"/>
      <c r="AR30" s="870"/>
      <c r="AS30" s="980"/>
      <c r="AT30" s="870">
        <f t="shared" si="4"/>
        <v>0</v>
      </c>
      <c r="AU30" s="844"/>
      <c r="AV30" s="859"/>
      <c r="AW30" s="981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70">
        <f t="shared" si="20"/>
        <v>0</v>
      </c>
      <c r="Y31" s="980"/>
      <c r="Z31" s="870">
        <f t="shared" si="21"/>
        <v>0</v>
      </c>
      <c r="AA31" s="844"/>
      <c r="AB31" s="859"/>
      <c r="AC31" s="981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81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70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81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70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81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70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81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70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35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70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70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70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70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70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70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70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70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70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70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70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70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70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70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70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70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70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70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70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70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70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70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70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70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70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70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70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70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70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70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70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70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571" t="s">
        <v>11</v>
      </c>
      <c r="D83" s="1572"/>
      <c r="E83" s="56">
        <f>E5+E6-F78+E7</f>
        <v>0</v>
      </c>
      <c r="F83" s="71"/>
      <c r="M83" s="1571" t="s">
        <v>11</v>
      </c>
      <c r="N83" s="1572"/>
      <c r="O83" s="56">
        <f>O5+O6-P78+O7</f>
        <v>-10</v>
      </c>
      <c r="P83" s="71"/>
      <c r="W83" s="1571" t="s">
        <v>11</v>
      </c>
      <c r="X83" s="1572"/>
      <c r="Y83" s="56">
        <f>Y5+Y6-Z78+Y7</f>
        <v>70</v>
      </c>
      <c r="Z83" s="71"/>
      <c r="AG83" s="1571" t="s">
        <v>11</v>
      </c>
      <c r="AH83" s="1572"/>
      <c r="AI83" s="56">
        <f>AI5+AI6-AJ78+AI7</f>
        <v>0</v>
      </c>
      <c r="AJ83" s="71"/>
      <c r="AQ83" s="1571" t="s">
        <v>11</v>
      </c>
      <c r="AR83" s="1572"/>
      <c r="AS83" s="56">
        <f>AS5+AS6-AT78+AS7</f>
        <v>120</v>
      </c>
      <c r="AT83" s="71"/>
    </row>
  </sheetData>
  <sortState ref="W9:AB22">
    <sortCondition ref="AA9:AA22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abSelected="1" workbookViewId="0">
      <selection activeCell="E11" sqref="E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9" t="s">
        <v>580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78" t="s">
        <v>88</v>
      </c>
      <c r="B5" s="1593" t="s">
        <v>77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578"/>
      <c r="B6" s="1593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78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931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992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558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101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46" t="s">
        <v>19</v>
      </c>
      <c r="D41" s="1647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65" t="s">
        <v>52</v>
      </c>
      <c r="B5" s="1660" t="s">
        <v>90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65"/>
      <c r="B6" s="1661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65"/>
      <c r="B7" s="1661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62"/>
      <c r="C8" s="467"/>
      <c r="D8" s="129"/>
      <c r="E8" s="699"/>
      <c r="F8" s="223"/>
      <c r="I8" s="1663" t="s">
        <v>3</v>
      </c>
      <c r="J8" s="165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64"/>
      <c r="J9" s="1659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5"/>
      <c r="E18" s="804"/>
      <c r="F18" s="870">
        <f>D18</f>
        <v>0</v>
      </c>
      <c r="G18" s="844"/>
      <c r="H18" s="831"/>
      <c r="I18" s="821">
        <f t="shared" si="1"/>
        <v>0</v>
      </c>
      <c r="J18" s="1016">
        <f t="shared" si="2"/>
        <v>0</v>
      </c>
    </row>
    <row r="19" spans="1:10" x14ac:dyDescent="0.25">
      <c r="A19" s="81"/>
      <c r="B19" s="81"/>
      <c r="C19" s="15"/>
      <c r="D19" s="1015"/>
      <c r="E19" s="804"/>
      <c r="F19" s="870">
        <f t="shared" ref="F19:F60" si="3">D19</f>
        <v>0</v>
      </c>
      <c r="G19" s="1017"/>
      <c r="H19" s="831"/>
      <c r="I19" s="821">
        <f t="shared" si="1"/>
        <v>0</v>
      </c>
      <c r="J19" s="1016">
        <f t="shared" si="2"/>
        <v>0</v>
      </c>
    </row>
    <row r="20" spans="1:10" x14ac:dyDescent="0.25">
      <c r="A20" s="2"/>
      <c r="B20" s="81"/>
      <c r="C20" s="15"/>
      <c r="D20" s="1015"/>
      <c r="E20" s="804"/>
      <c r="F20" s="870">
        <f t="shared" si="3"/>
        <v>0</v>
      </c>
      <c r="G20" s="844"/>
      <c r="H20" s="831"/>
      <c r="I20" s="821">
        <f t="shared" si="1"/>
        <v>0</v>
      </c>
      <c r="J20" s="1016">
        <f t="shared" si="2"/>
        <v>0</v>
      </c>
    </row>
    <row r="21" spans="1:10" x14ac:dyDescent="0.25">
      <c r="A21" s="2"/>
      <c r="B21" s="81"/>
      <c r="C21" s="15"/>
      <c r="D21" s="1015"/>
      <c r="E21" s="804"/>
      <c r="F21" s="870">
        <f t="shared" si="3"/>
        <v>0</v>
      </c>
      <c r="G21" s="844"/>
      <c r="H21" s="831"/>
      <c r="I21" s="821">
        <f t="shared" si="1"/>
        <v>0</v>
      </c>
      <c r="J21" s="1016">
        <f t="shared" si="2"/>
        <v>0</v>
      </c>
    </row>
    <row r="22" spans="1:10" x14ac:dyDescent="0.25">
      <c r="A22" s="2"/>
      <c r="B22" s="81"/>
      <c r="C22" s="15"/>
      <c r="D22" s="1015"/>
      <c r="E22" s="858"/>
      <c r="F22" s="870">
        <f t="shared" si="3"/>
        <v>0</v>
      </c>
      <c r="G22" s="844"/>
      <c r="H22" s="831"/>
      <c r="I22" s="821">
        <f t="shared" si="1"/>
        <v>0</v>
      </c>
      <c r="J22" s="1016">
        <f t="shared" si="2"/>
        <v>0</v>
      </c>
    </row>
    <row r="23" spans="1:10" x14ac:dyDescent="0.25">
      <c r="A23" s="2"/>
      <c r="B23" s="81"/>
      <c r="C23" s="15"/>
      <c r="D23" s="1015"/>
      <c r="E23" s="858"/>
      <c r="F23" s="870">
        <f t="shared" si="3"/>
        <v>0</v>
      </c>
      <c r="G23" s="844"/>
      <c r="H23" s="831"/>
      <c r="I23" s="821">
        <f t="shared" si="1"/>
        <v>0</v>
      </c>
      <c r="J23" s="1016">
        <f t="shared" si="2"/>
        <v>0</v>
      </c>
    </row>
    <row r="24" spans="1:10" x14ac:dyDescent="0.25">
      <c r="A24" s="2"/>
      <c r="B24" s="81"/>
      <c r="C24" s="15"/>
      <c r="D24" s="1015"/>
      <c r="E24" s="858"/>
      <c r="F24" s="870">
        <f t="shared" si="3"/>
        <v>0</v>
      </c>
      <c r="G24" s="844"/>
      <c r="H24" s="831"/>
      <c r="I24" s="821">
        <f t="shared" si="1"/>
        <v>0</v>
      </c>
      <c r="J24" s="1016">
        <f t="shared" si="2"/>
        <v>0</v>
      </c>
    </row>
    <row r="25" spans="1:10" x14ac:dyDescent="0.25">
      <c r="A25" s="2"/>
      <c r="B25" s="81"/>
      <c r="C25" s="15"/>
      <c r="D25" s="1015"/>
      <c r="E25" s="858"/>
      <c r="F25" s="870">
        <f t="shared" si="3"/>
        <v>0</v>
      </c>
      <c r="G25" s="844"/>
      <c r="H25" s="831"/>
      <c r="I25" s="821">
        <f t="shared" si="1"/>
        <v>0</v>
      </c>
      <c r="J25" s="1016">
        <f t="shared" si="2"/>
        <v>0</v>
      </c>
    </row>
    <row r="26" spans="1:10" x14ac:dyDescent="0.25">
      <c r="A26" s="2"/>
      <c r="B26" s="81"/>
      <c r="C26" s="15"/>
      <c r="D26" s="1015"/>
      <c r="E26" s="804"/>
      <c r="F26" s="870">
        <f t="shared" si="3"/>
        <v>0</v>
      </c>
      <c r="G26" s="844"/>
      <c r="H26" s="831"/>
      <c r="I26" s="1018">
        <f t="shared" si="1"/>
        <v>0</v>
      </c>
      <c r="J26" s="1016">
        <f t="shared" si="2"/>
        <v>0</v>
      </c>
    </row>
    <row r="27" spans="1:10" x14ac:dyDescent="0.25">
      <c r="A27" s="2"/>
      <c r="B27" s="81"/>
      <c r="C27" s="15"/>
      <c r="D27" s="1015"/>
      <c r="E27" s="804"/>
      <c r="F27" s="870">
        <f t="shared" si="3"/>
        <v>0</v>
      </c>
      <c r="G27" s="844"/>
      <c r="H27" s="831"/>
      <c r="I27" s="1018">
        <f t="shared" si="1"/>
        <v>0</v>
      </c>
      <c r="J27" s="1016">
        <f t="shared" si="2"/>
        <v>0</v>
      </c>
    </row>
    <row r="28" spans="1:10" x14ac:dyDescent="0.25">
      <c r="A28" s="2"/>
      <c r="B28" s="81"/>
      <c r="C28" s="15"/>
      <c r="D28" s="1015"/>
      <c r="E28" s="804"/>
      <c r="F28" s="870">
        <f t="shared" si="3"/>
        <v>0</v>
      </c>
      <c r="G28" s="844"/>
      <c r="H28" s="831"/>
      <c r="I28" s="1018">
        <f t="shared" si="1"/>
        <v>0</v>
      </c>
      <c r="J28" s="1016">
        <f t="shared" si="2"/>
        <v>0</v>
      </c>
    </row>
    <row r="29" spans="1:10" x14ac:dyDescent="0.25">
      <c r="A29" s="166"/>
      <c r="B29" s="81"/>
      <c r="C29" s="15"/>
      <c r="D29" s="1015"/>
      <c r="E29" s="804"/>
      <c r="F29" s="870">
        <f t="shared" si="3"/>
        <v>0</v>
      </c>
      <c r="G29" s="844"/>
      <c r="H29" s="831"/>
      <c r="I29" s="1018">
        <f t="shared" si="1"/>
        <v>0</v>
      </c>
      <c r="J29" s="1016">
        <f t="shared" si="2"/>
        <v>0</v>
      </c>
    </row>
    <row r="30" spans="1:10" x14ac:dyDescent="0.25">
      <c r="A30" s="166"/>
      <c r="B30" s="81"/>
      <c r="C30" s="15"/>
      <c r="D30" s="1015"/>
      <c r="E30" s="858"/>
      <c r="F30" s="870">
        <f t="shared" si="3"/>
        <v>0</v>
      </c>
      <c r="G30" s="844"/>
      <c r="H30" s="831"/>
      <c r="I30" s="821">
        <f t="shared" si="1"/>
        <v>0</v>
      </c>
      <c r="J30" s="1016">
        <f t="shared" si="2"/>
        <v>0</v>
      </c>
    </row>
    <row r="31" spans="1:10" x14ac:dyDescent="0.25">
      <c r="A31" s="166"/>
      <c r="B31" s="81"/>
      <c r="C31" s="15"/>
      <c r="D31" s="1015"/>
      <c r="E31" s="858"/>
      <c r="F31" s="870">
        <f t="shared" si="3"/>
        <v>0</v>
      </c>
      <c r="G31" s="844"/>
      <c r="H31" s="831"/>
      <c r="I31" s="821">
        <f t="shared" si="1"/>
        <v>0</v>
      </c>
      <c r="J31" s="1016">
        <f t="shared" si="2"/>
        <v>0</v>
      </c>
    </row>
    <row r="32" spans="1:10" x14ac:dyDescent="0.25">
      <c r="A32" s="166"/>
      <c r="B32" s="81"/>
      <c r="C32" s="15"/>
      <c r="D32" s="1015"/>
      <c r="E32" s="858"/>
      <c r="F32" s="870">
        <f t="shared" si="3"/>
        <v>0</v>
      </c>
      <c r="G32" s="844"/>
      <c r="H32" s="831"/>
      <c r="I32" s="821">
        <f t="shared" si="1"/>
        <v>0</v>
      </c>
      <c r="J32" s="1016">
        <f t="shared" si="2"/>
        <v>0</v>
      </c>
    </row>
    <row r="33" spans="1:10" x14ac:dyDescent="0.25">
      <c r="A33" s="166"/>
      <c r="B33" s="81"/>
      <c r="C33" s="15"/>
      <c r="D33" s="1015"/>
      <c r="E33" s="858"/>
      <c r="F33" s="870">
        <f t="shared" si="3"/>
        <v>0</v>
      </c>
      <c r="G33" s="844"/>
      <c r="H33" s="831"/>
      <c r="I33" s="821">
        <f t="shared" si="1"/>
        <v>0</v>
      </c>
      <c r="J33" s="1016">
        <f t="shared" si="2"/>
        <v>0</v>
      </c>
    </row>
    <row r="34" spans="1:10" x14ac:dyDescent="0.25">
      <c r="A34" s="2"/>
      <c r="B34" s="81"/>
      <c r="C34" s="15"/>
      <c r="D34" s="1015"/>
      <c r="E34" s="858"/>
      <c r="F34" s="870">
        <f t="shared" si="3"/>
        <v>0</v>
      </c>
      <c r="G34" s="844"/>
      <c r="H34" s="831"/>
      <c r="I34" s="821">
        <f t="shared" si="1"/>
        <v>0</v>
      </c>
      <c r="J34" s="1016">
        <f t="shared" si="2"/>
        <v>0</v>
      </c>
    </row>
    <row r="35" spans="1:10" x14ac:dyDescent="0.25">
      <c r="A35" s="2"/>
      <c r="B35" s="81"/>
      <c r="C35" s="15"/>
      <c r="D35" s="1015"/>
      <c r="E35" s="858"/>
      <c r="F35" s="870">
        <f t="shared" si="3"/>
        <v>0</v>
      </c>
      <c r="G35" s="844"/>
      <c r="H35" s="831"/>
      <c r="I35" s="821">
        <f t="shared" si="1"/>
        <v>0</v>
      </c>
      <c r="J35" s="1016">
        <f t="shared" si="2"/>
        <v>0</v>
      </c>
    </row>
    <row r="36" spans="1:10" x14ac:dyDescent="0.25">
      <c r="A36" s="2"/>
      <c r="B36" s="81"/>
      <c r="C36" s="15"/>
      <c r="D36" s="1015"/>
      <c r="E36" s="858"/>
      <c r="F36" s="870">
        <f t="shared" si="3"/>
        <v>0</v>
      </c>
      <c r="G36" s="844"/>
      <c r="H36" s="831"/>
      <c r="I36" s="821">
        <f t="shared" si="1"/>
        <v>0</v>
      </c>
      <c r="J36" s="1016">
        <f t="shared" si="2"/>
        <v>0</v>
      </c>
    </row>
    <row r="37" spans="1:10" x14ac:dyDescent="0.25">
      <c r="A37" s="2"/>
      <c r="B37" s="81"/>
      <c r="C37" s="15"/>
      <c r="D37" s="1015"/>
      <c r="E37" s="1019"/>
      <c r="F37" s="870">
        <f t="shared" si="3"/>
        <v>0</v>
      </c>
      <c r="G37" s="844"/>
      <c r="H37" s="831"/>
      <c r="I37" s="821">
        <f t="shared" si="1"/>
        <v>0</v>
      </c>
      <c r="J37" s="1016">
        <f t="shared" si="2"/>
        <v>0</v>
      </c>
    </row>
    <row r="38" spans="1:10" x14ac:dyDescent="0.25">
      <c r="A38" s="2"/>
      <c r="B38" s="81"/>
      <c r="C38" s="15"/>
      <c r="D38" s="1015"/>
      <c r="E38" s="1019"/>
      <c r="F38" s="870">
        <f t="shared" si="3"/>
        <v>0</v>
      </c>
      <c r="G38" s="844"/>
      <c r="H38" s="831"/>
      <c r="I38" s="821">
        <f t="shared" si="1"/>
        <v>0</v>
      </c>
      <c r="J38" s="1016">
        <f t="shared" si="2"/>
        <v>0</v>
      </c>
    </row>
    <row r="39" spans="1:10" x14ac:dyDescent="0.25">
      <c r="A39" s="2"/>
      <c r="B39" s="81"/>
      <c r="C39" s="15"/>
      <c r="D39" s="1015"/>
      <c r="E39" s="1019"/>
      <c r="F39" s="870">
        <f t="shared" si="3"/>
        <v>0</v>
      </c>
      <c r="G39" s="844"/>
      <c r="H39" s="831"/>
      <c r="I39" s="821">
        <f t="shared" si="1"/>
        <v>0</v>
      </c>
      <c r="J39" s="1016">
        <f t="shared" si="2"/>
        <v>0</v>
      </c>
    </row>
    <row r="40" spans="1:10" x14ac:dyDescent="0.25">
      <c r="A40" s="2"/>
      <c r="B40" s="81"/>
      <c r="C40" s="15"/>
      <c r="D40" s="1015"/>
      <c r="E40" s="1019"/>
      <c r="F40" s="870">
        <f t="shared" si="3"/>
        <v>0</v>
      </c>
      <c r="G40" s="844"/>
      <c r="H40" s="831"/>
      <c r="I40" s="821">
        <f t="shared" si="1"/>
        <v>0</v>
      </c>
      <c r="J40" s="1016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34" t="s">
        <v>11</v>
      </c>
      <c r="D65" s="163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P22" sqref="P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68" t="s">
        <v>377</v>
      </c>
      <c r="B1" s="1668"/>
      <c r="C1" s="1668"/>
      <c r="D1" s="1668"/>
      <c r="E1" s="1668"/>
      <c r="F1" s="1668"/>
      <c r="G1" s="1668"/>
      <c r="H1" s="1668"/>
      <c r="I1" s="1668"/>
      <c r="J1" s="95">
        <v>1</v>
      </c>
      <c r="L1" s="1673" t="s">
        <v>382</v>
      </c>
      <c r="M1" s="1673"/>
      <c r="N1" s="1673"/>
      <c r="O1" s="1673"/>
      <c r="P1" s="1673"/>
      <c r="Q1" s="1673"/>
      <c r="R1" s="1673"/>
      <c r="S1" s="1673"/>
      <c r="T1" s="1673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887.56</v>
      </c>
      <c r="Q4" s="675">
        <v>34</v>
      </c>
      <c r="R4" s="71"/>
    </row>
    <row r="5" spans="1:21" ht="15" customHeight="1" x14ac:dyDescent="0.25">
      <c r="A5" s="1669" t="s">
        <v>250</v>
      </c>
      <c r="B5" s="1670" t="s">
        <v>198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17221.920000000002</v>
      </c>
      <c r="H5" s="57">
        <f>E4+E5+E6-G5+E7+E8</f>
        <v>-3.637978807091713E-12</v>
      </c>
      <c r="L5" s="1669" t="s">
        <v>250</v>
      </c>
      <c r="M5" s="1670" t="s">
        <v>198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-9.2899999999999636</v>
      </c>
    </row>
    <row r="6" spans="1:21" ht="16.5" customHeight="1" x14ac:dyDescent="0.25">
      <c r="A6" s="1669"/>
      <c r="B6" s="1671"/>
      <c r="C6" s="219"/>
      <c r="D6" s="129"/>
      <c r="E6" s="674"/>
      <c r="F6" s="675"/>
      <c r="G6" s="71"/>
      <c r="L6" s="1669"/>
      <c r="M6" s="1671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669"/>
      <c r="B7" s="1672"/>
      <c r="C7" s="219"/>
      <c r="D7" s="129"/>
      <c r="E7" s="674"/>
      <c r="F7" s="675"/>
      <c r="G7" s="71"/>
      <c r="I7" s="339"/>
      <c r="J7" s="339"/>
      <c r="L7" s="1669"/>
      <c r="M7" s="1672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50" t="s">
        <v>47</v>
      </c>
      <c r="J8" s="1666" t="s">
        <v>4</v>
      </c>
      <c r="L8" s="3"/>
      <c r="M8" s="365"/>
      <c r="N8" s="219"/>
      <c r="O8" s="129"/>
      <c r="P8" s="676"/>
      <c r="Q8" s="122"/>
      <c r="R8" s="71"/>
      <c r="T8" s="1650" t="s">
        <v>47</v>
      </c>
      <c r="U8" s="1666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51"/>
      <c r="J9" s="1667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51"/>
      <c r="U9" s="1667"/>
    </row>
    <row r="10" spans="1:21" ht="15.75" thickTop="1" x14ac:dyDescent="0.25">
      <c r="A10" s="2"/>
      <c r="B10" s="81"/>
      <c r="C10" s="15">
        <v>4</v>
      </c>
      <c r="D10" s="146">
        <v>106.16</v>
      </c>
      <c r="E10" s="1019">
        <v>45251</v>
      </c>
      <c r="F10" s="870">
        <f t="shared" ref="F10" si="0">D10</f>
        <v>106.16</v>
      </c>
      <c r="G10" s="1103" t="s">
        <v>344</v>
      </c>
      <c r="H10" s="859">
        <v>0</v>
      </c>
      <c r="I10" s="821">
        <f>E4+E5+E6-F10+E7+E8</f>
        <v>17115.759999999998</v>
      </c>
      <c r="J10" s="1016">
        <f>F4+F5+F6+F7-C10+F8</f>
        <v>656</v>
      </c>
      <c r="L10" s="2"/>
      <c r="M10" s="81"/>
      <c r="N10" s="1471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830</v>
      </c>
      <c r="S10" s="69">
        <v>0</v>
      </c>
      <c r="T10" s="821">
        <f>P4+P5+P6-Q10+P7+P8</f>
        <v>3803.55</v>
      </c>
      <c r="U10" s="1016">
        <f>Q4+Q5+Q6+Q7-N10+Q8</f>
        <v>148</v>
      </c>
    </row>
    <row r="11" spans="1:21" x14ac:dyDescent="0.25">
      <c r="A11" s="2"/>
      <c r="B11" s="81"/>
      <c r="C11" s="15">
        <v>4</v>
      </c>
      <c r="D11" s="146">
        <v>106.7</v>
      </c>
      <c r="E11" s="1019">
        <v>45253</v>
      </c>
      <c r="F11" s="870">
        <f>D11</f>
        <v>106.7</v>
      </c>
      <c r="G11" s="844" t="s">
        <v>358</v>
      </c>
      <c r="H11" s="859">
        <v>70</v>
      </c>
      <c r="I11" s="821">
        <f>I10-F11</f>
        <v>17009.059999999998</v>
      </c>
      <c r="J11" s="1016">
        <f>J10-C11</f>
        <v>652</v>
      </c>
      <c r="L11" s="2"/>
      <c r="M11" s="81"/>
      <c r="N11" s="991">
        <v>18</v>
      </c>
      <c r="O11" s="1104">
        <v>469.54</v>
      </c>
      <c r="P11" s="1019">
        <v>45281</v>
      </c>
      <c r="Q11" s="870">
        <f>O11</f>
        <v>469.54</v>
      </c>
      <c r="R11" s="844" t="s">
        <v>830</v>
      </c>
      <c r="S11" s="859">
        <v>0</v>
      </c>
      <c r="T11" s="821">
        <f>T10-Q11</f>
        <v>3334.01</v>
      </c>
      <c r="U11" s="1016">
        <f>U10-N11</f>
        <v>130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359</v>
      </c>
      <c r="H12" s="859">
        <v>0</v>
      </c>
      <c r="I12" s="821">
        <f t="shared" ref="I12:I75" si="2">I11-F12</f>
        <v>16793.159999999996</v>
      </c>
      <c r="J12" s="1016">
        <f t="shared" ref="J12:J75" si="3">J11-C12</f>
        <v>644</v>
      </c>
      <c r="L12" s="78" t="s">
        <v>32</v>
      </c>
      <c r="M12" s="81"/>
      <c r="N12" s="991">
        <v>30</v>
      </c>
      <c r="O12" s="1104">
        <v>784.49</v>
      </c>
      <c r="P12" s="858">
        <v>45281</v>
      </c>
      <c r="Q12" s="870">
        <f>O12</f>
        <v>784.49</v>
      </c>
      <c r="R12" s="844" t="s">
        <v>831</v>
      </c>
      <c r="S12" s="859">
        <v>0</v>
      </c>
      <c r="T12" s="821">
        <f t="shared" ref="T12:T75" si="4">T11-Q12</f>
        <v>2549.5200000000004</v>
      </c>
      <c r="U12" s="1016">
        <f t="shared" ref="U12:U75" si="5">U11-N12</f>
        <v>100</v>
      </c>
    </row>
    <row r="13" spans="1:21" x14ac:dyDescent="0.25">
      <c r="A13" s="79"/>
      <c r="B13" s="81"/>
      <c r="C13" s="1191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1">
        <v>21</v>
      </c>
      <c r="O13" s="1104">
        <v>537.64</v>
      </c>
      <c r="P13" s="804">
        <v>45282</v>
      </c>
      <c r="Q13" s="870">
        <f t="shared" ref="Q13:Q76" si="7">O13</f>
        <v>537.64</v>
      </c>
      <c r="R13" s="844" t="s">
        <v>840</v>
      </c>
      <c r="S13" s="859">
        <v>68</v>
      </c>
      <c r="T13" s="821">
        <f t="shared" si="4"/>
        <v>2011.8800000000006</v>
      </c>
      <c r="U13" s="1016">
        <f t="shared" si="5"/>
        <v>79</v>
      </c>
    </row>
    <row r="14" spans="1:21" x14ac:dyDescent="0.25">
      <c r="A14" s="81"/>
      <c r="B14" s="81"/>
      <c r="C14" s="15">
        <v>9</v>
      </c>
      <c r="D14" s="1336">
        <v>225.8</v>
      </c>
      <c r="E14" s="1337">
        <v>45258</v>
      </c>
      <c r="F14" s="1163">
        <f t="shared" si="6"/>
        <v>225.8</v>
      </c>
      <c r="G14" s="1159" t="s">
        <v>562</v>
      </c>
      <c r="H14" s="1160">
        <v>70</v>
      </c>
      <c r="I14" s="821">
        <f t="shared" si="2"/>
        <v>16567.359999999997</v>
      </c>
      <c r="J14" s="1016">
        <f t="shared" si="3"/>
        <v>635</v>
      </c>
      <c r="L14" s="81"/>
      <c r="M14" s="81"/>
      <c r="N14" s="991">
        <v>35</v>
      </c>
      <c r="O14" s="1104">
        <v>894.62</v>
      </c>
      <c r="P14" s="804">
        <v>45283</v>
      </c>
      <c r="Q14" s="870">
        <f t="shared" si="7"/>
        <v>894.62</v>
      </c>
      <c r="R14" s="844" t="s">
        <v>858</v>
      </c>
      <c r="S14" s="859">
        <v>0</v>
      </c>
      <c r="T14" s="821">
        <f t="shared" si="4"/>
        <v>1117.2600000000007</v>
      </c>
      <c r="U14" s="1016">
        <f t="shared" si="5"/>
        <v>44</v>
      </c>
    </row>
    <row r="15" spans="1:21" x14ac:dyDescent="0.25">
      <c r="A15" s="80" t="s">
        <v>33</v>
      </c>
      <c r="B15" s="81"/>
      <c r="C15" s="15">
        <v>13</v>
      </c>
      <c r="D15" s="1336">
        <v>349.32</v>
      </c>
      <c r="E15" s="1337">
        <v>45258</v>
      </c>
      <c r="F15" s="1163">
        <f t="shared" si="6"/>
        <v>349.32</v>
      </c>
      <c r="G15" s="1159" t="s">
        <v>563</v>
      </c>
      <c r="H15" s="1160">
        <v>0</v>
      </c>
      <c r="I15" s="821">
        <f t="shared" si="2"/>
        <v>16218.039999999997</v>
      </c>
      <c r="J15" s="1016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859</v>
      </c>
      <c r="S15" s="859">
        <v>65</v>
      </c>
      <c r="T15" s="821">
        <f t="shared" si="4"/>
        <v>985.92000000000064</v>
      </c>
      <c r="U15" s="1016">
        <f t="shared" si="5"/>
        <v>39</v>
      </c>
    </row>
    <row r="16" spans="1:21" x14ac:dyDescent="0.25">
      <c r="A16" s="79"/>
      <c r="B16" s="81"/>
      <c r="C16" s="15">
        <v>8</v>
      </c>
      <c r="D16" s="1336">
        <v>202.65</v>
      </c>
      <c r="E16" s="1330">
        <v>45260</v>
      </c>
      <c r="F16" s="1163">
        <f t="shared" si="6"/>
        <v>202.65</v>
      </c>
      <c r="G16" s="1159" t="s">
        <v>631</v>
      </c>
      <c r="H16" s="1160">
        <v>70</v>
      </c>
      <c r="I16" s="821">
        <f t="shared" si="2"/>
        <v>16015.389999999998</v>
      </c>
      <c r="J16" s="1016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860</v>
      </c>
      <c r="S16" s="859">
        <v>65</v>
      </c>
      <c r="T16" s="821">
        <f t="shared" si="4"/>
        <v>654.55000000000064</v>
      </c>
      <c r="U16" s="1016">
        <f t="shared" si="5"/>
        <v>26</v>
      </c>
    </row>
    <row r="17" spans="1:21" x14ac:dyDescent="0.25">
      <c r="A17" s="81"/>
      <c r="B17" s="81"/>
      <c r="C17" s="15">
        <v>12</v>
      </c>
      <c r="D17" s="1336">
        <v>304.92</v>
      </c>
      <c r="E17" s="1338">
        <v>45260</v>
      </c>
      <c r="F17" s="781">
        <f t="shared" si="6"/>
        <v>304.92</v>
      </c>
      <c r="G17" s="708" t="s">
        <v>631</v>
      </c>
      <c r="H17" s="709">
        <v>70</v>
      </c>
      <c r="I17" s="194">
        <f t="shared" si="2"/>
        <v>15710.469999999998</v>
      </c>
      <c r="J17" s="1016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870</v>
      </c>
      <c r="S17" s="69">
        <v>65</v>
      </c>
      <c r="T17" s="194">
        <f t="shared" si="4"/>
        <v>556.52000000000066</v>
      </c>
      <c r="U17" s="1016">
        <f t="shared" si="5"/>
        <v>22</v>
      </c>
    </row>
    <row r="18" spans="1:21" x14ac:dyDescent="0.25">
      <c r="A18" s="2"/>
      <c r="B18" s="81"/>
      <c r="C18" s="15">
        <v>4</v>
      </c>
      <c r="D18" s="1336">
        <v>104.94</v>
      </c>
      <c r="E18" s="1338">
        <v>45261</v>
      </c>
      <c r="F18" s="781">
        <f t="shared" si="6"/>
        <v>104.94</v>
      </c>
      <c r="G18" s="1339" t="s">
        <v>648</v>
      </c>
      <c r="H18" s="709">
        <v>70</v>
      </c>
      <c r="I18" s="194">
        <f t="shared" si="2"/>
        <v>15605.529999999997</v>
      </c>
      <c r="J18" s="1016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921</v>
      </c>
      <c r="S18" s="69">
        <v>68</v>
      </c>
      <c r="T18" s="194">
        <f t="shared" si="4"/>
        <v>296.35000000000065</v>
      </c>
      <c r="U18" s="1016">
        <f t="shared" si="5"/>
        <v>12</v>
      </c>
    </row>
    <row r="19" spans="1:21" x14ac:dyDescent="0.25">
      <c r="A19" s="2"/>
      <c r="B19" s="81"/>
      <c r="C19" s="53">
        <v>1</v>
      </c>
      <c r="D19" s="1336">
        <v>26.09</v>
      </c>
      <c r="E19" s="1338">
        <v>45261</v>
      </c>
      <c r="F19" s="781">
        <f t="shared" si="6"/>
        <v>26.09</v>
      </c>
      <c r="G19" s="708" t="s">
        <v>651</v>
      </c>
      <c r="H19" s="709">
        <v>70</v>
      </c>
      <c r="I19" s="194">
        <f t="shared" si="2"/>
        <v>15579.439999999997</v>
      </c>
      <c r="J19" s="1016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979</v>
      </c>
      <c r="S19" s="69">
        <v>0</v>
      </c>
      <c r="T19" s="194">
        <f t="shared" si="4"/>
        <v>-9.2899999999993383</v>
      </c>
      <c r="U19" s="1016">
        <f t="shared" si="5"/>
        <v>0</v>
      </c>
    </row>
    <row r="20" spans="1:21" x14ac:dyDescent="0.25">
      <c r="A20" s="2"/>
      <c r="B20" s="81"/>
      <c r="C20" s="15">
        <v>11</v>
      </c>
      <c r="D20" s="1336">
        <v>295.43</v>
      </c>
      <c r="E20" s="1157">
        <v>45262</v>
      </c>
      <c r="F20" s="781">
        <f t="shared" si="6"/>
        <v>295.43</v>
      </c>
      <c r="G20" s="708" t="s">
        <v>655</v>
      </c>
      <c r="H20" s="709">
        <v>70</v>
      </c>
      <c r="I20" s="194">
        <f t="shared" si="2"/>
        <v>15284.009999999997</v>
      </c>
      <c r="J20" s="1016">
        <f t="shared" si="3"/>
        <v>586</v>
      </c>
      <c r="L20" s="2"/>
      <c r="M20" s="81"/>
      <c r="N20" s="15"/>
      <c r="O20" s="146">
        <v>0</v>
      </c>
      <c r="P20" s="228"/>
      <c r="Q20" s="67">
        <f t="shared" si="7"/>
        <v>0</v>
      </c>
      <c r="R20" s="68"/>
      <c r="S20" s="69"/>
      <c r="T20" s="194">
        <f t="shared" si="4"/>
        <v>-9.2899999999993383</v>
      </c>
      <c r="U20" s="1016">
        <f t="shared" si="5"/>
        <v>0</v>
      </c>
    </row>
    <row r="21" spans="1:21" x14ac:dyDescent="0.25">
      <c r="A21" s="2"/>
      <c r="B21" s="81"/>
      <c r="C21" s="15">
        <v>8</v>
      </c>
      <c r="D21" s="1336">
        <v>216.43</v>
      </c>
      <c r="E21" s="1157">
        <v>45265</v>
      </c>
      <c r="F21" s="781">
        <f t="shared" si="6"/>
        <v>216.43</v>
      </c>
      <c r="G21" s="708" t="s">
        <v>663</v>
      </c>
      <c r="H21" s="709">
        <v>0</v>
      </c>
      <c r="I21" s="194">
        <f t="shared" si="2"/>
        <v>15067.579999999996</v>
      </c>
      <c r="J21" s="1016">
        <f t="shared" si="3"/>
        <v>578</v>
      </c>
      <c r="L21" s="2"/>
      <c r="M21" s="81"/>
      <c r="N21" s="15"/>
      <c r="O21" s="146">
        <v>0</v>
      </c>
      <c r="P21" s="228"/>
      <c r="Q21" s="67">
        <f t="shared" si="7"/>
        <v>0</v>
      </c>
      <c r="R21" s="68"/>
      <c r="S21" s="69"/>
      <c r="T21" s="194">
        <f t="shared" si="4"/>
        <v>-9.2899999999993383</v>
      </c>
      <c r="U21" s="1016">
        <f t="shared" si="5"/>
        <v>0</v>
      </c>
    </row>
    <row r="22" spans="1:21" x14ac:dyDescent="0.25">
      <c r="A22" s="2"/>
      <c r="B22" s="81"/>
      <c r="C22" s="15">
        <v>4</v>
      </c>
      <c r="D22" s="1336">
        <v>104.3</v>
      </c>
      <c r="E22" s="1334">
        <v>45265</v>
      </c>
      <c r="F22" s="781">
        <f t="shared" si="6"/>
        <v>104.3</v>
      </c>
      <c r="G22" s="708" t="s">
        <v>665</v>
      </c>
      <c r="H22" s="709">
        <v>70</v>
      </c>
      <c r="I22" s="194">
        <f t="shared" si="2"/>
        <v>14963.279999999997</v>
      </c>
      <c r="J22" s="1016">
        <f t="shared" si="3"/>
        <v>574</v>
      </c>
      <c r="L22" s="2"/>
      <c r="M22" s="81"/>
      <c r="N22" s="15"/>
      <c r="O22" s="146">
        <v>0</v>
      </c>
      <c r="P22" s="229"/>
      <c r="Q22" s="67">
        <f t="shared" si="7"/>
        <v>0</v>
      </c>
      <c r="R22" s="68"/>
      <c r="S22" s="69"/>
      <c r="T22" s="194">
        <f t="shared" si="4"/>
        <v>-9.2899999999993383</v>
      </c>
      <c r="U22" s="1016">
        <f t="shared" si="5"/>
        <v>0</v>
      </c>
    </row>
    <row r="23" spans="1:21" x14ac:dyDescent="0.25">
      <c r="A23" s="2"/>
      <c r="B23" s="81"/>
      <c r="C23" s="15">
        <v>8</v>
      </c>
      <c r="D23" s="1336">
        <v>213.58</v>
      </c>
      <c r="E23" s="1334">
        <v>45266</v>
      </c>
      <c r="F23" s="781">
        <f t="shared" si="6"/>
        <v>213.58</v>
      </c>
      <c r="G23" s="708" t="s">
        <v>684</v>
      </c>
      <c r="H23" s="709">
        <v>70</v>
      </c>
      <c r="I23" s="194">
        <f t="shared" si="2"/>
        <v>14749.699999999997</v>
      </c>
      <c r="J23" s="1016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-9.2899999999993383</v>
      </c>
      <c r="U23" s="1016">
        <f t="shared" si="5"/>
        <v>0</v>
      </c>
    </row>
    <row r="24" spans="1:21" x14ac:dyDescent="0.25">
      <c r="A24" s="2"/>
      <c r="B24" s="81"/>
      <c r="C24" s="15">
        <v>10</v>
      </c>
      <c r="D24" s="1336">
        <v>265.20999999999998</v>
      </c>
      <c r="E24" s="1334">
        <v>45266</v>
      </c>
      <c r="F24" s="781">
        <f t="shared" si="6"/>
        <v>265.20999999999998</v>
      </c>
      <c r="G24" s="708" t="s">
        <v>686</v>
      </c>
      <c r="H24" s="709">
        <v>68</v>
      </c>
      <c r="I24" s="194">
        <f t="shared" si="2"/>
        <v>14484.489999999998</v>
      </c>
      <c r="J24" s="1016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-9.2899999999993383</v>
      </c>
      <c r="U24" s="1016">
        <f t="shared" si="5"/>
        <v>0</v>
      </c>
    </row>
    <row r="25" spans="1:21" x14ac:dyDescent="0.25">
      <c r="A25" s="2"/>
      <c r="B25" s="81"/>
      <c r="C25" s="991"/>
      <c r="D25" s="1696">
        <v>0</v>
      </c>
      <c r="E25" s="1333"/>
      <c r="F25" s="1163">
        <f t="shared" si="6"/>
        <v>0</v>
      </c>
      <c r="G25" s="1159"/>
      <c r="H25" s="709"/>
      <c r="I25" s="194">
        <f t="shared" si="2"/>
        <v>14484.489999999998</v>
      </c>
      <c r="J25" s="122">
        <f t="shared" si="3"/>
        <v>556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-9.2899999999993383</v>
      </c>
      <c r="U25" s="122">
        <f t="shared" si="5"/>
        <v>0</v>
      </c>
    </row>
    <row r="26" spans="1:21" x14ac:dyDescent="0.25">
      <c r="A26" s="2"/>
      <c r="B26" s="81"/>
      <c r="C26" s="822">
        <v>8</v>
      </c>
      <c r="D26" s="1692">
        <v>212.72</v>
      </c>
      <c r="E26" s="1693">
        <v>45266</v>
      </c>
      <c r="F26" s="1694">
        <f t="shared" si="6"/>
        <v>212.72</v>
      </c>
      <c r="G26" s="1695" t="s">
        <v>689</v>
      </c>
      <c r="H26" s="709">
        <v>0</v>
      </c>
      <c r="I26" s="194">
        <f t="shared" si="2"/>
        <v>14271.769999999999</v>
      </c>
      <c r="J26" s="122">
        <f t="shared" si="3"/>
        <v>548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-9.2899999999993383</v>
      </c>
      <c r="U26" s="122">
        <f t="shared" si="5"/>
        <v>0</v>
      </c>
    </row>
    <row r="27" spans="1:21" x14ac:dyDescent="0.25">
      <c r="A27" s="2"/>
      <c r="B27" s="81"/>
      <c r="C27" s="822">
        <v>12</v>
      </c>
      <c r="D27" s="1692">
        <v>324.74</v>
      </c>
      <c r="E27" s="1693">
        <v>45266</v>
      </c>
      <c r="F27" s="1694">
        <f t="shared" si="6"/>
        <v>324.74</v>
      </c>
      <c r="G27" s="1695" t="s">
        <v>689</v>
      </c>
      <c r="H27" s="709">
        <v>0</v>
      </c>
      <c r="I27" s="194">
        <f t="shared" si="2"/>
        <v>13947.029999999999</v>
      </c>
      <c r="J27" s="122">
        <f t="shared" si="3"/>
        <v>536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-9.2899999999993383</v>
      </c>
      <c r="U27" s="122">
        <f t="shared" si="5"/>
        <v>0</v>
      </c>
    </row>
    <row r="28" spans="1:21" x14ac:dyDescent="0.25">
      <c r="A28" s="2"/>
      <c r="B28" s="81"/>
      <c r="C28" s="15">
        <v>30</v>
      </c>
      <c r="D28" s="1336">
        <v>805.68</v>
      </c>
      <c r="E28" s="1334">
        <v>45266</v>
      </c>
      <c r="F28" s="781">
        <f t="shared" si="6"/>
        <v>805.68</v>
      </c>
      <c r="G28" s="708" t="s">
        <v>690</v>
      </c>
      <c r="H28" s="709">
        <v>0</v>
      </c>
      <c r="I28" s="194">
        <f t="shared" si="2"/>
        <v>13141.349999999999</v>
      </c>
      <c r="J28" s="122">
        <f t="shared" si="3"/>
        <v>506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-9.2899999999993383</v>
      </c>
      <c r="U28" s="122">
        <f t="shared" si="5"/>
        <v>0</v>
      </c>
    </row>
    <row r="29" spans="1:21" x14ac:dyDescent="0.25">
      <c r="A29" s="2"/>
      <c r="B29" s="81"/>
      <c r="C29" s="15">
        <v>20</v>
      </c>
      <c r="D29" s="1336">
        <v>548.47</v>
      </c>
      <c r="E29" s="1334">
        <v>45267</v>
      </c>
      <c r="F29" s="781">
        <f t="shared" si="6"/>
        <v>548.47</v>
      </c>
      <c r="G29" s="708" t="s">
        <v>693</v>
      </c>
      <c r="H29" s="709">
        <v>70</v>
      </c>
      <c r="I29" s="194">
        <f t="shared" si="2"/>
        <v>12592.88</v>
      </c>
      <c r="J29" s="122">
        <f t="shared" si="3"/>
        <v>486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-9.2899999999993383</v>
      </c>
      <c r="U29" s="122">
        <f t="shared" si="5"/>
        <v>0</v>
      </c>
    </row>
    <row r="30" spans="1:21" x14ac:dyDescent="0.25">
      <c r="A30" s="2"/>
      <c r="B30" s="81"/>
      <c r="C30" s="15">
        <v>20</v>
      </c>
      <c r="D30" s="1336">
        <v>528.79999999999995</v>
      </c>
      <c r="E30" s="1334">
        <v>45267</v>
      </c>
      <c r="F30" s="781">
        <f t="shared" si="6"/>
        <v>528.79999999999995</v>
      </c>
      <c r="G30" s="708" t="s">
        <v>667</v>
      </c>
      <c r="H30" s="709">
        <v>0</v>
      </c>
      <c r="I30" s="194">
        <f t="shared" si="2"/>
        <v>12064.08</v>
      </c>
      <c r="J30" s="122">
        <f t="shared" si="3"/>
        <v>466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-9.2899999999993383</v>
      </c>
      <c r="U30" s="122">
        <f t="shared" si="5"/>
        <v>0</v>
      </c>
    </row>
    <row r="31" spans="1:21" x14ac:dyDescent="0.25">
      <c r="A31" s="2"/>
      <c r="B31" s="81"/>
      <c r="C31" s="15">
        <v>20</v>
      </c>
      <c r="D31" s="1336">
        <v>511.04</v>
      </c>
      <c r="E31" s="1334">
        <v>45267</v>
      </c>
      <c r="F31" s="781">
        <f t="shared" si="6"/>
        <v>511.04</v>
      </c>
      <c r="G31" s="708" t="s">
        <v>695</v>
      </c>
      <c r="H31" s="709">
        <v>70</v>
      </c>
      <c r="I31" s="194">
        <f t="shared" si="2"/>
        <v>11553.039999999999</v>
      </c>
      <c r="J31" s="122">
        <f t="shared" si="3"/>
        <v>446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-9.2899999999993383</v>
      </c>
      <c r="U31" s="122">
        <f t="shared" si="5"/>
        <v>0</v>
      </c>
    </row>
    <row r="32" spans="1:21" x14ac:dyDescent="0.25">
      <c r="A32" s="2"/>
      <c r="B32" s="81"/>
      <c r="C32" s="15">
        <v>8</v>
      </c>
      <c r="D32" s="1336">
        <v>216.99</v>
      </c>
      <c r="E32" s="1334">
        <v>45268</v>
      </c>
      <c r="F32" s="781">
        <f t="shared" si="6"/>
        <v>216.99</v>
      </c>
      <c r="G32" s="708" t="s">
        <v>702</v>
      </c>
      <c r="H32" s="709">
        <v>0</v>
      </c>
      <c r="I32" s="194">
        <f t="shared" si="2"/>
        <v>11336.05</v>
      </c>
      <c r="J32" s="122">
        <f t="shared" si="3"/>
        <v>438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-9.2899999999993383</v>
      </c>
      <c r="U32" s="122">
        <f t="shared" si="5"/>
        <v>0</v>
      </c>
    </row>
    <row r="33" spans="1:21" x14ac:dyDescent="0.25">
      <c r="A33" s="2"/>
      <c r="B33" s="81"/>
      <c r="C33" s="15">
        <v>5</v>
      </c>
      <c r="D33" s="1336">
        <v>126.22</v>
      </c>
      <c r="E33" s="1334">
        <v>45269</v>
      </c>
      <c r="F33" s="781">
        <f t="shared" si="6"/>
        <v>126.22</v>
      </c>
      <c r="G33" s="708" t="s">
        <v>710</v>
      </c>
      <c r="H33" s="709">
        <v>65</v>
      </c>
      <c r="I33" s="194">
        <f t="shared" si="2"/>
        <v>11209.83</v>
      </c>
      <c r="J33" s="122">
        <f t="shared" si="3"/>
        <v>433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-9.2899999999993383</v>
      </c>
      <c r="U33" s="122">
        <f t="shared" si="5"/>
        <v>0</v>
      </c>
    </row>
    <row r="34" spans="1:21" x14ac:dyDescent="0.25">
      <c r="A34" s="2"/>
      <c r="B34" s="81"/>
      <c r="C34" s="15">
        <v>30</v>
      </c>
      <c r="D34" s="1336">
        <v>790.3</v>
      </c>
      <c r="E34" s="1334">
        <v>45269</v>
      </c>
      <c r="F34" s="781">
        <f t="shared" si="6"/>
        <v>790.3</v>
      </c>
      <c r="G34" s="708" t="s">
        <v>714</v>
      </c>
      <c r="H34" s="709">
        <v>0</v>
      </c>
      <c r="I34" s="194">
        <f t="shared" si="2"/>
        <v>10419.530000000001</v>
      </c>
      <c r="J34" s="122">
        <f t="shared" si="3"/>
        <v>403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-9.2899999999993383</v>
      </c>
      <c r="U34" s="122">
        <f t="shared" si="5"/>
        <v>0</v>
      </c>
    </row>
    <row r="35" spans="1:21" x14ac:dyDescent="0.25">
      <c r="A35" s="2"/>
      <c r="B35" s="81"/>
      <c r="C35" s="15">
        <v>20</v>
      </c>
      <c r="D35" s="1336">
        <v>506.75</v>
      </c>
      <c r="E35" s="1334">
        <v>45271</v>
      </c>
      <c r="F35" s="781">
        <f t="shared" si="6"/>
        <v>506.75</v>
      </c>
      <c r="G35" s="708" t="s">
        <v>728</v>
      </c>
      <c r="H35" s="709">
        <v>70</v>
      </c>
      <c r="I35" s="194">
        <f t="shared" si="2"/>
        <v>9912.7800000000007</v>
      </c>
      <c r="J35" s="122">
        <f t="shared" si="3"/>
        <v>383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-9.2899999999993383</v>
      </c>
      <c r="U35" s="122">
        <f t="shared" si="5"/>
        <v>0</v>
      </c>
    </row>
    <row r="36" spans="1:21" x14ac:dyDescent="0.25">
      <c r="A36" s="2"/>
      <c r="B36" s="81"/>
      <c r="C36" s="15">
        <v>30</v>
      </c>
      <c r="D36" s="1336">
        <v>790.67</v>
      </c>
      <c r="E36" s="1334">
        <v>45272</v>
      </c>
      <c r="F36" s="781">
        <f t="shared" si="6"/>
        <v>790.67</v>
      </c>
      <c r="G36" s="708" t="s">
        <v>735</v>
      </c>
      <c r="H36" s="709">
        <v>70</v>
      </c>
      <c r="I36" s="194">
        <f t="shared" si="2"/>
        <v>9122.11</v>
      </c>
      <c r="J36" s="122">
        <f t="shared" si="3"/>
        <v>353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-9.2899999999993383</v>
      </c>
      <c r="U36" s="122">
        <f t="shared" si="5"/>
        <v>0</v>
      </c>
    </row>
    <row r="37" spans="1:21" x14ac:dyDescent="0.25">
      <c r="A37" s="2"/>
      <c r="B37" s="81"/>
      <c r="C37" s="15">
        <v>30</v>
      </c>
      <c r="D37" s="1336">
        <v>786.53</v>
      </c>
      <c r="E37" s="1334">
        <v>45272</v>
      </c>
      <c r="F37" s="781">
        <f t="shared" si="6"/>
        <v>786.53</v>
      </c>
      <c r="G37" s="708" t="s">
        <v>739</v>
      </c>
      <c r="H37" s="709">
        <v>0</v>
      </c>
      <c r="I37" s="194">
        <f t="shared" si="2"/>
        <v>8335.58</v>
      </c>
      <c r="J37" s="122">
        <f t="shared" si="3"/>
        <v>323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-9.2899999999993383</v>
      </c>
      <c r="U37" s="122">
        <f t="shared" si="5"/>
        <v>0</v>
      </c>
    </row>
    <row r="38" spans="1:21" x14ac:dyDescent="0.25">
      <c r="A38" s="2"/>
      <c r="B38" s="81"/>
      <c r="C38" s="1471">
        <v>10</v>
      </c>
      <c r="D38" s="1336">
        <v>243.85</v>
      </c>
      <c r="E38" s="1334">
        <v>45273</v>
      </c>
      <c r="F38" s="781">
        <f t="shared" si="6"/>
        <v>243.85</v>
      </c>
      <c r="G38" s="708" t="s">
        <v>741</v>
      </c>
      <c r="H38" s="709">
        <v>0</v>
      </c>
      <c r="I38" s="194">
        <f t="shared" si="2"/>
        <v>8091.73</v>
      </c>
      <c r="J38" s="122">
        <f t="shared" si="3"/>
        <v>313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-9.2899999999993383</v>
      </c>
      <c r="U38" s="122">
        <f t="shared" si="5"/>
        <v>0</v>
      </c>
    </row>
    <row r="39" spans="1:21" x14ac:dyDescent="0.25">
      <c r="A39" s="2"/>
      <c r="B39" s="81"/>
      <c r="C39" s="1471">
        <v>5</v>
      </c>
      <c r="D39" s="1336">
        <v>122.9</v>
      </c>
      <c r="E39" s="1334">
        <v>45274</v>
      </c>
      <c r="F39" s="781">
        <f t="shared" si="6"/>
        <v>122.9</v>
      </c>
      <c r="G39" s="708" t="s">
        <v>754</v>
      </c>
      <c r="H39" s="709">
        <v>70</v>
      </c>
      <c r="I39" s="194">
        <f t="shared" si="2"/>
        <v>7968.83</v>
      </c>
      <c r="J39" s="122">
        <f t="shared" si="3"/>
        <v>308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-9.2899999999993383</v>
      </c>
      <c r="U39" s="122">
        <f t="shared" si="5"/>
        <v>0</v>
      </c>
    </row>
    <row r="40" spans="1:21" x14ac:dyDescent="0.25">
      <c r="A40" s="2"/>
      <c r="B40" s="81"/>
      <c r="C40" s="1471">
        <v>15</v>
      </c>
      <c r="D40" s="1336">
        <v>372.92</v>
      </c>
      <c r="E40" s="1334">
        <v>45274</v>
      </c>
      <c r="F40" s="781">
        <f t="shared" si="6"/>
        <v>372.92</v>
      </c>
      <c r="G40" s="708" t="s">
        <v>755</v>
      </c>
      <c r="H40" s="709">
        <v>0</v>
      </c>
      <c r="I40" s="194">
        <f t="shared" si="2"/>
        <v>7595.91</v>
      </c>
      <c r="J40" s="122">
        <f t="shared" si="3"/>
        <v>293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-9.2899999999993383</v>
      </c>
      <c r="U40" s="122">
        <f t="shared" si="5"/>
        <v>0</v>
      </c>
    </row>
    <row r="41" spans="1:21" x14ac:dyDescent="0.25">
      <c r="A41" s="2"/>
      <c r="B41" s="81"/>
      <c r="C41" s="1471">
        <v>20</v>
      </c>
      <c r="D41" s="1336">
        <v>498.5</v>
      </c>
      <c r="E41" s="1334">
        <v>45274</v>
      </c>
      <c r="F41" s="781">
        <f t="shared" si="6"/>
        <v>498.5</v>
      </c>
      <c r="G41" s="708" t="s">
        <v>748</v>
      </c>
      <c r="H41" s="709">
        <v>70</v>
      </c>
      <c r="I41" s="194">
        <f t="shared" si="2"/>
        <v>7097.41</v>
      </c>
      <c r="J41" s="122">
        <f t="shared" si="3"/>
        <v>273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-9.2899999999993383</v>
      </c>
      <c r="U41" s="122">
        <f t="shared" si="5"/>
        <v>0</v>
      </c>
    </row>
    <row r="42" spans="1:21" x14ac:dyDescent="0.25">
      <c r="A42" s="2"/>
      <c r="B42" s="81"/>
      <c r="C42" s="1471">
        <v>8</v>
      </c>
      <c r="D42" s="1336">
        <v>199.03</v>
      </c>
      <c r="E42" s="1334">
        <v>45275</v>
      </c>
      <c r="F42" s="781">
        <f t="shared" si="6"/>
        <v>199.03</v>
      </c>
      <c r="G42" s="708" t="s">
        <v>765</v>
      </c>
      <c r="H42" s="709">
        <v>70</v>
      </c>
      <c r="I42" s="194">
        <f t="shared" si="2"/>
        <v>6898.38</v>
      </c>
      <c r="J42" s="122">
        <f t="shared" si="3"/>
        <v>265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-9.2899999999993383</v>
      </c>
      <c r="U42" s="122">
        <f t="shared" si="5"/>
        <v>0</v>
      </c>
    </row>
    <row r="43" spans="1:21" x14ac:dyDescent="0.25">
      <c r="A43" s="2"/>
      <c r="B43" s="81"/>
      <c r="C43" s="1471">
        <v>5</v>
      </c>
      <c r="D43" s="1336">
        <v>125.77</v>
      </c>
      <c r="E43" s="1334">
        <v>45275</v>
      </c>
      <c r="F43" s="781">
        <f t="shared" si="6"/>
        <v>125.77</v>
      </c>
      <c r="G43" s="708" t="s">
        <v>768</v>
      </c>
      <c r="H43" s="709">
        <v>65</v>
      </c>
      <c r="I43" s="194">
        <f t="shared" si="2"/>
        <v>6772.61</v>
      </c>
      <c r="J43" s="122">
        <f t="shared" si="3"/>
        <v>260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-9.2899999999993383</v>
      </c>
      <c r="U43" s="122">
        <f t="shared" si="5"/>
        <v>0</v>
      </c>
    </row>
    <row r="44" spans="1:21" x14ac:dyDescent="0.25">
      <c r="A44" s="2"/>
      <c r="B44" s="81"/>
      <c r="C44" s="1471">
        <v>10</v>
      </c>
      <c r="D44" s="1336">
        <v>260.37</v>
      </c>
      <c r="E44" s="1334">
        <v>45276</v>
      </c>
      <c r="F44" s="781">
        <f t="shared" si="6"/>
        <v>260.37</v>
      </c>
      <c r="G44" s="708" t="s">
        <v>750</v>
      </c>
      <c r="H44" s="709">
        <v>70</v>
      </c>
      <c r="I44" s="194">
        <f t="shared" si="2"/>
        <v>6512.24</v>
      </c>
      <c r="J44" s="122">
        <f t="shared" si="3"/>
        <v>250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-9.2899999999993383</v>
      </c>
      <c r="U44" s="122">
        <f t="shared" si="5"/>
        <v>0</v>
      </c>
    </row>
    <row r="45" spans="1:21" x14ac:dyDescent="0.25">
      <c r="A45" s="2"/>
      <c r="B45" s="81"/>
      <c r="C45" s="1471">
        <v>20</v>
      </c>
      <c r="D45" s="1336">
        <v>515.85</v>
      </c>
      <c r="E45" s="1334">
        <v>45276</v>
      </c>
      <c r="F45" s="781">
        <f t="shared" si="6"/>
        <v>515.85</v>
      </c>
      <c r="G45" s="708" t="s">
        <v>787</v>
      </c>
      <c r="H45" s="709">
        <v>68</v>
      </c>
      <c r="I45" s="194">
        <f t="shared" si="2"/>
        <v>5996.3899999999994</v>
      </c>
      <c r="J45" s="122">
        <f t="shared" si="3"/>
        <v>230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-9.2899999999993383</v>
      </c>
      <c r="U45" s="122">
        <f t="shared" si="5"/>
        <v>0</v>
      </c>
    </row>
    <row r="46" spans="1:21" x14ac:dyDescent="0.25">
      <c r="A46" s="2"/>
      <c r="B46" s="81"/>
      <c r="C46" s="1471">
        <v>38</v>
      </c>
      <c r="D46" s="1336">
        <v>1010.36</v>
      </c>
      <c r="E46" s="1334">
        <v>45276</v>
      </c>
      <c r="F46" s="781">
        <f t="shared" si="6"/>
        <v>1010.36</v>
      </c>
      <c r="G46" s="708" t="s">
        <v>791</v>
      </c>
      <c r="H46" s="709">
        <v>65</v>
      </c>
      <c r="I46" s="194">
        <f t="shared" si="2"/>
        <v>4986.03</v>
      </c>
      <c r="J46" s="122">
        <f t="shared" si="3"/>
        <v>192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-9.2899999999993383</v>
      </c>
      <c r="U46" s="122">
        <f t="shared" si="5"/>
        <v>0</v>
      </c>
    </row>
    <row r="47" spans="1:21" x14ac:dyDescent="0.25">
      <c r="A47" s="2"/>
      <c r="B47" s="81"/>
      <c r="C47" s="1471">
        <v>30</v>
      </c>
      <c r="D47" s="1336">
        <v>795.55</v>
      </c>
      <c r="E47" s="1334">
        <v>45277</v>
      </c>
      <c r="F47" s="781">
        <f t="shared" si="6"/>
        <v>795.55</v>
      </c>
      <c r="G47" s="708" t="s">
        <v>797</v>
      </c>
      <c r="H47" s="709">
        <v>0</v>
      </c>
      <c r="I47" s="194">
        <f t="shared" si="2"/>
        <v>4190.4799999999996</v>
      </c>
      <c r="J47" s="122">
        <f t="shared" si="3"/>
        <v>162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-9.2899999999993383</v>
      </c>
      <c r="U47" s="122">
        <f t="shared" si="5"/>
        <v>0</v>
      </c>
    </row>
    <row r="48" spans="1:21" x14ac:dyDescent="0.25">
      <c r="A48" s="2"/>
      <c r="B48" s="81"/>
      <c r="C48" s="1471">
        <v>30</v>
      </c>
      <c r="D48" s="1336">
        <v>746.32</v>
      </c>
      <c r="E48" s="1334">
        <v>45277</v>
      </c>
      <c r="F48" s="781">
        <f t="shared" si="6"/>
        <v>746.32</v>
      </c>
      <c r="G48" s="708" t="s">
        <v>797</v>
      </c>
      <c r="H48" s="709">
        <v>0</v>
      </c>
      <c r="I48" s="194">
        <f t="shared" si="2"/>
        <v>3444.1599999999994</v>
      </c>
      <c r="J48" s="122">
        <f t="shared" si="3"/>
        <v>132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-9.2899999999993383</v>
      </c>
      <c r="U48" s="122">
        <f t="shared" si="5"/>
        <v>0</v>
      </c>
    </row>
    <row r="49" spans="1:21" x14ac:dyDescent="0.25">
      <c r="A49" s="2"/>
      <c r="B49" s="81"/>
      <c r="C49" s="1471">
        <v>4</v>
      </c>
      <c r="D49" s="1336">
        <v>106.29</v>
      </c>
      <c r="E49" s="1334">
        <v>45278</v>
      </c>
      <c r="F49" s="781">
        <f t="shared" si="6"/>
        <v>106.29</v>
      </c>
      <c r="G49" s="708" t="s">
        <v>786</v>
      </c>
      <c r="H49" s="709">
        <v>0</v>
      </c>
      <c r="I49" s="194">
        <f t="shared" si="2"/>
        <v>3337.8699999999994</v>
      </c>
      <c r="J49" s="122">
        <f t="shared" si="3"/>
        <v>128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-9.2899999999993383</v>
      </c>
      <c r="U49" s="122">
        <f t="shared" si="5"/>
        <v>0</v>
      </c>
    </row>
    <row r="50" spans="1:21" x14ac:dyDescent="0.25">
      <c r="A50" s="2"/>
      <c r="B50" s="81"/>
      <c r="C50" s="1471">
        <v>1</v>
      </c>
      <c r="D50" s="1336">
        <v>25.81</v>
      </c>
      <c r="E50" s="1334">
        <v>45279</v>
      </c>
      <c r="F50" s="781">
        <f t="shared" si="6"/>
        <v>25.81</v>
      </c>
      <c r="G50" s="708" t="s">
        <v>784</v>
      </c>
      <c r="H50" s="709">
        <v>70</v>
      </c>
      <c r="I50" s="194">
        <f t="shared" si="2"/>
        <v>3312.0599999999995</v>
      </c>
      <c r="J50" s="122">
        <f t="shared" si="3"/>
        <v>127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-9.2899999999993383</v>
      </c>
      <c r="U50" s="122">
        <f t="shared" si="5"/>
        <v>0</v>
      </c>
    </row>
    <row r="51" spans="1:21" x14ac:dyDescent="0.25">
      <c r="A51" s="2"/>
      <c r="B51" s="81"/>
      <c r="C51" s="1471">
        <v>1</v>
      </c>
      <c r="D51" s="1336">
        <v>26.59</v>
      </c>
      <c r="E51" s="1334">
        <v>45279</v>
      </c>
      <c r="F51" s="781">
        <f t="shared" si="6"/>
        <v>26.59</v>
      </c>
      <c r="G51" s="708" t="s">
        <v>784</v>
      </c>
      <c r="H51" s="709">
        <v>70</v>
      </c>
      <c r="I51" s="194">
        <f t="shared" si="2"/>
        <v>3285.4699999999993</v>
      </c>
      <c r="J51" s="122">
        <f t="shared" si="3"/>
        <v>126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-9.2899999999993383</v>
      </c>
      <c r="U51" s="122">
        <f t="shared" si="5"/>
        <v>0</v>
      </c>
    </row>
    <row r="52" spans="1:21" x14ac:dyDescent="0.25">
      <c r="A52" s="2"/>
      <c r="B52" s="81"/>
      <c r="C52" s="1471">
        <v>30</v>
      </c>
      <c r="D52" s="1336">
        <v>780.95</v>
      </c>
      <c r="E52" s="1334">
        <v>45279</v>
      </c>
      <c r="F52" s="781">
        <f t="shared" si="6"/>
        <v>780.95</v>
      </c>
      <c r="G52" s="708" t="s">
        <v>811</v>
      </c>
      <c r="H52" s="709">
        <v>70</v>
      </c>
      <c r="I52" s="194">
        <f t="shared" si="2"/>
        <v>2504.5199999999995</v>
      </c>
      <c r="J52" s="122">
        <f t="shared" si="3"/>
        <v>96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-9.2899999999993383</v>
      </c>
      <c r="U52" s="122">
        <f t="shared" si="5"/>
        <v>0</v>
      </c>
    </row>
    <row r="53" spans="1:21" x14ac:dyDescent="0.25">
      <c r="A53" s="2"/>
      <c r="B53" s="81"/>
      <c r="C53" s="1471">
        <v>36</v>
      </c>
      <c r="D53" s="1336">
        <v>952.22</v>
      </c>
      <c r="E53" s="1334">
        <v>45279</v>
      </c>
      <c r="F53" s="781">
        <f t="shared" si="6"/>
        <v>952.22</v>
      </c>
      <c r="G53" s="708" t="s">
        <v>812</v>
      </c>
      <c r="H53" s="709">
        <v>0</v>
      </c>
      <c r="I53" s="194">
        <f t="shared" si="2"/>
        <v>1552.2999999999995</v>
      </c>
      <c r="J53" s="122">
        <f t="shared" si="3"/>
        <v>60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-9.2899999999993383</v>
      </c>
      <c r="U53" s="122">
        <f t="shared" si="5"/>
        <v>0</v>
      </c>
    </row>
    <row r="54" spans="1:21" x14ac:dyDescent="0.25">
      <c r="A54" s="2"/>
      <c r="B54" s="81"/>
      <c r="C54" s="1471">
        <v>5</v>
      </c>
      <c r="D54" s="1336">
        <v>125.49</v>
      </c>
      <c r="E54" s="1334">
        <v>45280</v>
      </c>
      <c r="F54" s="781">
        <f t="shared" si="6"/>
        <v>125.49</v>
      </c>
      <c r="G54" s="708" t="s">
        <v>816</v>
      </c>
      <c r="H54" s="709">
        <v>65</v>
      </c>
      <c r="I54" s="194">
        <f t="shared" si="2"/>
        <v>1426.8099999999995</v>
      </c>
      <c r="J54" s="122">
        <f t="shared" si="3"/>
        <v>55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-9.2899999999993383</v>
      </c>
      <c r="U54" s="122">
        <f t="shared" si="5"/>
        <v>0</v>
      </c>
    </row>
    <row r="55" spans="1:21" x14ac:dyDescent="0.25">
      <c r="A55" s="2"/>
      <c r="B55" s="81"/>
      <c r="C55" s="1471">
        <v>17</v>
      </c>
      <c r="D55" s="1336">
        <v>438.16</v>
      </c>
      <c r="E55" s="1334">
        <v>45281</v>
      </c>
      <c r="F55" s="781">
        <f t="shared" si="6"/>
        <v>438.16</v>
      </c>
      <c r="G55" s="708" t="s">
        <v>826</v>
      </c>
      <c r="H55" s="709">
        <v>0</v>
      </c>
      <c r="I55" s="194">
        <f t="shared" si="2"/>
        <v>988.64999999999941</v>
      </c>
      <c r="J55" s="122">
        <f t="shared" si="3"/>
        <v>38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-9.2899999999993383</v>
      </c>
      <c r="U55" s="122">
        <f t="shared" si="5"/>
        <v>0</v>
      </c>
    </row>
    <row r="56" spans="1:21" x14ac:dyDescent="0.25">
      <c r="A56" s="2"/>
      <c r="B56" s="81"/>
      <c r="C56" s="1471">
        <v>4</v>
      </c>
      <c r="D56" s="1336">
        <v>101.09</v>
      </c>
      <c r="E56" s="1334">
        <v>45281</v>
      </c>
      <c r="F56" s="781">
        <f t="shared" si="6"/>
        <v>101.09</v>
      </c>
      <c r="G56" s="708" t="s">
        <v>827</v>
      </c>
      <c r="H56" s="709">
        <v>65</v>
      </c>
      <c r="I56" s="194">
        <f t="shared" si="2"/>
        <v>887.55999999999938</v>
      </c>
      <c r="J56" s="122">
        <f t="shared" si="3"/>
        <v>34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-9.2899999999993383</v>
      </c>
      <c r="U56" s="122">
        <f t="shared" si="5"/>
        <v>0</v>
      </c>
    </row>
    <row r="57" spans="1:21" x14ac:dyDescent="0.25">
      <c r="A57" s="2"/>
      <c r="B57" s="81"/>
      <c r="C57" s="1471"/>
      <c r="D57" s="1336">
        <v>0</v>
      </c>
      <c r="E57" s="1334"/>
      <c r="F57" s="781">
        <f t="shared" si="6"/>
        <v>0</v>
      </c>
      <c r="G57" s="708"/>
      <c r="H57" s="709"/>
      <c r="I57" s="194">
        <f t="shared" si="2"/>
        <v>887.55999999999938</v>
      </c>
      <c r="J57" s="122">
        <f t="shared" si="3"/>
        <v>34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-9.2899999999993383</v>
      </c>
      <c r="U57" s="122">
        <f t="shared" si="5"/>
        <v>0</v>
      </c>
    </row>
    <row r="58" spans="1:21" x14ac:dyDescent="0.25">
      <c r="A58" s="2"/>
      <c r="B58" s="81"/>
      <c r="C58" s="1471"/>
      <c r="D58" s="1336">
        <v>0</v>
      </c>
      <c r="E58" s="1334"/>
      <c r="F58" s="781">
        <f t="shared" si="6"/>
        <v>0</v>
      </c>
      <c r="G58" s="708"/>
      <c r="H58" s="709"/>
      <c r="I58" s="194">
        <f t="shared" si="2"/>
        <v>887.55999999999938</v>
      </c>
      <c r="J58" s="122">
        <f t="shared" si="3"/>
        <v>34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-9.2899999999993383</v>
      </c>
      <c r="U58" s="122">
        <f t="shared" si="5"/>
        <v>0</v>
      </c>
    </row>
    <row r="59" spans="1:21" x14ac:dyDescent="0.25">
      <c r="A59" s="2"/>
      <c r="B59" s="81"/>
      <c r="C59" s="1471"/>
      <c r="D59" s="1336">
        <v>0</v>
      </c>
      <c r="E59" s="1334"/>
      <c r="F59" s="781">
        <f t="shared" si="6"/>
        <v>0</v>
      </c>
      <c r="G59" s="708"/>
      <c r="H59" s="709"/>
      <c r="I59" s="194">
        <f t="shared" si="2"/>
        <v>887.55999999999938</v>
      </c>
      <c r="J59" s="122">
        <f t="shared" si="3"/>
        <v>34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-9.2899999999993383</v>
      </c>
      <c r="U59" s="122">
        <f t="shared" si="5"/>
        <v>0</v>
      </c>
    </row>
    <row r="60" spans="1:21" x14ac:dyDescent="0.25">
      <c r="A60" s="2"/>
      <c r="B60" s="81"/>
      <c r="C60" s="71">
        <v>34</v>
      </c>
      <c r="D60" s="1336">
        <v>0</v>
      </c>
      <c r="E60" s="1334"/>
      <c r="F60" s="781">
        <v>887.56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-9.2899999999993383</v>
      </c>
      <c r="U60" s="122">
        <f t="shared" si="5"/>
        <v>0</v>
      </c>
    </row>
    <row r="61" spans="1:21" x14ac:dyDescent="0.25">
      <c r="A61" s="2"/>
      <c r="B61" s="81"/>
      <c r="C61" s="71"/>
      <c r="D61" s="1336">
        <v>0</v>
      </c>
      <c r="E61" s="1334"/>
      <c r="F61" s="1457">
        <f t="shared" si="6"/>
        <v>0</v>
      </c>
      <c r="G61" s="1425"/>
      <c r="H61" s="1426"/>
      <c r="I61" s="1454">
        <f t="shared" si="2"/>
        <v>0</v>
      </c>
      <c r="J61" s="1455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-9.2899999999993383</v>
      </c>
      <c r="U61" s="122">
        <f t="shared" si="5"/>
        <v>0</v>
      </c>
    </row>
    <row r="62" spans="1:21" x14ac:dyDescent="0.25">
      <c r="A62" s="2"/>
      <c r="B62" s="81"/>
      <c r="C62" s="71"/>
      <c r="D62" s="1336">
        <v>0</v>
      </c>
      <c r="E62" s="1334"/>
      <c r="F62" s="1457">
        <f t="shared" si="6"/>
        <v>0</v>
      </c>
      <c r="G62" s="1425"/>
      <c r="H62" s="1426"/>
      <c r="I62" s="1454">
        <f t="shared" si="2"/>
        <v>0</v>
      </c>
      <c r="J62" s="1455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-9.2899999999993383</v>
      </c>
      <c r="U62" s="122">
        <f t="shared" si="5"/>
        <v>0</v>
      </c>
    </row>
    <row r="63" spans="1:21" x14ac:dyDescent="0.25">
      <c r="A63" s="2"/>
      <c r="B63" s="81"/>
      <c r="C63" s="71"/>
      <c r="D63" s="1336">
        <v>0</v>
      </c>
      <c r="E63" s="1334"/>
      <c r="F63" s="1457">
        <f t="shared" si="6"/>
        <v>0</v>
      </c>
      <c r="G63" s="1425"/>
      <c r="H63" s="1426"/>
      <c r="I63" s="1454">
        <f t="shared" si="2"/>
        <v>0</v>
      </c>
      <c r="J63" s="1455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-9.2899999999993383</v>
      </c>
      <c r="U63" s="122">
        <f t="shared" si="5"/>
        <v>0</v>
      </c>
    </row>
    <row r="64" spans="1:21" x14ac:dyDescent="0.25">
      <c r="A64" s="2"/>
      <c r="B64" s="81"/>
      <c r="C64" s="71"/>
      <c r="D64" s="1336"/>
      <c r="E64" s="1334"/>
      <c r="F64" s="1457">
        <f t="shared" si="6"/>
        <v>0</v>
      </c>
      <c r="G64" s="1425"/>
      <c r="H64" s="1426"/>
      <c r="I64" s="1454">
        <f t="shared" si="2"/>
        <v>0</v>
      </c>
      <c r="J64" s="1455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-9.2899999999993383</v>
      </c>
      <c r="U64" s="122">
        <f t="shared" si="5"/>
        <v>0</v>
      </c>
    </row>
    <row r="65" spans="1:21" x14ac:dyDescent="0.25">
      <c r="A65" s="2"/>
      <c r="B65" s="81"/>
      <c r="C65" s="71"/>
      <c r="D65" s="1336"/>
      <c r="E65" s="1334"/>
      <c r="F65" s="1457">
        <f t="shared" si="6"/>
        <v>0</v>
      </c>
      <c r="G65" s="1425"/>
      <c r="H65" s="1426"/>
      <c r="I65" s="1454">
        <f t="shared" si="2"/>
        <v>0</v>
      </c>
      <c r="J65" s="1455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-9.2899999999993383</v>
      </c>
      <c r="U65" s="122">
        <f t="shared" si="5"/>
        <v>0</v>
      </c>
    </row>
    <row r="66" spans="1:21" x14ac:dyDescent="0.25">
      <c r="A66" s="2"/>
      <c r="B66" s="81"/>
      <c r="C66" s="71"/>
      <c r="D66" s="1336"/>
      <c r="E66" s="1334"/>
      <c r="F66" s="1457">
        <f t="shared" si="6"/>
        <v>0</v>
      </c>
      <c r="G66" s="1425"/>
      <c r="H66" s="1426"/>
      <c r="I66" s="1454">
        <f t="shared" si="2"/>
        <v>0</v>
      </c>
      <c r="J66" s="1455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-9.2899999999993383</v>
      </c>
      <c r="U66" s="122">
        <f t="shared" si="5"/>
        <v>0</v>
      </c>
    </row>
    <row r="67" spans="1:21" x14ac:dyDescent="0.25">
      <c r="A67" s="2"/>
      <c r="B67" s="81"/>
      <c r="C67" s="71"/>
      <c r="D67" s="1336"/>
      <c r="E67" s="1334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-9.2899999999993383</v>
      </c>
      <c r="U67" s="122">
        <f t="shared" si="5"/>
        <v>0</v>
      </c>
    </row>
    <row r="68" spans="1:21" x14ac:dyDescent="0.25">
      <c r="A68" s="2"/>
      <c r="B68" s="81"/>
      <c r="C68" s="71"/>
      <c r="D68" s="1336"/>
      <c r="E68" s="1334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-9.2899999999993383</v>
      </c>
      <c r="U68" s="122">
        <f t="shared" si="5"/>
        <v>0</v>
      </c>
    </row>
    <row r="69" spans="1:21" x14ac:dyDescent="0.25">
      <c r="A69" s="2"/>
      <c r="B69" s="81"/>
      <c r="C69" s="71"/>
      <c r="D69" s="1336"/>
      <c r="E69" s="1334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-9.2899999999993383</v>
      </c>
      <c r="U69" s="122">
        <f t="shared" si="5"/>
        <v>0</v>
      </c>
    </row>
    <row r="70" spans="1:21" x14ac:dyDescent="0.25">
      <c r="A70" s="2"/>
      <c r="B70" s="81"/>
      <c r="C70" s="71"/>
      <c r="D70" s="1336"/>
      <c r="E70" s="1334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-9.2899999999993383</v>
      </c>
      <c r="U70" s="122">
        <f t="shared" si="5"/>
        <v>0</v>
      </c>
    </row>
    <row r="71" spans="1:21" x14ac:dyDescent="0.25">
      <c r="A71" s="2"/>
      <c r="B71" s="81"/>
      <c r="C71" s="71"/>
      <c r="D71" s="1336"/>
      <c r="E71" s="1334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-9.2899999999993383</v>
      </c>
      <c r="U71" s="122">
        <f t="shared" si="5"/>
        <v>0</v>
      </c>
    </row>
    <row r="72" spans="1:21" x14ac:dyDescent="0.25">
      <c r="A72" s="2"/>
      <c r="B72" s="81"/>
      <c r="C72" s="71"/>
      <c r="D72" s="1336"/>
      <c r="E72" s="1334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-9.2899999999993383</v>
      </c>
      <c r="U72" s="122">
        <f t="shared" si="5"/>
        <v>0</v>
      </c>
    </row>
    <row r="73" spans="1:21" x14ac:dyDescent="0.25">
      <c r="A73" s="2"/>
      <c r="B73" s="81"/>
      <c r="C73" s="71"/>
      <c r="D73" s="1336"/>
      <c r="E73" s="1334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-9.2899999999993383</v>
      </c>
      <c r="U73" s="122">
        <f t="shared" si="5"/>
        <v>0</v>
      </c>
    </row>
    <row r="74" spans="1:21" x14ac:dyDescent="0.25">
      <c r="A74" s="2"/>
      <c r="B74" s="81"/>
      <c r="C74" s="71"/>
      <c r="D74" s="1336"/>
      <c r="E74" s="1334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-9.2899999999993383</v>
      </c>
      <c r="U74" s="122">
        <f t="shared" si="5"/>
        <v>0</v>
      </c>
    </row>
    <row r="75" spans="1:21" x14ac:dyDescent="0.25">
      <c r="A75" s="2"/>
      <c r="B75" s="81"/>
      <c r="C75" s="71"/>
      <c r="D75" s="1336"/>
      <c r="E75" s="1334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-9.2899999999993383</v>
      </c>
      <c r="U75" s="122">
        <f t="shared" si="5"/>
        <v>0</v>
      </c>
    </row>
    <row r="76" spans="1:21" x14ac:dyDescent="0.25">
      <c r="A76" s="2"/>
      <c r="B76" s="81"/>
      <c r="C76" s="71"/>
      <c r="D76" s="1336"/>
      <c r="E76" s="1334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-9.2899999999993383</v>
      </c>
      <c r="U76" s="122">
        <f t="shared" ref="U76:U91" si="11">U75-N76</f>
        <v>0</v>
      </c>
    </row>
    <row r="77" spans="1:21" x14ac:dyDescent="0.25">
      <c r="A77" s="2"/>
      <c r="B77" s="81"/>
      <c r="C77" s="71"/>
      <c r="D77" s="1336"/>
      <c r="E77" s="1334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-9.2899999999993383</v>
      </c>
      <c r="U77" s="122">
        <f t="shared" si="11"/>
        <v>0</v>
      </c>
    </row>
    <row r="78" spans="1:21" x14ac:dyDescent="0.25">
      <c r="A78" s="2"/>
      <c r="B78" s="81"/>
      <c r="C78" s="71"/>
      <c r="D78" s="1336"/>
      <c r="E78" s="1334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-9.2899999999993383</v>
      </c>
      <c r="U78" s="122">
        <f t="shared" si="11"/>
        <v>0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-9.2899999999993383</v>
      </c>
      <c r="U79" s="122">
        <f t="shared" si="11"/>
        <v>0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-9.2899999999993383</v>
      </c>
      <c r="U80" s="122">
        <f t="shared" si="11"/>
        <v>0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-9.2899999999993383</v>
      </c>
      <c r="U81" s="122">
        <f t="shared" si="11"/>
        <v>0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-9.2899999999993383</v>
      </c>
      <c r="U82" s="122">
        <f t="shared" si="11"/>
        <v>0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-9.2899999999993383</v>
      </c>
      <c r="U83" s="122">
        <f t="shared" si="11"/>
        <v>0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-9.2899999999993383</v>
      </c>
      <c r="U84" s="122">
        <f t="shared" si="11"/>
        <v>0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-9.2899999999993383</v>
      </c>
      <c r="U85" s="122">
        <f t="shared" si="11"/>
        <v>0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-9.2899999999993383</v>
      </c>
      <c r="U86" s="122">
        <f t="shared" si="11"/>
        <v>0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-9.2899999999993383</v>
      </c>
      <c r="U87" s="122">
        <f t="shared" si="11"/>
        <v>0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-9.2899999999993383</v>
      </c>
      <c r="U88" s="122">
        <f t="shared" si="11"/>
        <v>0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-9.2899999999993383</v>
      </c>
      <c r="U89" s="122">
        <f t="shared" si="11"/>
        <v>0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-9.2899999999993383</v>
      </c>
      <c r="U90" s="122">
        <f t="shared" si="11"/>
        <v>0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-9.2899999999993383</v>
      </c>
      <c r="U91" s="122">
        <f t="shared" si="11"/>
        <v>0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17221.920000000002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0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34" t="s">
        <v>11</v>
      </c>
      <c r="D105" s="1635"/>
      <c r="E105" s="140">
        <f>E5+E4+E6+-F102+E7</f>
        <v>-3.637978807091713E-12</v>
      </c>
      <c r="F105" s="5"/>
      <c r="L105" s="47"/>
      <c r="N105" s="1634" t="s">
        <v>11</v>
      </c>
      <c r="O105" s="1635"/>
      <c r="P105" s="140">
        <f>P5+P4+P6+-Q102+P7</f>
        <v>-9.2899999999999636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3" t="s">
        <v>382</v>
      </c>
      <c r="B1" s="1673"/>
      <c r="C1" s="1673"/>
      <c r="D1" s="1673"/>
      <c r="E1" s="1673"/>
      <c r="F1" s="1673"/>
      <c r="G1" s="1673"/>
      <c r="H1" s="1673"/>
      <c r="I1" s="167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674" t="s">
        <v>88</v>
      </c>
      <c r="B5" s="1675" t="s">
        <v>135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674"/>
      <c r="B6" s="1676"/>
      <c r="C6" s="219"/>
      <c r="D6" s="312"/>
      <c r="E6" s="632"/>
      <c r="F6" s="224"/>
      <c r="G6" s="71"/>
    </row>
    <row r="7" spans="1:10" ht="15.75" customHeight="1" thickBot="1" x14ac:dyDescent="0.35">
      <c r="A7" s="1674"/>
      <c r="B7" s="1677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50" t="s">
        <v>47</v>
      </c>
      <c r="J8" s="16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51"/>
      <c r="J9" s="1667"/>
    </row>
    <row r="10" spans="1:10" ht="15.75" thickTop="1" x14ac:dyDescent="0.25">
      <c r="A10" s="2"/>
      <c r="B10" s="81"/>
      <c r="C10" s="15">
        <v>3</v>
      </c>
      <c r="D10" s="1104">
        <v>115.14</v>
      </c>
      <c r="E10" s="858">
        <v>45288</v>
      </c>
      <c r="F10" s="870">
        <f>D10</f>
        <v>115.14</v>
      </c>
      <c r="G10" s="844" t="s">
        <v>911</v>
      </c>
      <c r="H10" s="859">
        <v>71</v>
      </c>
      <c r="I10" s="821">
        <f>E4+E5+E6-F10+E7+E8</f>
        <v>422.15999999999997</v>
      </c>
      <c r="J10" s="1016">
        <f>F4+F5+F6+F7-C10+F8</f>
        <v>11</v>
      </c>
    </row>
    <row r="11" spans="1:10" x14ac:dyDescent="0.25">
      <c r="A11" s="2"/>
      <c r="B11" s="81"/>
      <c r="C11" s="15">
        <v>2</v>
      </c>
      <c r="D11" s="1104">
        <v>76.73</v>
      </c>
      <c r="E11" s="1019">
        <v>45294</v>
      </c>
      <c r="F11" s="870">
        <f>D11</f>
        <v>76.73</v>
      </c>
      <c r="G11" s="844" t="s">
        <v>951</v>
      </c>
      <c r="H11" s="859">
        <v>0</v>
      </c>
      <c r="I11" s="843">
        <f>I10-F11</f>
        <v>345.42999999999995</v>
      </c>
      <c r="J11" s="1016">
        <f>J10-C11</f>
        <v>9</v>
      </c>
    </row>
    <row r="12" spans="1:10" x14ac:dyDescent="0.25">
      <c r="A12" s="78" t="s">
        <v>32</v>
      </c>
      <c r="B12" s="81"/>
      <c r="C12" s="15"/>
      <c r="D12" s="1104"/>
      <c r="E12" s="858"/>
      <c r="F12" s="870">
        <f>D12</f>
        <v>0</v>
      </c>
      <c r="G12" s="844"/>
      <c r="H12" s="859"/>
      <c r="I12" s="843">
        <f t="shared" ref="I12:I40" si="0">I11-F12</f>
        <v>345.42999999999995</v>
      </c>
      <c r="J12" s="1016">
        <f t="shared" ref="J12:J40" si="1">J11-C12</f>
        <v>9</v>
      </c>
    </row>
    <row r="13" spans="1:10" x14ac:dyDescent="0.25">
      <c r="A13" s="79"/>
      <c r="B13" s="81"/>
      <c r="C13" s="15"/>
      <c r="D13" s="1104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6">
        <f t="shared" si="1"/>
        <v>9</v>
      </c>
    </row>
    <row r="14" spans="1:10" x14ac:dyDescent="0.25">
      <c r="A14" s="81"/>
      <c r="B14" s="81"/>
      <c r="C14" s="15"/>
      <c r="D14" s="1104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6">
        <f t="shared" si="1"/>
        <v>9</v>
      </c>
    </row>
    <row r="15" spans="1:10" x14ac:dyDescent="0.25">
      <c r="A15" s="80" t="s">
        <v>33</v>
      </c>
      <c r="B15" s="81"/>
      <c r="C15" s="15"/>
      <c r="D15" s="1104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6">
        <f t="shared" si="1"/>
        <v>9</v>
      </c>
    </row>
    <row r="16" spans="1:10" x14ac:dyDescent="0.25">
      <c r="A16" s="79"/>
      <c r="B16" s="81"/>
      <c r="C16" s="15"/>
      <c r="D16" s="1104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6">
        <f t="shared" si="1"/>
        <v>9</v>
      </c>
    </row>
    <row r="17" spans="1:10" x14ac:dyDescent="0.25">
      <c r="A17" s="81"/>
      <c r="B17" s="81"/>
      <c r="C17" s="15"/>
      <c r="D17" s="1104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6">
        <f t="shared" si="1"/>
        <v>9</v>
      </c>
    </row>
    <row r="18" spans="1:10" x14ac:dyDescent="0.25">
      <c r="A18" s="2"/>
      <c r="B18" s="81"/>
      <c r="C18" s="15"/>
      <c r="D18" s="1104"/>
      <c r="E18" s="804"/>
      <c r="F18" s="870">
        <f t="shared" si="2"/>
        <v>0</v>
      </c>
      <c r="G18" s="1017"/>
      <c r="H18" s="859"/>
      <c r="I18" s="843">
        <f t="shared" si="0"/>
        <v>345.42999999999995</v>
      </c>
      <c r="J18" s="1016">
        <f t="shared" si="1"/>
        <v>9</v>
      </c>
    </row>
    <row r="19" spans="1:10" x14ac:dyDescent="0.25">
      <c r="A19" s="2"/>
      <c r="B19" s="81"/>
      <c r="C19" s="53"/>
      <c r="D19" s="1104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6">
        <f t="shared" si="1"/>
        <v>9</v>
      </c>
    </row>
    <row r="20" spans="1:10" x14ac:dyDescent="0.25">
      <c r="A20" s="2"/>
      <c r="B20" s="81"/>
      <c r="C20" s="15"/>
      <c r="D20" s="1104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6">
        <f t="shared" si="1"/>
        <v>9</v>
      </c>
    </row>
    <row r="21" spans="1:10" x14ac:dyDescent="0.25">
      <c r="A21" s="2"/>
      <c r="B21" s="81"/>
      <c r="C21" s="15"/>
      <c r="D21" s="1104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6">
        <f t="shared" si="1"/>
        <v>9</v>
      </c>
    </row>
    <row r="22" spans="1:10" x14ac:dyDescent="0.25">
      <c r="A22" s="2"/>
      <c r="B22" s="81"/>
      <c r="C22" s="15"/>
      <c r="D22" s="1104"/>
      <c r="E22" s="1019"/>
      <c r="F22" s="870">
        <f t="shared" si="2"/>
        <v>0</v>
      </c>
      <c r="G22" s="844"/>
      <c r="H22" s="859"/>
      <c r="I22" s="843">
        <f t="shared" si="0"/>
        <v>345.42999999999995</v>
      </c>
      <c r="J22" s="1016">
        <f t="shared" si="1"/>
        <v>9</v>
      </c>
    </row>
    <row r="23" spans="1:10" x14ac:dyDescent="0.25">
      <c r="A23" s="2"/>
      <c r="B23" s="81"/>
      <c r="C23" s="15"/>
      <c r="D23" s="1104"/>
      <c r="E23" s="1019"/>
      <c r="F23" s="870">
        <f t="shared" si="2"/>
        <v>0</v>
      </c>
      <c r="G23" s="844"/>
      <c r="H23" s="859"/>
      <c r="I23" s="843">
        <f t="shared" si="0"/>
        <v>345.42999999999995</v>
      </c>
      <c r="J23" s="1016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34" t="s">
        <v>11</v>
      </c>
      <c r="D46" s="1635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06" t="s">
        <v>379</v>
      </c>
      <c r="B1" s="1606"/>
      <c r="C1" s="1606"/>
      <c r="D1" s="1606"/>
      <c r="E1" s="1606"/>
      <c r="F1" s="1606"/>
      <c r="G1" s="1606"/>
      <c r="H1" s="250">
        <v>1</v>
      </c>
      <c r="I1" s="351"/>
      <c r="L1" s="1566" t="s">
        <v>382</v>
      </c>
      <c r="M1" s="1566"/>
      <c r="N1" s="1566"/>
      <c r="O1" s="1566"/>
      <c r="P1" s="1566"/>
      <c r="Q1" s="1566"/>
      <c r="R1" s="1566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07" t="s">
        <v>249</v>
      </c>
      <c r="C4" s="227"/>
      <c r="D4" s="129"/>
      <c r="E4" s="344"/>
      <c r="F4" s="71"/>
      <c r="G4" s="1078"/>
      <c r="H4" s="143"/>
      <c r="I4" s="356"/>
      <c r="L4" s="73"/>
      <c r="M4" s="1607" t="s">
        <v>249</v>
      </c>
      <c r="N4" s="227"/>
      <c r="O4" s="129"/>
      <c r="P4" s="344"/>
      <c r="Q4" s="71"/>
      <c r="R4" s="1362"/>
      <c r="S4" s="143"/>
      <c r="T4" s="356"/>
    </row>
    <row r="5" spans="1:21" ht="16.5" customHeight="1" x14ac:dyDescent="0.25">
      <c r="A5" s="1573" t="s">
        <v>248</v>
      </c>
      <c r="B5" s="1607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573" t="s">
        <v>248</v>
      </c>
      <c r="M5" s="1607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573"/>
      <c r="B6" s="1607"/>
      <c r="C6" s="350"/>
      <c r="D6" s="129"/>
      <c r="E6" s="73">
        <v>278.69</v>
      </c>
      <c r="F6" s="71">
        <v>12</v>
      </c>
      <c r="G6" s="71"/>
      <c r="H6" s="73"/>
      <c r="I6" s="227"/>
      <c r="L6" s="1573"/>
      <c r="M6" s="1607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07"/>
      <c r="C7" s="350"/>
      <c r="D7" s="129"/>
      <c r="E7" s="73"/>
      <c r="F7" s="71"/>
      <c r="G7" s="71"/>
      <c r="H7" s="73"/>
      <c r="I7" s="227"/>
      <c r="L7" s="210"/>
      <c r="M7" s="1607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305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762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322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911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322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921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333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926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345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9">
        <f t="shared" si="6"/>
        <v>9</v>
      </c>
      <c r="N13" s="991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934</v>
      </c>
      <c r="S13" s="859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364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9">
        <f t="shared" si="6"/>
        <v>0</v>
      </c>
      <c r="N14" s="991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937</v>
      </c>
      <c r="S14" s="859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9">
        <f t="shared" si="6"/>
        <v>0</v>
      </c>
      <c r="N15" s="991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50">
        <v>45264</v>
      </c>
      <c r="F16" s="734">
        <f t="shared" si="0"/>
        <v>294.24</v>
      </c>
      <c r="G16" s="688" t="s">
        <v>658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9">
        <f t="shared" si="6"/>
        <v>0</v>
      </c>
      <c r="N16" s="991"/>
      <c r="O16" s="870">
        <v>0</v>
      </c>
      <c r="P16" s="804"/>
      <c r="Q16" s="857">
        <f t="shared" si="2"/>
        <v>0</v>
      </c>
      <c r="R16" s="1430"/>
      <c r="S16" s="1431"/>
      <c r="T16" s="1472">
        <f t="shared" si="7"/>
        <v>0</v>
      </c>
      <c r="U16" s="1345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50">
        <v>45264</v>
      </c>
      <c r="F17" s="734">
        <f t="shared" si="0"/>
        <v>235.47</v>
      </c>
      <c r="G17" s="688" t="s">
        <v>660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9">
        <f t="shared" si="6"/>
        <v>0</v>
      </c>
      <c r="N17" s="991"/>
      <c r="O17" s="870">
        <v>0</v>
      </c>
      <c r="P17" s="804"/>
      <c r="Q17" s="857">
        <f t="shared" si="2"/>
        <v>0</v>
      </c>
      <c r="R17" s="1430"/>
      <c r="S17" s="1431"/>
      <c r="T17" s="1472">
        <f t="shared" si="7"/>
        <v>0</v>
      </c>
      <c r="U17" s="1345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50">
        <v>45266</v>
      </c>
      <c r="F18" s="734">
        <f t="shared" si="0"/>
        <v>248.65</v>
      </c>
      <c r="G18" s="688" t="s">
        <v>686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9">
        <f t="shared" si="6"/>
        <v>0</v>
      </c>
      <c r="N18" s="991"/>
      <c r="O18" s="870">
        <v>0</v>
      </c>
      <c r="P18" s="804"/>
      <c r="Q18" s="857">
        <f t="shared" si="2"/>
        <v>0</v>
      </c>
      <c r="R18" s="1430"/>
      <c r="S18" s="1431"/>
      <c r="T18" s="1472">
        <f t="shared" si="7"/>
        <v>0</v>
      </c>
      <c r="U18" s="1345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50">
        <v>45269</v>
      </c>
      <c r="F19" s="734">
        <f t="shared" si="0"/>
        <v>197.2</v>
      </c>
      <c r="G19" s="688" t="s">
        <v>714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30"/>
      <c r="S19" s="1431"/>
      <c r="T19" s="1472">
        <f t="shared" si="7"/>
        <v>0</v>
      </c>
      <c r="U19" s="1345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50">
        <v>45271</v>
      </c>
      <c r="F20" s="734">
        <f t="shared" si="0"/>
        <v>201.44</v>
      </c>
      <c r="G20" s="688" t="s">
        <v>725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30"/>
      <c r="S20" s="1431"/>
      <c r="T20" s="1472">
        <f t="shared" si="7"/>
        <v>0</v>
      </c>
      <c r="U20" s="1345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50">
        <v>45272</v>
      </c>
      <c r="F21" s="734">
        <f t="shared" si="0"/>
        <v>236</v>
      </c>
      <c r="G21" s="688" t="s">
        <v>738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50">
        <v>45274</v>
      </c>
      <c r="F22" s="734">
        <f t="shared" si="0"/>
        <v>222.87</v>
      </c>
      <c r="G22" s="688" t="s">
        <v>755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2"/>
      <c r="H25" s="1461"/>
      <c r="I25" s="1472">
        <f t="shared" si="5"/>
        <v>227.00999999999965</v>
      </c>
      <c r="J25" s="1345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2"/>
      <c r="H26" s="1461"/>
      <c r="I26" s="1472">
        <f t="shared" si="5"/>
        <v>-3.4106051316484809E-13</v>
      </c>
      <c r="J26" s="1345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2"/>
      <c r="H27" s="1461"/>
      <c r="I27" s="1472">
        <f t="shared" si="5"/>
        <v>-3.4106051316484809E-13</v>
      </c>
      <c r="J27" s="1345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30"/>
      <c r="H28" s="1431"/>
      <c r="I28" s="1472">
        <f t="shared" si="5"/>
        <v>-3.4106051316484809E-13</v>
      </c>
      <c r="J28" s="1345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62" t="s">
        <v>21</v>
      </c>
      <c r="E32" s="1563"/>
      <c r="F32" s="136">
        <f>G5-F30</f>
        <v>0</v>
      </c>
      <c r="M32" s="173"/>
      <c r="O32" s="1562" t="s">
        <v>21</v>
      </c>
      <c r="P32" s="1563"/>
      <c r="Q32" s="136">
        <f>R5-Q30</f>
        <v>0</v>
      </c>
    </row>
    <row r="33" spans="1:17" ht="15.75" thickBot="1" x14ac:dyDescent="0.3">
      <c r="A33" s="120"/>
      <c r="B33" s="71"/>
      <c r="D33" s="1076" t="s">
        <v>4</v>
      </c>
      <c r="E33" s="1077"/>
      <c r="F33" s="49">
        <v>0</v>
      </c>
      <c r="L33" s="120"/>
      <c r="M33" s="71"/>
      <c r="O33" s="1358" t="s">
        <v>4</v>
      </c>
      <c r="P33" s="1359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6" t="s">
        <v>368</v>
      </c>
      <c r="B1" s="1576"/>
      <c r="C1" s="1576"/>
      <c r="D1" s="1576"/>
      <c r="E1" s="1576"/>
      <c r="F1" s="1576"/>
      <c r="G1" s="15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78" t="s">
        <v>52</v>
      </c>
      <c r="B5" s="1577" t="s">
        <v>82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78"/>
      <c r="B6" s="1577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0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765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781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30"/>
      <c r="H13" s="1431"/>
      <c r="I13" s="1427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30"/>
      <c r="H14" s="1431"/>
      <c r="I14" s="1427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30"/>
      <c r="H15" s="1431"/>
      <c r="I15" s="1427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30"/>
      <c r="H16" s="1431"/>
      <c r="I16" s="1427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30"/>
      <c r="H17" s="1431"/>
      <c r="I17" s="1427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30"/>
      <c r="H18" s="1431"/>
      <c r="I18" s="1427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71" t="s">
        <v>11</v>
      </c>
      <c r="D38" s="1572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 t="s">
        <v>382</v>
      </c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71" t="s">
        <v>193</v>
      </c>
      <c r="B4" s="1675" t="s">
        <v>96</v>
      </c>
      <c r="C4" s="467"/>
      <c r="D4" s="638"/>
      <c r="E4" s="222"/>
      <c r="F4" s="223"/>
    </row>
    <row r="5" spans="1:10" ht="16.5" customHeight="1" thickBot="1" x14ac:dyDescent="0.3">
      <c r="A5" s="1671"/>
      <c r="B5" s="1677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3"/>
      <c r="B6" s="1054"/>
      <c r="C6" s="430"/>
      <c r="D6" s="129"/>
      <c r="E6" s="76"/>
      <c r="F6" s="61"/>
      <c r="I6" s="1663" t="s">
        <v>3</v>
      </c>
      <c r="J6" s="165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9">
        <v>45297</v>
      </c>
      <c r="F8" s="870">
        <f>D8</f>
        <v>511.33</v>
      </c>
      <c r="G8" s="844" t="s">
        <v>993</v>
      </c>
      <c r="H8" s="831">
        <v>0</v>
      </c>
      <c r="I8" s="821">
        <f>E5+E4-F8+E6</f>
        <v>3334.48</v>
      </c>
      <c r="J8" s="1016">
        <f>F4+F5+F6-C8</f>
        <v>105</v>
      </c>
    </row>
    <row r="9" spans="1:10" x14ac:dyDescent="0.25">
      <c r="A9" s="182"/>
      <c r="B9" s="81"/>
      <c r="C9" s="15"/>
      <c r="D9" s="165">
        <v>0</v>
      </c>
      <c r="E9" s="1019"/>
      <c r="F9" s="870">
        <f t="shared" ref="F9:F30" si="0">D9</f>
        <v>0</v>
      </c>
      <c r="G9" s="844"/>
      <c r="H9" s="831"/>
      <c r="I9" s="821">
        <f>I8-F9</f>
        <v>3334.48</v>
      </c>
      <c r="J9" s="1016">
        <f>J8-C9</f>
        <v>105</v>
      </c>
    </row>
    <row r="10" spans="1:10" x14ac:dyDescent="0.25">
      <c r="A10" s="171"/>
      <c r="B10" s="81"/>
      <c r="C10" s="15"/>
      <c r="D10" s="165">
        <v>0</v>
      </c>
      <c r="E10" s="1019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6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9"/>
      <c r="F11" s="870">
        <f t="shared" si="0"/>
        <v>0</v>
      </c>
      <c r="G11" s="844"/>
      <c r="H11" s="831"/>
      <c r="I11" s="821">
        <f t="shared" si="1"/>
        <v>3334.48</v>
      </c>
      <c r="J11" s="1016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9"/>
      <c r="F12" s="870">
        <f t="shared" si="0"/>
        <v>0</v>
      </c>
      <c r="G12" s="844"/>
      <c r="H12" s="831"/>
      <c r="I12" s="821">
        <f t="shared" si="1"/>
        <v>3334.48</v>
      </c>
      <c r="J12" s="1016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9"/>
      <c r="F13" s="870">
        <f t="shared" si="0"/>
        <v>0</v>
      </c>
      <c r="G13" s="844"/>
      <c r="H13" s="831"/>
      <c r="I13" s="821">
        <f t="shared" si="1"/>
        <v>3334.48</v>
      </c>
      <c r="J13" s="1016">
        <f t="shared" si="2"/>
        <v>105</v>
      </c>
    </row>
    <row r="14" spans="1:10" x14ac:dyDescent="0.25">
      <c r="B14" s="81"/>
      <c r="C14" s="15"/>
      <c r="D14" s="165">
        <v>0</v>
      </c>
      <c r="E14" s="1019"/>
      <c r="F14" s="870">
        <f t="shared" si="0"/>
        <v>0</v>
      </c>
      <c r="G14" s="844"/>
      <c r="H14" s="831"/>
      <c r="I14" s="821">
        <f t="shared" si="1"/>
        <v>3334.48</v>
      </c>
      <c r="J14" s="1016">
        <f t="shared" si="2"/>
        <v>105</v>
      </c>
    </row>
    <row r="15" spans="1:10" x14ac:dyDescent="0.25">
      <c r="B15" s="81"/>
      <c r="C15" s="15"/>
      <c r="D15" s="165">
        <v>0</v>
      </c>
      <c r="E15" s="1019"/>
      <c r="F15" s="870">
        <f t="shared" si="0"/>
        <v>0</v>
      </c>
      <c r="G15" s="844"/>
      <c r="H15" s="831"/>
      <c r="I15" s="821">
        <f t="shared" si="1"/>
        <v>3334.48</v>
      </c>
      <c r="J15" s="1016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9"/>
      <c r="F16" s="870">
        <f t="shared" si="0"/>
        <v>0</v>
      </c>
      <c r="G16" s="844"/>
      <c r="H16" s="831"/>
      <c r="I16" s="821">
        <f t="shared" si="1"/>
        <v>3334.48</v>
      </c>
      <c r="J16" s="1016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9"/>
      <c r="F17" s="870">
        <f t="shared" si="0"/>
        <v>0</v>
      </c>
      <c r="G17" s="1017"/>
      <c r="H17" s="831"/>
      <c r="I17" s="821">
        <f t="shared" si="1"/>
        <v>3334.48</v>
      </c>
      <c r="J17" s="1016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9"/>
      <c r="F18" s="870">
        <f t="shared" si="0"/>
        <v>0</v>
      </c>
      <c r="G18" s="844"/>
      <c r="H18" s="831"/>
      <c r="I18" s="821">
        <f t="shared" si="1"/>
        <v>3334.48</v>
      </c>
      <c r="J18" s="1016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9"/>
      <c r="F19" s="870">
        <f t="shared" si="0"/>
        <v>0</v>
      </c>
      <c r="G19" s="844"/>
      <c r="H19" s="831"/>
      <c r="I19" s="821">
        <f t="shared" si="1"/>
        <v>3334.48</v>
      </c>
      <c r="J19" s="1016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9"/>
      <c r="F20" s="870">
        <f t="shared" si="0"/>
        <v>0</v>
      </c>
      <c r="G20" s="844"/>
      <c r="H20" s="831"/>
      <c r="I20" s="821">
        <f t="shared" si="1"/>
        <v>3334.48</v>
      </c>
      <c r="J20" s="1016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9"/>
      <c r="F21" s="870">
        <f t="shared" si="0"/>
        <v>0</v>
      </c>
      <c r="G21" s="844"/>
      <c r="H21" s="831"/>
      <c r="I21" s="821">
        <f t="shared" si="1"/>
        <v>3334.48</v>
      </c>
      <c r="J21" s="1016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9"/>
      <c r="F22" s="870">
        <f t="shared" si="0"/>
        <v>0</v>
      </c>
      <c r="G22" s="844"/>
      <c r="H22" s="831"/>
      <c r="I22" s="821">
        <f t="shared" si="1"/>
        <v>3334.48</v>
      </c>
      <c r="J22" s="1016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6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6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6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9"/>
      <c r="F26" s="870">
        <f t="shared" si="0"/>
        <v>0</v>
      </c>
      <c r="G26" s="844"/>
      <c r="H26" s="859"/>
      <c r="I26" s="821">
        <f t="shared" si="1"/>
        <v>3334.48</v>
      </c>
      <c r="J26" s="1016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9"/>
      <c r="F27" s="870">
        <f t="shared" si="0"/>
        <v>0</v>
      </c>
      <c r="G27" s="844"/>
      <c r="H27" s="859"/>
      <c r="I27" s="821">
        <f t="shared" si="1"/>
        <v>3334.48</v>
      </c>
      <c r="J27" s="1016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34" t="s">
        <v>11</v>
      </c>
      <c r="D33" s="1635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6"/>
      <c r="B1" s="1566"/>
      <c r="C1" s="1566"/>
      <c r="D1" s="1566"/>
      <c r="E1" s="1566"/>
      <c r="F1" s="1566"/>
      <c r="G1" s="156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73"/>
      <c r="B5" s="1597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73"/>
      <c r="B6" s="1678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62" t="s">
        <v>21</v>
      </c>
      <c r="E75" s="156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G1" workbookViewId="0">
      <pane ySplit="8" topLeftCell="A39" activePane="bottomLeft" state="frozen"/>
      <selection pane="bottomLeft" activeCell="Q49" sqref="Q4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76" t="s">
        <v>377</v>
      </c>
      <c r="B1" s="1576"/>
      <c r="C1" s="1576"/>
      <c r="D1" s="1576"/>
      <c r="E1" s="1576"/>
      <c r="F1" s="1576"/>
      <c r="G1" s="1576"/>
      <c r="H1" s="11">
        <v>1</v>
      </c>
      <c r="L1" s="1569" t="s">
        <v>382</v>
      </c>
      <c r="M1" s="1569"/>
      <c r="N1" s="1569"/>
      <c r="O1" s="1569"/>
      <c r="P1" s="1569"/>
      <c r="Q1" s="1569"/>
      <c r="R1" s="1569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5" t="s">
        <v>335</v>
      </c>
      <c r="D4" s="1176"/>
      <c r="E4" s="1177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81" t="s">
        <v>340</v>
      </c>
      <c r="B5" s="1679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581" t="s">
        <v>571</v>
      </c>
      <c r="M5" s="1578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581"/>
      <c r="B6" s="1679"/>
      <c r="C6" s="98"/>
      <c r="D6" s="215">
        <v>45233</v>
      </c>
      <c r="E6" s="101">
        <v>18522.05</v>
      </c>
      <c r="F6" s="71">
        <v>751</v>
      </c>
      <c r="L6" s="1581"/>
      <c r="M6" s="1578"/>
      <c r="N6" s="213"/>
      <c r="O6" s="129" t="s">
        <v>572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81">
        <v>332.85</v>
      </c>
      <c r="E9" s="1334">
        <v>45241</v>
      </c>
      <c r="F9" s="781">
        <f>D9</f>
        <v>332.85</v>
      </c>
      <c r="G9" s="708" t="s">
        <v>298</v>
      </c>
      <c r="H9" s="709">
        <v>58</v>
      </c>
      <c r="I9" s="76">
        <f>E6+E5+E4-F9+E7</f>
        <v>18189.2</v>
      </c>
      <c r="L9" s="78" t="s">
        <v>32</v>
      </c>
      <c r="M9" s="8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101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81">
        <v>221.55</v>
      </c>
      <c r="E10" s="1334">
        <v>45246</v>
      </c>
      <c r="F10" s="781">
        <f>D10</f>
        <v>221.55</v>
      </c>
      <c r="G10" s="708" t="s">
        <v>322</v>
      </c>
      <c r="H10" s="709">
        <v>0</v>
      </c>
      <c r="I10" s="76">
        <f>I9-F10</f>
        <v>17967.650000000001</v>
      </c>
      <c r="J10" s="1705" t="s">
        <v>356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81">
        <v>1335.42</v>
      </c>
      <c r="E11" s="1334">
        <v>45253</v>
      </c>
      <c r="F11" s="781">
        <f>D11</f>
        <v>1335.42</v>
      </c>
      <c r="G11" s="708" t="s">
        <v>355</v>
      </c>
      <c r="H11" s="709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5">
        <f t="shared" si="1"/>
        <v>676</v>
      </c>
      <c r="C12" s="1191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625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626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637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678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689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701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715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716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731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742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743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753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771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776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795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800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809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809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814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817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822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833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833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837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838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841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848</v>
      </c>
      <c r="H39" s="69">
        <v>58</v>
      </c>
      <c r="I39" s="76">
        <f t="shared" si="2"/>
        <v>4148.7000000000035</v>
      </c>
      <c r="J39" s="173">
        <f>4148.7+2150.53</f>
        <v>6299.23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857</v>
      </c>
      <c r="H40" s="69">
        <v>60</v>
      </c>
      <c r="I40" s="76">
        <f t="shared" si="2"/>
        <v>4106.2000000000035</v>
      </c>
      <c r="J40" s="173">
        <f>J39-D40</f>
        <v>6256.73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861</v>
      </c>
      <c r="H41" s="69">
        <v>0</v>
      </c>
      <c r="I41" s="76">
        <f t="shared" si="2"/>
        <v>4017.0400000000036</v>
      </c>
      <c r="J41" s="173">
        <f t="shared" ref="J41:J57" si="7">J40-D41</f>
        <v>6167.57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864</v>
      </c>
      <c r="H42" s="69">
        <v>0</v>
      </c>
      <c r="I42" s="76">
        <f t="shared" si="2"/>
        <v>3322.1600000000035</v>
      </c>
      <c r="J42" s="173">
        <f t="shared" si="7"/>
        <v>5472.69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864</v>
      </c>
      <c r="H43" s="69">
        <v>0</v>
      </c>
      <c r="I43" s="76">
        <f t="shared" si="2"/>
        <v>3257.6600000000035</v>
      </c>
      <c r="J43" s="173">
        <f t="shared" si="7"/>
        <v>5408.19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867</v>
      </c>
      <c r="H44" s="69">
        <v>0</v>
      </c>
      <c r="I44" s="76">
        <f t="shared" si="2"/>
        <v>3191.9100000000035</v>
      </c>
      <c r="J44" s="173">
        <f t="shared" si="7"/>
        <v>5342.44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872</v>
      </c>
      <c r="H45" s="69">
        <v>0</v>
      </c>
      <c r="I45" s="76">
        <f t="shared" si="2"/>
        <v>2057.9400000000032</v>
      </c>
      <c r="J45" s="173">
        <f t="shared" si="7"/>
        <v>4208.4699999999993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883</v>
      </c>
      <c r="H46" s="69">
        <v>60</v>
      </c>
      <c r="I46" s="76">
        <f t="shared" si="2"/>
        <v>2035.2100000000032</v>
      </c>
      <c r="J46" s="173">
        <f t="shared" si="7"/>
        <v>4185.74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893</v>
      </c>
      <c r="H47" s="69">
        <v>0</v>
      </c>
      <c r="I47" s="76">
        <f t="shared" si="2"/>
        <v>1473.8700000000031</v>
      </c>
      <c r="J47" s="173">
        <f t="shared" si="7"/>
        <v>3624.3999999999996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896</v>
      </c>
      <c r="H48" s="69">
        <v>60</v>
      </c>
      <c r="I48" s="76">
        <f t="shared" si="2"/>
        <v>1451.440000000003</v>
      </c>
      <c r="J48" s="173">
        <f t="shared" si="7"/>
        <v>3601.97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915</v>
      </c>
      <c r="H49" s="69">
        <v>60</v>
      </c>
      <c r="I49" s="76">
        <f t="shared" si="2"/>
        <v>1232.8500000000031</v>
      </c>
      <c r="J49" s="173">
        <f t="shared" si="7"/>
        <v>3383.3799999999997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922</v>
      </c>
      <c r="H50" s="69">
        <v>60</v>
      </c>
      <c r="I50" s="76">
        <f t="shared" si="2"/>
        <v>1188.940000000003</v>
      </c>
      <c r="J50" s="173">
        <f t="shared" si="7"/>
        <v>3339.47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922</v>
      </c>
      <c r="H51" s="69">
        <v>60</v>
      </c>
      <c r="I51" s="76">
        <f t="shared" si="2"/>
        <v>1167.680000000003</v>
      </c>
      <c r="J51" s="173">
        <f t="shared" si="7"/>
        <v>3318.2099999999996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931</v>
      </c>
      <c r="H52" s="69">
        <v>60</v>
      </c>
      <c r="I52" s="76">
        <f t="shared" si="2"/>
        <v>739.65000000000305</v>
      </c>
      <c r="J52" s="173">
        <f t="shared" si="7"/>
        <v>2890.1799999999994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945</v>
      </c>
      <c r="B53" s="171">
        <f t="shared" si="1"/>
        <v>9</v>
      </c>
      <c r="C53" s="822">
        <v>0</v>
      </c>
      <c r="D53" s="67">
        <v>6</v>
      </c>
      <c r="E53" s="229">
        <v>45293</v>
      </c>
      <c r="F53" s="67">
        <f t="shared" si="5"/>
        <v>6</v>
      </c>
      <c r="G53" s="68" t="s">
        <v>944</v>
      </c>
      <c r="H53" s="69">
        <v>0</v>
      </c>
      <c r="I53" s="76">
        <f t="shared" si="2"/>
        <v>733.65000000000305</v>
      </c>
      <c r="J53" s="173">
        <f t="shared" si="7"/>
        <v>2884.1799999999994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171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76">
        <f t="shared" ref="I54:I63" si="8">I53-F54</f>
        <v>733.65000000000305</v>
      </c>
      <c r="J54" s="173">
        <f t="shared" si="7"/>
        <v>2884.1799999999994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67"/>
      <c r="E55" s="229"/>
      <c r="F55" s="67">
        <f t="shared" si="5"/>
        <v>0</v>
      </c>
      <c r="G55" s="68"/>
      <c r="H55" s="69">
        <v>0</v>
      </c>
      <c r="I55" s="76">
        <f t="shared" si="8"/>
        <v>733.65000000000305</v>
      </c>
      <c r="J55" s="173">
        <f t="shared" si="7"/>
        <v>2884.1799999999994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67"/>
      <c r="E56" s="229"/>
      <c r="F56" s="67">
        <f t="shared" si="5"/>
        <v>0</v>
      </c>
      <c r="G56" s="68"/>
      <c r="H56" s="69">
        <v>0</v>
      </c>
      <c r="I56" s="76">
        <f t="shared" si="8"/>
        <v>733.65000000000305</v>
      </c>
      <c r="J56" s="173">
        <f t="shared" si="7"/>
        <v>2884.1799999999994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67"/>
      <c r="E57" s="229"/>
      <c r="F57" s="67">
        <f t="shared" si="5"/>
        <v>0</v>
      </c>
      <c r="G57" s="68"/>
      <c r="H57" s="69">
        <v>0</v>
      </c>
      <c r="I57" s="76">
        <f t="shared" si="8"/>
        <v>733.65000000000305</v>
      </c>
      <c r="J57" s="173">
        <f t="shared" si="7"/>
        <v>2884.1799999999994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67"/>
      <c r="E58" s="229"/>
      <c r="F58" s="67">
        <f t="shared" si="5"/>
        <v>0</v>
      </c>
      <c r="G58" s="68"/>
      <c r="H58" s="69">
        <v>0</v>
      </c>
      <c r="I58" s="76">
        <f t="shared" si="8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67"/>
      <c r="E59" s="229"/>
      <c r="F59" s="67">
        <f t="shared" si="5"/>
        <v>0</v>
      </c>
      <c r="G59" s="68"/>
      <c r="H59" s="69">
        <v>0</v>
      </c>
      <c r="I59" s="76">
        <f t="shared" si="8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67"/>
      <c r="E60" s="229"/>
      <c r="F60" s="67">
        <f t="shared" si="5"/>
        <v>0</v>
      </c>
      <c r="G60" s="68"/>
      <c r="H60" s="69">
        <v>0</v>
      </c>
      <c r="I60" s="76">
        <f t="shared" si="8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67"/>
      <c r="E61" s="229"/>
      <c r="F61" s="67">
        <f t="shared" si="5"/>
        <v>0</v>
      </c>
      <c r="G61" s="68"/>
      <c r="H61" s="69">
        <v>0</v>
      </c>
      <c r="I61" s="76">
        <f t="shared" si="8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67"/>
      <c r="E62" s="229"/>
      <c r="F62" s="67">
        <f t="shared" si="5"/>
        <v>0</v>
      </c>
      <c r="G62" s="68"/>
      <c r="H62" s="69">
        <v>0</v>
      </c>
      <c r="I62" s="76">
        <f t="shared" si="8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67"/>
      <c r="E63" s="229"/>
      <c r="F63" s="67">
        <f t="shared" si="5"/>
        <v>0</v>
      </c>
      <c r="G63" s="68"/>
      <c r="H63" s="69">
        <v>0</v>
      </c>
      <c r="I63" s="76">
        <f t="shared" si="8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9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9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9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9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571" t="s">
        <v>11</v>
      </c>
      <c r="D70" s="1572"/>
      <c r="E70" s="56">
        <f>E5-F65+E4+E6+E7</f>
        <v>733.65000000000509</v>
      </c>
      <c r="L70" s="117"/>
      <c r="M70" s="12">
        <f t="shared" si="9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9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9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9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9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9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9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9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9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9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9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9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9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9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9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9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10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10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71" t="s">
        <v>11</v>
      </c>
      <c r="O93" s="1572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6"/>
      <c r="B1" s="1566"/>
      <c r="C1" s="1566"/>
      <c r="D1" s="1566"/>
      <c r="E1" s="1566"/>
      <c r="F1" s="1566"/>
      <c r="G1" s="156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158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78" t="s">
        <v>159</v>
      </c>
      <c r="B5" s="1680" t="s">
        <v>134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78"/>
      <c r="B6" s="1680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680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9">
        <f t="shared" si="2"/>
        <v>0</v>
      </c>
      <c r="C20" s="991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19"/>
      <c r="B23" s="1049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19"/>
      <c r="B24" s="1049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19"/>
      <c r="B25" s="1049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19"/>
      <c r="B26" s="1049">
        <f t="shared" si="2"/>
        <v>0</v>
      </c>
      <c r="C26" s="991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19"/>
      <c r="B27" s="1049">
        <f t="shared" si="2"/>
        <v>0</v>
      </c>
      <c r="C27" s="991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19"/>
      <c r="B28" s="1049">
        <f t="shared" si="2"/>
        <v>0</v>
      </c>
      <c r="C28" s="991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19"/>
      <c r="B29" s="1049">
        <f t="shared" si="2"/>
        <v>0</v>
      </c>
      <c r="C29" s="991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19"/>
      <c r="B30" s="1049">
        <f t="shared" si="2"/>
        <v>0</v>
      </c>
      <c r="C30" s="991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19" t="s">
        <v>205</v>
      </c>
      <c r="B31" s="1049">
        <f t="shared" si="2"/>
        <v>0</v>
      </c>
      <c r="C31" s="991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19"/>
      <c r="B32" s="1049">
        <f t="shared" si="2"/>
        <v>0</v>
      </c>
      <c r="C32" s="991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x14ac:dyDescent="0.25">
      <c r="A33" s="19"/>
      <c r="B33" s="1049">
        <f t="shared" si="2"/>
        <v>0</v>
      </c>
      <c r="C33" s="991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9">
        <f t="shared" si="1"/>
        <v>0</v>
      </c>
      <c r="K33" s="803"/>
    </row>
    <row r="34" spans="1:11" x14ac:dyDescent="0.25">
      <c r="A34" s="19"/>
      <c r="B34" s="1049">
        <f t="shared" si="2"/>
        <v>0</v>
      </c>
      <c r="C34" s="991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9">
        <f t="shared" si="1"/>
        <v>0</v>
      </c>
      <c r="K34" s="803"/>
    </row>
    <row r="35" spans="1:11" x14ac:dyDescent="0.25">
      <c r="A35" s="19"/>
      <c r="B35" s="1049">
        <f t="shared" si="2"/>
        <v>0</v>
      </c>
      <c r="C35" s="991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9">
        <f t="shared" si="1"/>
        <v>0</v>
      </c>
      <c r="K35" s="803"/>
    </row>
    <row r="36" spans="1:11" x14ac:dyDescent="0.25">
      <c r="A36" s="19"/>
      <c r="B36" s="1049">
        <f t="shared" si="2"/>
        <v>0</v>
      </c>
      <c r="C36" s="991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9">
        <f t="shared" si="1"/>
        <v>0</v>
      </c>
      <c r="K36" s="803"/>
    </row>
    <row r="37" spans="1:11" x14ac:dyDescent="0.25">
      <c r="B37" s="1049">
        <f t="shared" si="2"/>
        <v>0</v>
      </c>
      <c r="C37" s="991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9">
        <f t="shared" si="1"/>
        <v>0</v>
      </c>
      <c r="K37" s="803"/>
    </row>
    <row r="38" spans="1:11" ht="15.75" thickBot="1" x14ac:dyDescent="0.3">
      <c r="A38" s="116"/>
      <c r="B38" s="1106">
        <f t="shared" si="2"/>
        <v>0</v>
      </c>
      <c r="C38" s="1097"/>
      <c r="D38" s="1107">
        <v>0</v>
      </c>
      <c r="E38" s="1105"/>
      <c r="F38" s="1108">
        <f t="shared" si="0"/>
        <v>0</v>
      </c>
      <c r="G38" s="1100"/>
      <c r="H38" s="1101"/>
      <c r="I38" s="1109">
        <f t="shared" si="4"/>
        <v>0</v>
      </c>
      <c r="J38" s="1110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62" t="s">
        <v>21</v>
      </c>
      <c r="E41" s="156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48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681"/>
      <c r="B5" s="1682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49"/>
      <c r="B6" s="1683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1">
        <f t="shared" si="1"/>
        <v>0</v>
      </c>
      <c r="C21" s="1112"/>
      <c r="D21" s="1021"/>
      <c r="E21" s="1113"/>
      <c r="F21" s="1021">
        <f t="shared" si="0"/>
        <v>0</v>
      </c>
      <c r="G21" s="1114"/>
      <c r="H21" s="1115"/>
      <c r="I21" s="843">
        <f t="shared" si="3"/>
        <v>0</v>
      </c>
      <c r="J21" s="803"/>
    </row>
    <row r="22" spans="2:10" x14ac:dyDescent="0.25">
      <c r="B22" s="1111">
        <f t="shared" si="1"/>
        <v>0</v>
      </c>
      <c r="C22" s="1112"/>
      <c r="D22" s="1021"/>
      <c r="E22" s="1113"/>
      <c r="F22" s="1021">
        <f t="shared" si="0"/>
        <v>0</v>
      </c>
      <c r="G22" s="1114"/>
      <c r="H22" s="1115"/>
      <c r="I22" s="843">
        <f t="shared" si="3"/>
        <v>0</v>
      </c>
      <c r="J22" s="803"/>
    </row>
    <row r="23" spans="2:10" x14ac:dyDescent="0.25">
      <c r="B23" s="1111">
        <f t="shared" si="1"/>
        <v>0</v>
      </c>
      <c r="C23" s="1112"/>
      <c r="D23" s="1021"/>
      <c r="E23" s="1113"/>
      <c r="F23" s="1021">
        <f t="shared" si="0"/>
        <v>0</v>
      </c>
      <c r="G23" s="1114"/>
      <c r="H23" s="1115"/>
      <c r="I23" s="843">
        <f t="shared" si="3"/>
        <v>0</v>
      </c>
      <c r="J23" s="803"/>
    </row>
    <row r="24" spans="2:10" x14ac:dyDescent="0.25">
      <c r="B24" s="1111">
        <f t="shared" si="1"/>
        <v>0</v>
      </c>
      <c r="C24" s="1112"/>
      <c r="D24" s="1021"/>
      <c r="E24" s="1113"/>
      <c r="F24" s="1021">
        <f t="shared" si="0"/>
        <v>0</v>
      </c>
      <c r="G24" s="1114"/>
      <c r="H24" s="1115"/>
      <c r="I24" s="843">
        <f t="shared" si="3"/>
        <v>0</v>
      </c>
      <c r="J24" s="803"/>
    </row>
    <row r="25" spans="2:10" x14ac:dyDescent="0.25">
      <c r="B25" s="1111">
        <f t="shared" si="1"/>
        <v>0</v>
      </c>
      <c r="C25" s="1112"/>
      <c r="D25" s="1021"/>
      <c r="E25" s="1113"/>
      <c r="F25" s="1021">
        <f t="shared" si="0"/>
        <v>0</v>
      </c>
      <c r="G25" s="1114"/>
      <c r="H25" s="1115"/>
      <c r="I25" s="843">
        <f t="shared" si="3"/>
        <v>0</v>
      </c>
      <c r="J25" s="803"/>
    </row>
    <row r="26" spans="2:10" x14ac:dyDescent="0.25">
      <c r="B26" s="1111">
        <f t="shared" si="1"/>
        <v>0</v>
      </c>
      <c r="C26" s="1112"/>
      <c r="D26" s="1021"/>
      <c r="E26" s="1113"/>
      <c r="F26" s="1021">
        <f t="shared" si="0"/>
        <v>0</v>
      </c>
      <c r="G26" s="1114"/>
      <c r="H26" s="1115"/>
      <c r="I26" s="843">
        <f t="shared" si="3"/>
        <v>0</v>
      </c>
      <c r="J26" s="803"/>
    </row>
    <row r="27" spans="2:10" x14ac:dyDescent="0.25">
      <c r="B27" s="1111">
        <f t="shared" si="1"/>
        <v>0</v>
      </c>
      <c r="C27" s="1112"/>
      <c r="D27" s="1021"/>
      <c r="E27" s="1113"/>
      <c r="F27" s="1021">
        <f t="shared" si="0"/>
        <v>0</v>
      </c>
      <c r="G27" s="1114"/>
      <c r="H27" s="1115"/>
      <c r="I27" s="843">
        <f t="shared" si="3"/>
        <v>0</v>
      </c>
      <c r="J27" s="803"/>
    </row>
    <row r="28" spans="2:10" x14ac:dyDescent="0.25">
      <c r="B28" s="1111">
        <f t="shared" si="1"/>
        <v>0</v>
      </c>
      <c r="C28" s="1112"/>
      <c r="D28" s="1021"/>
      <c r="E28" s="1113"/>
      <c r="F28" s="1021">
        <f t="shared" si="0"/>
        <v>0</v>
      </c>
      <c r="G28" s="1114"/>
      <c r="H28" s="1115"/>
      <c r="I28" s="843">
        <f t="shared" si="3"/>
        <v>0</v>
      </c>
      <c r="J28" s="803"/>
    </row>
    <row r="29" spans="2:10" x14ac:dyDescent="0.25">
      <c r="B29" s="1111">
        <f t="shared" si="1"/>
        <v>0</v>
      </c>
      <c r="C29" s="1112"/>
      <c r="D29" s="1021"/>
      <c r="E29" s="1113"/>
      <c r="F29" s="1021">
        <f t="shared" si="0"/>
        <v>0</v>
      </c>
      <c r="G29" s="1114"/>
      <c r="H29" s="1115"/>
      <c r="I29" s="843">
        <f t="shared" si="3"/>
        <v>0</v>
      </c>
      <c r="J29" s="803"/>
    </row>
    <row r="30" spans="2:10" x14ac:dyDescent="0.25">
      <c r="B30" s="1111">
        <f t="shared" si="1"/>
        <v>0</v>
      </c>
      <c r="C30" s="1112"/>
      <c r="D30" s="1021"/>
      <c r="E30" s="1113"/>
      <c r="F30" s="1021">
        <f t="shared" si="0"/>
        <v>0</v>
      </c>
      <c r="G30" s="1114"/>
      <c r="H30" s="1115"/>
      <c r="I30" s="843">
        <f t="shared" si="3"/>
        <v>0</v>
      </c>
      <c r="J30" s="803"/>
    </row>
    <row r="31" spans="2:10" x14ac:dyDescent="0.25">
      <c r="B31" s="1111">
        <f t="shared" si="1"/>
        <v>0</v>
      </c>
      <c r="C31" s="1112"/>
      <c r="D31" s="1021"/>
      <c r="E31" s="1116"/>
      <c r="F31" s="1021">
        <f t="shared" si="0"/>
        <v>0</v>
      </c>
      <c r="G31" s="1114"/>
      <c r="H31" s="1115"/>
      <c r="I31" s="843">
        <f t="shared" si="3"/>
        <v>0</v>
      </c>
      <c r="J31" s="803"/>
    </row>
    <row r="32" spans="2:10" x14ac:dyDescent="0.25">
      <c r="B32" s="1111">
        <f t="shared" si="1"/>
        <v>0</v>
      </c>
      <c r="C32" s="1112"/>
      <c r="D32" s="1021"/>
      <c r="E32" s="1116"/>
      <c r="F32" s="1021">
        <f t="shared" si="0"/>
        <v>0</v>
      </c>
      <c r="G32" s="1114"/>
      <c r="H32" s="1115"/>
      <c r="I32" s="843">
        <f t="shared" si="3"/>
        <v>0</v>
      </c>
      <c r="J32" s="803"/>
    </row>
    <row r="33" spans="1:10" x14ac:dyDescent="0.25">
      <c r="B33" s="1111">
        <f t="shared" si="1"/>
        <v>0</v>
      </c>
      <c r="C33" s="1112"/>
      <c r="D33" s="1021"/>
      <c r="E33" s="1116"/>
      <c r="F33" s="1021">
        <f t="shared" si="0"/>
        <v>0</v>
      </c>
      <c r="G33" s="1114"/>
      <c r="H33" s="1115"/>
      <c r="I33" s="843">
        <f t="shared" si="3"/>
        <v>0</v>
      </c>
      <c r="J33" s="803"/>
    </row>
    <row r="34" spans="1:10" x14ac:dyDescent="0.25">
      <c r="B34" s="1111">
        <f t="shared" si="1"/>
        <v>0</v>
      </c>
      <c r="C34" s="1112"/>
      <c r="D34" s="1021"/>
      <c r="E34" s="1116"/>
      <c r="F34" s="1021">
        <f t="shared" si="0"/>
        <v>0</v>
      </c>
      <c r="G34" s="1114"/>
      <c r="H34" s="1115"/>
      <c r="I34" s="843">
        <f t="shared" si="3"/>
        <v>0</v>
      </c>
      <c r="J34" s="803"/>
    </row>
    <row r="35" spans="1:10" x14ac:dyDescent="0.25">
      <c r="B35" s="1111">
        <f t="shared" si="1"/>
        <v>0</v>
      </c>
      <c r="C35" s="1112"/>
      <c r="D35" s="1021"/>
      <c r="E35" s="1116"/>
      <c r="F35" s="1021">
        <f t="shared" si="0"/>
        <v>0</v>
      </c>
      <c r="G35" s="1114"/>
      <c r="H35" s="1115"/>
      <c r="I35" s="843">
        <f t="shared" si="3"/>
        <v>0</v>
      </c>
      <c r="J35" s="803"/>
    </row>
    <row r="36" spans="1:10" x14ac:dyDescent="0.25">
      <c r="B36" s="1111">
        <f t="shared" si="1"/>
        <v>0</v>
      </c>
      <c r="C36" s="1112"/>
      <c r="D36" s="1021"/>
      <c r="E36" s="1116"/>
      <c r="F36" s="1021">
        <f t="shared" si="0"/>
        <v>0</v>
      </c>
      <c r="G36" s="1114"/>
      <c r="H36" s="1115"/>
      <c r="I36" s="843">
        <f t="shared" si="3"/>
        <v>0</v>
      </c>
      <c r="J36" s="803"/>
    </row>
    <row r="37" spans="1:10" x14ac:dyDescent="0.25">
      <c r="B37" s="1111">
        <f t="shared" si="1"/>
        <v>0</v>
      </c>
      <c r="C37" s="1112"/>
      <c r="D37" s="1021"/>
      <c r="E37" s="1116"/>
      <c r="F37" s="1021">
        <f t="shared" si="0"/>
        <v>0</v>
      </c>
      <c r="G37" s="1114"/>
      <c r="H37" s="1115"/>
      <c r="I37" s="843">
        <f t="shared" si="3"/>
        <v>0</v>
      </c>
      <c r="J37" s="803"/>
    </row>
    <row r="38" spans="1:10" x14ac:dyDescent="0.25">
      <c r="B38" s="1111">
        <f t="shared" si="1"/>
        <v>0</v>
      </c>
      <c r="C38" s="1112"/>
      <c r="D38" s="1021"/>
      <c r="E38" s="1116"/>
      <c r="F38" s="1021">
        <f t="shared" si="0"/>
        <v>0</v>
      </c>
      <c r="G38" s="1114"/>
      <c r="H38" s="1115"/>
      <c r="I38" s="843">
        <f t="shared" si="3"/>
        <v>0</v>
      </c>
      <c r="J38" s="803"/>
    </row>
    <row r="39" spans="1:10" x14ac:dyDescent="0.25">
      <c r="B39" s="1111">
        <f t="shared" si="1"/>
        <v>0</v>
      </c>
      <c r="C39" s="1112"/>
      <c r="D39" s="1021"/>
      <c r="E39" s="1116"/>
      <c r="F39" s="1021">
        <f t="shared" si="0"/>
        <v>0</v>
      </c>
      <c r="G39" s="1114"/>
      <c r="H39" s="1115"/>
      <c r="I39" s="843">
        <f t="shared" si="3"/>
        <v>0</v>
      </c>
      <c r="J39" s="803"/>
    </row>
    <row r="40" spans="1:10" x14ac:dyDescent="0.25">
      <c r="A40" s="73"/>
      <c r="B40" s="1111">
        <f t="shared" si="1"/>
        <v>0</v>
      </c>
      <c r="C40" s="1112"/>
      <c r="D40" s="1021"/>
      <c r="E40" s="1116"/>
      <c r="F40" s="1021">
        <f t="shared" si="0"/>
        <v>0</v>
      </c>
      <c r="G40" s="1114"/>
      <c r="H40" s="1115"/>
      <c r="I40" s="843">
        <f t="shared" si="3"/>
        <v>0</v>
      </c>
      <c r="J40" s="803"/>
    </row>
    <row r="41" spans="1:10" x14ac:dyDescent="0.25">
      <c r="B41" s="1111">
        <f t="shared" si="1"/>
        <v>0</v>
      </c>
      <c r="C41" s="1112"/>
      <c r="D41" s="1021"/>
      <c r="E41" s="1116"/>
      <c r="F41" s="1021">
        <f t="shared" si="0"/>
        <v>0</v>
      </c>
      <c r="G41" s="1114"/>
      <c r="H41" s="1115"/>
      <c r="I41" s="843">
        <f t="shared" si="3"/>
        <v>0</v>
      </c>
      <c r="J41" s="803"/>
    </row>
    <row r="42" spans="1:10" x14ac:dyDescent="0.25">
      <c r="B42" s="1111">
        <f t="shared" si="1"/>
        <v>0</v>
      </c>
      <c r="C42" s="1112"/>
      <c r="D42" s="1021"/>
      <c r="E42" s="1116"/>
      <c r="F42" s="1021">
        <f t="shared" si="0"/>
        <v>0</v>
      </c>
      <c r="G42" s="1114"/>
      <c r="H42" s="1115"/>
      <c r="I42" s="843">
        <f t="shared" si="3"/>
        <v>0</v>
      </c>
      <c r="J42" s="803"/>
    </row>
    <row r="43" spans="1:10" x14ac:dyDescent="0.25">
      <c r="B43" s="1111">
        <f t="shared" si="1"/>
        <v>0</v>
      </c>
      <c r="C43" s="1112"/>
      <c r="D43" s="1021"/>
      <c r="E43" s="1116"/>
      <c r="F43" s="1021">
        <f t="shared" si="0"/>
        <v>0</v>
      </c>
      <c r="G43" s="1114"/>
      <c r="H43" s="1115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4" t="s">
        <v>79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68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7"/>
      <c r="D8" s="1021"/>
      <c r="E8" s="820"/>
      <c r="F8" s="857">
        <f t="shared" ref="F8:F28" si="0">D8</f>
        <v>0</v>
      </c>
      <c r="G8" s="1022"/>
      <c r="H8" s="227"/>
      <c r="I8" s="843">
        <f>E4+E5+E6-F8</f>
        <v>0</v>
      </c>
      <c r="J8" s="803"/>
    </row>
    <row r="9" spans="1:10" x14ac:dyDescent="0.25">
      <c r="A9" s="73"/>
      <c r="B9" s="1011">
        <f>B8-C9</f>
        <v>0</v>
      </c>
      <c r="C9" s="1117"/>
      <c r="D9" s="1021"/>
      <c r="E9" s="820"/>
      <c r="F9" s="857">
        <f t="shared" si="0"/>
        <v>0</v>
      </c>
      <c r="G9" s="1022"/>
      <c r="H9" s="227"/>
      <c r="I9" s="843">
        <f>I8-F9</f>
        <v>0</v>
      </c>
      <c r="J9" s="803"/>
    </row>
    <row r="10" spans="1:10" x14ac:dyDescent="0.25">
      <c r="A10" s="73"/>
      <c r="B10" s="1011">
        <f t="shared" ref="B10:B28" si="1">B9-C10</f>
        <v>0</v>
      </c>
      <c r="C10" s="1023"/>
      <c r="D10" s="1021"/>
      <c r="E10" s="820"/>
      <c r="F10" s="857">
        <f t="shared" si="0"/>
        <v>0</v>
      </c>
      <c r="G10" s="1022"/>
      <c r="H10" s="227"/>
      <c r="I10" s="843">
        <f t="shared" ref="I10:I28" si="2">I9-F10</f>
        <v>0</v>
      </c>
      <c r="J10" s="803"/>
    </row>
    <row r="11" spans="1:10" x14ac:dyDescent="0.25">
      <c r="A11" s="54"/>
      <c r="B11" s="1011">
        <f t="shared" si="1"/>
        <v>0</v>
      </c>
      <c r="C11" s="1023"/>
      <c r="D11" s="1021"/>
      <c r="E11" s="820"/>
      <c r="F11" s="857">
        <f t="shared" si="0"/>
        <v>0</v>
      </c>
      <c r="G11" s="1022"/>
      <c r="H11" s="227"/>
      <c r="I11" s="843">
        <f t="shared" si="2"/>
        <v>0</v>
      </c>
      <c r="J11" s="803"/>
    </row>
    <row r="12" spans="1:10" x14ac:dyDescent="0.25">
      <c r="A12" s="73"/>
      <c r="B12" s="1011">
        <f t="shared" si="1"/>
        <v>0</v>
      </c>
      <c r="C12" s="1023"/>
      <c r="D12" s="1021"/>
      <c r="E12" s="820"/>
      <c r="F12" s="857">
        <f t="shared" si="0"/>
        <v>0</v>
      </c>
      <c r="G12" s="1022"/>
      <c r="H12" s="227"/>
      <c r="I12" s="843">
        <f t="shared" si="2"/>
        <v>0</v>
      </c>
      <c r="J12" s="803"/>
    </row>
    <row r="13" spans="1:10" x14ac:dyDescent="0.25">
      <c r="A13" s="73"/>
      <c r="B13" s="1011">
        <f t="shared" si="1"/>
        <v>0</v>
      </c>
      <c r="C13" s="1023"/>
      <c r="D13" s="1021"/>
      <c r="E13" s="820"/>
      <c r="F13" s="857">
        <f t="shared" si="0"/>
        <v>0</v>
      </c>
      <c r="G13" s="1022"/>
      <c r="H13" s="227"/>
      <c r="I13" s="843">
        <f t="shared" si="2"/>
        <v>0</v>
      </c>
      <c r="J13" s="803"/>
    </row>
    <row r="14" spans="1:10" x14ac:dyDescent="0.25">
      <c r="B14" s="1011">
        <f t="shared" si="1"/>
        <v>0</v>
      </c>
      <c r="C14" s="1023"/>
      <c r="D14" s="1021"/>
      <c r="E14" s="820"/>
      <c r="F14" s="857">
        <f t="shared" si="0"/>
        <v>0</v>
      </c>
      <c r="G14" s="1022"/>
      <c r="H14" s="227"/>
      <c r="I14" s="843">
        <f t="shared" si="2"/>
        <v>0</v>
      </c>
      <c r="J14" s="803"/>
    </row>
    <row r="15" spans="1:10" x14ac:dyDescent="0.25">
      <c r="B15" s="1011">
        <f t="shared" si="1"/>
        <v>0</v>
      </c>
      <c r="C15" s="1023"/>
      <c r="D15" s="1021"/>
      <c r="E15" s="820"/>
      <c r="F15" s="857">
        <f t="shared" si="0"/>
        <v>0</v>
      </c>
      <c r="G15" s="1022"/>
      <c r="H15" s="227"/>
      <c r="I15" s="843">
        <f t="shared" si="2"/>
        <v>0</v>
      </c>
      <c r="J15" s="803"/>
    </row>
    <row r="16" spans="1:10" x14ac:dyDescent="0.25">
      <c r="B16" s="1011">
        <f t="shared" si="1"/>
        <v>0</v>
      </c>
      <c r="C16" s="1023"/>
      <c r="D16" s="1021"/>
      <c r="E16" s="820"/>
      <c r="F16" s="857">
        <f t="shared" si="0"/>
        <v>0</v>
      </c>
      <c r="G16" s="1022"/>
      <c r="H16" s="227"/>
      <c r="I16" s="843">
        <f t="shared" si="2"/>
        <v>0</v>
      </c>
      <c r="J16" s="803"/>
    </row>
    <row r="17" spans="1:10" x14ac:dyDescent="0.25">
      <c r="B17" s="1011">
        <f t="shared" si="1"/>
        <v>0</v>
      </c>
      <c r="C17" s="1023"/>
      <c r="D17" s="1021"/>
      <c r="E17" s="820"/>
      <c r="F17" s="857">
        <f t="shared" si="0"/>
        <v>0</v>
      </c>
      <c r="G17" s="1022"/>
      <c r="H17" s="227"/>
      <c r="I17" s="843">
        <f t="shared" si="2"/>
        <v>0</v>
      </c>
      <c r="J17" s="803"/>
    </row>
    <row r="18" spans="1:10" x14ac:dyDescent="0.25">
      <c r="B18" s="1011">
        <f t="shared" si="1"/>
        <v>0</v>
      </c>
      <c r="C18" s="1023"/>
      <c r="D18" s="1021"/>
      <c r="E18" s="820"/>
      <c r="F18" s="857">
        <f t="shared" si="0"/>
        <v>0</v>
      </c>
      <c r="G18" s="1022"/>
      <c r="H18" s="227"/>
      <c r="I18" s="843">
        <f t="shared" si="2"/>
        <v>0</v>
      </c>
      <c r="J18" s="803"/>
    </row>
    <row r="19" spans="1:10" x14ac:dyDescent="0.25">
      <c r="B19" s="1011">
        <f t="shared" si="1"/>
        <v>0</v>
      </c>
      <c r="C19" s="1023"/>
      <c r="D19" s="1021"/>
      <c r="E19" s="820"/>
      <c r="F19" s="857">
        <f t="shared" si="0"/>
        <v>0</v>
      </c>
      <c r="G19" s="1022"/>
      <c r="H19" s="227"/>
      <c r="I19" s="843">
        <f t="shared" si="2"/>
        <v>0</v>
      </c>
      <c r="J19" s="803"/>
    </row>
    <row r="20" spans="1:10" x14ac:dyDescent="0.25">
      <c r="B20" s="1011">
        <f t="shared" si="1"/>
        <v>0</v>
      </c>
      <c r="C20" s="1023"/>
      <c r="D20" s="1021"/>
      <c r="E20" s="820"/>
      <c r="F20" s="857">
        <f t="shared" si="0"/>
        <v>0</v>
      </c>
      <c r="G20" s="1022"/>
      <c r="H20" s="227"/>
      <c r="I20" s="843">
        <f t="shared" si="2"/>
        <v>0</v>
      </c>
      <c r="J20" s="803"/>
    </row>
    <row r="21" spans="1:10" x14ac:dyDescent="0.25">
      <c r="B21" s="1011">
        <f t="shared" si="1"/>
        <v>0</v>
      </c>
      <c r="C21" s="1023"/>
      <c r="D21" s="1021"/>
      <c r="E21" s="820"/>
      <c r="F21" s="857">
        <f t="shared" si="0"/>
        <v>0</v>
      </c>
      <c r="G21" s="1022"/>
      <c r="H21" s="1024"/>
      <c r="I21" s="843">
        <f t="shared" si="2"/>
        <v>0</v>
      </c>
      <c r="J21" s="803"/>
    </row>
    <row r="22" spans="1:10" x14ac:dyDescent="0.25">
      <c r="B22" s="1011">
        <f t="shared" si="1"/>
        <v>0</v>
      </c>
      <c r="C22" s="1023"/>
      <c r="D22" s="1021"/>
      <c r="E22" s="820"/>
      <c r="F22" s="857">
        <f t="shared" si="0"/>
        <v>0</v>
      </c>
      <c r="G22" s="1022"/>
      <c r="H22" s="1024"/>
      <c r="I22" s="843">
        <f t="shared" si="2"/>
        <v>0</v>
      </c>
      <c r="J22" s="803"/>
    </row>
    <row r="23" spans="1:10" x14ac:dyDescent="0.25">
      <c r="B23" s="1011">
        <f t="shared" si="1"/>
        <v>0</v>
      </c>
      <c r="C23" s="1023"/>
      <c r="D23" s="1021"/>
      <c r="E23" s="820"/>
      <c r="F23" s="857">
        <f t="shared" si="0"/>
        <v>0</v>
      </c>
      <c r="G23" s="1022"/>
      <c r="H23" s="1024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 t="s">
        <v>245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/>
      <c r="C4" s="98"/>
      <c r="D4" s="130"/>
      <c r="E4" s="84"/>
      <c r="F4" s="71"/>
      <c r="G4" s="221"/>
    </row>
    <row r="5" spans="1:9" x14ac:dyDescent="0.25">
      <c r="A5" s="1573" t="s">
        <v>256</v>
      </c>
      <c r="B5" s="168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7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 t="s">
        <v>136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68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V12" sqref="V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6" t="s">
        <v>380</v>
      </c>
      <c r="B1" s="1576"/>
      <c r="C1" s="1576"/>
      <c r="D1" s="1576"/>
      <c r="E1" s="1576"/>
      <c r="F1" s="1576"/>
      <c r="G1" s="1576"/>
      <c r="H1" s="95">
        <v>1</v>
      </c>
      <c r="L1" s="1569" t="s">
        <v>382</v>
      </c>
      <c r="M1" s="1569"/>
      <c r="N1" s="1569"/>
      <c r="O1" s="1569"/>
      <c r="P1" s="1569"/>
      <c r="Q1" s="1569"/>
      <c r="R1" s="1569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5"/>
      <c r="B4" s="1055"/>
      <c r="C4" s="467">
        <v>124</v>
      </c>
      <c r="D4" s="113">
        <v>45223</v>
      </c>
      <c r="E4" s="139">
        <v>625.01</v>
      </c>
      <c r="F4" s="224">
        <v>21</v>
      </c>
      <c r="L4" s="1025"/>
      <c r="M4" s="1055"/>
      <c r="N4" s="467"/>
      <c r="O4" s="113"/>
      <c r="P4" s="139"/>
      <c r="Q4" s="224"/>
    </row>
    <row r="5" spans="1:21" ht="15.75" customHeight="1" thickBot="1" x14ac:dyDescent="0.3">
      <c r="A5" s="1686" t="s">
        <v>161</v>
      </c>
      <c r="B5" s="1688" t="s">
        <v>121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686" t="s">
        <v>193</v>
      </c>
      <c r="M5" s="1688" t="s">
        <v>121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687"/>
      <c r="B6" s="1689"/>
      <c r="C6" s="209"/>
      <c r="D6" s="113"/>
      <c r="E6" s="139"/>
      <c r="F6" s="224"/>
      <c r="I6" s="1663" t="s">
        <v>3</v>
      </c>
      <c r="J6" s="1658" t="s">
        <v>4</v>
      </c>
      <c r="L6" s="1687"/>
      <c r="M6" s="1689"/>
      <c r="N6" s="209"/>
      <c r="O6" s="113"/>
      <c r="P6" s="139"/>
      <c r="Q6" s="224"/>
      <c r="T6" s="1663" t="s">
        <v>3</v>
      </c>
      <c r="U6" s="165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64"/>
      <c r="U7" s="1659"/>
    </row>
    <row r="8" spans="1:21" ht="15.75" thickTop="1" x14ac:dyDescent="0.25">
      <c r="A8" s="78" t="s">
        <v>32</v>
      </c>
      <c r="B8" s="81"/>
      <c r="C8" s="15"/>
      <c r="D8" s="1020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6"/>
      <c r="N8" s="991"/>
      <c r="O8" s="1015">
        <v>0</v>
      </c>
      <c r="P8" s="1019"/>
      <c r="Q8" s="870">
        <f t="shared" ref="Q8:Q13" si="1">O8</f>
        <v>0</v>
      </c>
      <c r="R8" s="844"/>
      <c r="S8" s="831"/>
      <c r="T8" s="821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275</v>
      </c>
      <c r="H9" s="123">
        <v>0</v>
      </c>
      <c r="I9" s="194">
        <f>I8-F9</f>
        <v>474.76</v>
      </c>
      <c r="J9" s="122">
        <f>J8-C9</f>
        <v>16</v>
      </c>
      <c r="L9" s="182"/>
      <c r="M9" s="1056"/>
      <c r="N9" s="991"/>
      <c r="O9" s="1015">
        <v>0</v>
      </c>
      <c r="P9" s="1019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330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6"/>
      <c r="N10" s="991"/>
      <c r="O10" s="1015">
        <v>0</v>
      </c>
      <c r="P10" s="1019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347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6"/>
      <c r="N11" s="991"/>
      <c r="O11" s="1015">
        <v>0</v>
      </c>
      <c r="P11" s="1019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1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6"/>
      <c r="N12" s="991"/>
      <c r="O12" s="1015">
        <v>0</v>
      </c>
      <c r="P12" s="1019"/>
      <c r="Q12" s="870">
        <f t="shared" si="1"/>
        <v>0</v>
      </c>
      <c r="R12" s="844"/>
      <c r="S12" s="831"/>
      <c r="T12" s="821">
        <f t="shared" si="4"/>
        <v>541.46</v>
      </c>
      <c r="U12" s="555">
        <f t="shared" si="5"/>
        <v>23</v>
      </c>
    </row>
    <row r="13" spans="1:21" x14ac:dyDescent="0.25">
      <c r="A13" s="71"/>
      <c r="B13" s="81"/>
      <c r="C13" s="15">
        <v>6</v>
      </c>
      <c r="D13" s="1447">
        <v>176.35</v>
      </c>
      <c r="E13" s="1448">
        <v>45266</v>
      </c>
      <c r="F13" s="556">
        <f t="shared" si="0"/>
        <v>176.35</v>
      </c>
      <c r="G13" s="688" t="s">
        <v>690</v>
      </c>
      <c r="H13" s="1449">
        <v>0</v>
      </c>
      <c r="I13" s="194">
        <f t="shared" si="2"/>
        <v>9.0000000000003411E-2</v>
      </c>
      <c r="J13" s="122">
        <f t="shared" si="3"/>
        <v>0</v>
      </c>
      <c r="L13" s="71"/>
      <c r="M13" s="1056"/>
      <c r="N13" s="991"/>
      <c r="O13" s="1015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7">
        <v>0</v>
      </c>
      <c r="E14" s="1448"/>
      <c r="F14" s="556">
        <f>D14</f>
        <v>0</v>
      </c>
      <c r="G14" s="688"/>
      <c r="H14" s="1449"/>
      <c r="I14" s="194">
        <f t="shared" si="2"/>
        <v>9.0000000000003411E-2</v>
      </c>
      <c r="J14" s="122">
        <f t="shared" si="3"/>
        <v>0</v>
      </c>
      <c r="M14" s="1056"/>
      <c r="N14" s="991"/>
      <c r="O14" s="1015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7">
        <v>0</v>
      </c>
      <c r="E15" s="1448"/>
      <c r="F15" s="1451">
        <f>D15</f>
        <v>0</v>
      </c>
      <c r="G15" s="1452"/>
      <c r="H15" s="1453"/>
      <c r="I15" s="1454">
        <f t="shared" si="2"/>
        <v>9.0000000000003411E-2</v>
      </c>
      <c r="J15" s="1455">
        <f t="shared" si="3"/>
        <v>0</v>
      </c>
      <c r="M15" s="1056"/>
      <c r="N15" s="991"/>
      <c r="O15" s="1015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7">
        <v>0</v>
      </c>
      <c r="E16" s="1450"/>
      <c r="F16" s="1451">
        <f>D16</f>
        <v>0</v>
      </c>
      <c r="G16" s="1452"/>
      <c r="H16" s="1453"/>
      <c r="I16" s="1454">
        <f t="shared" si="2"/>
        <v>9.0000000000003411E-2</v>
      </c>
      <c r="J16" s="1455">
        <f t="shared" si="3"/>
        <v>0</v>
      </c>
      <c r="L16" s="79"/>
      <c r="M16" s="1056"/>
      <c r="N16" s="991"/>
      <c r="O16" s="1015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7">
        <v>0</v>
      </c>
      <c r="E17" s="1450"/>
      <c r="F17" s="1451">
        <f t="shared" ref="F17:F29" si="6">D17</f>
        <v>0</v>
      </c>
      <c r="G17" s="1456"/>
      <c r="H17" s="1453"/>
      <c r="I17" s="1454">
        <f t="shared" si="2"/>
        <v>9.0000000000003411E-2</v>
      </c>
      <c r="J17" s="1455">
        <f t="shared" si="3"/>
        <v>0</v>
      </c>
      <c r="L17" s="81"/>
      <c r="M17" s="1056"/>
      <c r="N17" s="991"/>
      <c r="O17" s="1015">
        <v>0</v>
      </c>
      <c r="P17" s="804"/>
      <c r="Q17" s="870">
        <f t="shared" ref="Q17:Q29" si="7">O17</f>
        <v>0</v>
      </c>
      <c r="R17" s="1017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7">
        <v>0</v>
      </c>
      <c r="E18" s="1450"/>
      <c r="F18" s="1451">
        <f t="shared" si="6"/>
        <v>0</v>
      </c>
      <c r="G18" s="1452"/>
      <c r="H18" s="1453"/>
      <c r="I18" s="1454">
        <f t="shared" si="2"/>
        <v>9.0000000000003411E-2</v>
      </c>
      <c r="J18" s="1455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34" t="s">
        <v>11</v>
      </c>
      <c r="D33" s="1635"/>
      <c r="E33" s="140">
        <f>E5+E4+E6+-F30</f>
        <v>9.0000000000031832E-2</v>
      </c>
      <c r="L33" s="47"/>
      <c r="N33" s="1634" t="s">
        <v>11</v>
      </c>
      <c r="O33" s="1635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84" t="s">
        <v>254</v>
      </c>
      <c r="C4" s="98"/>
      <c r="D4" s="130"/>
      <c r="E4" s="84"/>
      <c r="F4" s="71"/>
      <c r="G4" s="221"/>
    </row>
    <row r="5" spans="1:11" x14ac:dyDescent="0.25">
      <c r="A5" s="1578" t="s">
        <v>52</v>
      </c>
      <c r="B5" s="168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78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7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78"/>
      <c r="B5" s="1578" t="s">
        <v>120</v>
      </c>
      <c r="C5" s="349"/>
      <c r="D5" s="129"/>
      <c r="E5" s="194"/>
      <c r="F5" s="61"/>
      <c r="G5" s="5"/>
    </row>
    <row r="6" spans="1:9" ht="20.25" customHeight="1" x14ac:dyDescent="0.25">
      <c r="A6" s="1578"/>
      <c r="B6" s="157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 t="s">
        <v>195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196</v>
      </c>
      <c r="C4" s="98"/>
      <c r="D4" s="130"/>
      <c r="E4" s="84"/>
      <c r="F4" s="71"/>
      <c r="G4" s="221"/>
    </row>
    <row r="5" spans="1:9" x14ac:dyDescent="0.25">
      <c r="A5" s="1578"/>
      <c r="B5" s="169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78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86"/>
      <c r="B5" s="1688" t="s">
        <v>118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87"/>
      <c r="B6" s="1689"/>
      <c r="C6" s="209"/>
      <c r="D6" s="113"/>
      <c r="E6" s="139"/>
      <c r="F6" s="224"/>
      <c r="I6" s="1663" t="s">
        <v>3</v>
      </c>
      <c r="J6" s="16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34" t="s">
        <v>11</v>
      </c>
      <c r="D33" s="163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1" sqref="E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79" t="s">
        <v>340</v>
      </c>
      <c r="B5" s="1580" t="s">
        <v>579</v>
      </c>
      <c r="C5" s="349"/>
      <c r="D5" s="129">
        <v>45287</v>
      </c>
      <c r="E5" s="666">
        <v>10499.034</v>
      </c>
      <c r="F5" s="61">
        <v>519</v>
      </c>
      <c r="G5" s="101">
        <f>F35</f>
        <v>3013.91</v>
      </c>
    </row>
    <row r="6" spans="1:10" x14ac:dyDescent="0.25">
      <c r="A6" s="1579"/>
      <c r="B6" s="1580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902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909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80">
        <v>45288</v>
      </c>
      <c r="F11" s="67">
        <f t="shared" ref="F11:F32" si="2">D11</f>
        <v>106.73</v>
      </c>
      <c r="G11" s="844" t="s">
        <v>912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80">
        <v>45288</v>
      </c>
      <c r="F12" s="67">
        <f t="shared" si="2"/>
        <v>870.05</v>
      </c>
      <c r="G12" s="844" t="s">
        <v>913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80">
        <v>45294</v>
      </c>
      <c r="F13" s="67">
        <f t="shared" si="2"/>
        <v>40.64</v>
      </c>
      <c r="G13" s="844" t="s">
        <v>951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460</v>
      </c>
      <c r="C14" s="15"/>
      <c r="D14" s="67"/>
      <c r="E14" s="980"/>
      <c r="F14" s="67">
        <f t="shared" si="2"/>
        <v>0</v>
      </c>
      <c r="G14" s="844"/>
      <c r="H14" s="859"/>
      <c r="I14" s="101">
        <f t="shared" si="3"/>
        <v>9322.6440000000002</v>
      </c>
      <c r="J14" s="80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80">
        <v>45295</v>
      </c>
      <c r="F15" s="67">
        <f t="shared" si="2"/>
        <v>963.63</v>
      </c>
      <c r="G15" s="844" t="s">
        <v>957</v>
      </c>
      <c r="H15" s="859">
        <v>120</v>
      </c>
      <c r="I15" s="101">
        <f t="shared" si="3"/>
        <v>8359.014000000001</v>
      </c>
      <c r="J15" s="80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80">
        <v>45296</v>
      </c>
      <c r="F16" s="67">
        <f t="shared" si="2"/>
        <v>873.89</v>
      </c>
      <c r="G16" s="844" t="s">
        <v>973</v>
      </c>
      <c r="H16" s="859">
        <v>0</v>
      </c>
      <c r="I16" s="101">
        <f t="shared" si="3"/>
        <v>7485.1240000000007</v>
      </c>
      <c r="J16" s="803"/>
    </row>
    <row r="17" spans="1:10" x14ac:dyDescent="0.25">
      <c r="B17" s="545">
        <f t="shared" si="1"/>
        <v>370</v>
      </c>
      <c r="C17" s="15"/>
      <c r="D17" s="67"/>
      <c r="E17" s="980"/>
      <c r="F17" s="67">
        <f t="shared" si="2"/>
        <v>0</v>
      </c>
      <c r="G17" s="844"/>
      <c r="H17" s="859"/>
      <c r="I17" s="542">
        <f t="shared" si="3"/>
        <v>7485.1240000000007</v>
      </c>
      <c r="J17" s="803"/>
    </row>
    <row r="18" spans="1:10" x14ac:dyDescent="0.25">
      <c r="A18" s="117"/>
      <c r="B18" s="171">
        <f t="shared" si="1"/>
        <v>370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E32" sqref="E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581" t="s">
        <v>340</v>
      </c>
      <c r="B5" s="1582" t="s">
        <v>95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581"/>
      <c r="B6" s="1582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902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909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911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918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956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969</v>
      </c>
      <c r="H15" s="69">
        <v>120</v>
      </c>
      <c r="I15" s="69">
        <f t="shared" si="2"/>
        <v>4288.820999999999</v>
      </c>
    </row>
    <row r="16" spans="1:9" x14ac:dyDescent="0.25">
      <c r="B16" s="783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706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V17" sqref="V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76" t="s">
        <v>369</v>
      </c>
      <c r="B1" s="1576"/>
      <c r="C1" s="1576"/>
      <c r="D1" s="1576"/>
      <c r="E1" s="1576"/>
      <c r="F1" s="1576"/>
      <c r="G1" s="1576"/>
      <c r="H1" s="11">
        <v>1</v>
      </c>
      <c r="K1" s="1576" t="str">
        <f>A1</f>
        <v>INVENTARIO   DEL MES DE   NOVIEMBRE  2023</v>
      </c>
      <c r="L1" s="1576"/>
      <c r="M1" s="1576"/>
      <c r="N1" s="1576"/>
      <c r="O1" s="1576"/>
      <c r="P1" s="1576"/>
      <c r="Q1" s="1576"/>
      <c r="R1" s="11">
        <v>2</v>
      </c>
      <c r="U1" s="1569" t="s">
        <v>382</v>
      </c>
      <c r="V1" s="1569"/>
      <c r="W1" s="1569"/>
      <c r="X1" s="1569"/>
      <c r="Y1" s="1569"/>
      <c r="Z1" s="1569"/>
      <c r="AA1" s="156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578" t="s">
        <v>92</v>
      </c>
      <c r="B5" s="1583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578" t="s">
        <v>92</v>
      </c>
      <c r="L5" s="1583" t="s">
        <v>61</v>
      </c>
      <c r="M5" s="358"/>
      <c r="N5" s="129"/>
      <c r="O5" s="67">
        <v>106.18</v>
      </c>
      <c r="P5" s="71">
        <v>9</v>
      </c>
      <c r="Q5" s="5"/>
      <c r="U5" s="1578" t="s">
        <v>92</v>
      </c>
      <c r="V5" s="1583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78"/>
      <c r="B6" s="1583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78"/>
      <c r="L6" s="1583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578"/>
      <c r="V6" s="1583"/>
      <c r="W6" s="227">
        <v>85</v>
      </c>
      <c r="X6" s="1373">
        <v>45295</v>
      </c>
      <c r="Y6" s="1374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208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6">
        <f>Z6-W9+Z5+Z7+Z4</f>
        <v>99</v>
      </c>
      <c r="W9" s="1155">
        <v>2</v>
      </c>
      <c r="X9" s="983">
        <v>23.5</v>
      </c>
      <c r="Y9" s="982">
        <v>45286</v>
      </c>
      <c r="Z9" s="983">
        <f t="shared" ref="Z9" si="2">X9</f>
        <v>23.5</v>
      </c>
      <c r="AA9" s="984" t="s">
        <v>889</v>
      </c>
      <c r="AB9" s="985">
        <v>86</v>
      </c>
      <c r="AC9" s="981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210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685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906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211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717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924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219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729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1">
        <v>10</v>
      </c>
      <c r="X12" s="870">
        <v>114.69</v>
      </c>
      <c r="Y12" s="980">
        <v>45293</v>
      </c>
      <c r="Z12" s="870">
        <f t="shared" ref="Z12" si="12">X12</f>
        <v>114.69</v>
      </c>
      <c r="AA12" s="844" t="s">
        <v>943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222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802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949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223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827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950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224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881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950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230</v>
      </c>
      <c r="H16" s="207">
        <v>90</v>
      </c>
      <c r="I16" s="653">
        <f t="shared" si="5"/>
        <v>1174.2700000000004</v>
      </c>
      <c r="L16" s="1056">
        <f t="shared" si="6"/>
        <v>1</v>
      </c>
      <c r="M16" s="1155">
        <v>1</v>
      </c>
      <c r="N16" s="983">
        <v>12.33</v>
      </c>
      <c r="O16" s="982">
        <v>45286</v>
      </c>
      <c r="P16" s="983">
        <f t="shared" si="11"/>
        <v>12.33</v>
      </c>
      <c r="Q16" s="984" t="s">
        <v>881</v>
      </c>
      <c r="R16" s="985">
        <v>0</v>
      </c>
      <c r="S16" s="986">
        <f t="shared" si="7"/>
        <v>19.460000000000051</v>
      </c>
      <c r="V16" s="1056">
        <f t="shared" si="8"/>
        <v>60</v>
      </c>
      <c r="W16" s="1155">
        <v>15</v>
      </c>
      <c r="X16" s="983">
        <v>177.96</v>
      </c>
      <c r="Y16" s="982">
        <v>45297</v>
      </c>
      <c r="Z16" s="983">
        <f t="shared" si="13"/>
        <v>177.96</v>
      </c>
      <c r="AA16" s="984" t="s">
        <v>975</v>
      </c>
      <c r="AB16" s="985">
        <v>0</v>
      </c>
      <c r="AC16" s="986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233</v>
      </c>
      <c r="H17" s="207">
        <v>0</v>
      </c>
      <c r="I17" s="653">
        <f t="shared" si="5"/>
        <v>1083.5300000000004</v>
      </c>
      <c r="L17" s="1056">
        <f t="shared" si="6"/>
        <v>1</v>
      </c>
      <c r="M17" s="1155"/>
      <c r="N17" s="983"/>
      <c r="O17" s="982"/>
      <c r="P17" s="983">
        <f t="shared" si="11"/>
        <v>0</v>
      </c>
      <c r="Q17" s="984"/>
      <c r="R17" s="985"/>
      <c r="S17" s="986">
        <f t="shared" si="7"/>
        <v>19.460000000000051</v>
      </c>
      <c r="V17" s="543">
        <f t="shared" si="8"/>
        <v>60</v>
      </c>
      <c r="W17" s="1155"/>
      <c r="X17" s="983"/>
      <c r="Y17" s="982"/>
      <c r="Z17" s="983">
        <f t="shared" si="13"/>
        <v>0</v>
      </c>
      <c r="AA17" s="984"/>
      <c r="AB17" s="985"/>
      <c r="AC17" s="1069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9">
        <f t="shared" si="5"/>
        <v>1083.5300000000004</v>
      </c>
      <c r="K18" s="117"/>
      <c r="L18" s="1056">
        <f t="shared" si="6"/>
        <v>0</v>
      </c>
      <c r="M18" s="1155">
        <v>1</v>
      </c>
      <c r="N18" s="983"/>
      <c r="O18" s="982"/>
      <c r="P18" s="983">
        <v>19.46</v>
      </c>
      <c r="Q18" s="984"/>
      <c r="R18" s="985"/>
      <c r="S18" s="986">
        <f t="shared" si="7"/>
        <v>4.9737991503207013E-14</v>
      </c>
      <c r="U18" s="117"/>
      <c r="V18" s="1056">
        <f t="shared" si="8"/>
        <v>60</v>
      </c>
      <c r="W18" s="1155"/>
      <c r="X18" s="983"/>
      <c r="Y18" s="982"/>
      <c r="Z18" s="983">
        <f t="shared" si="13"/>
        <v>0</v>
      </c>
      <c r="AA18" s="984"/>
      <c r="AB18" s="985"/>
      <c r="AC18" s="986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5">
        <v>11.39</v>
      </c>
      <c r="E19" s="1166">
        <v>45232</v>
      </c>
      <c r="F19" s="1165">
        <f t="shared" si="10"/>
        <v>11.39</v>
      </c>
      <c r="G19" s="1167" t="s">
        <v>264</v>
      </c>
      <c r="H19" s="1168">
        <v>84</v>
      </c>
      <c r="I19" s="653">
        <f t="shared" si="5"/>
        <v>1072.1400000000003</v>
      </c>
      <c r="K19" s="117"/>
      <c r="L19" s="1056">
        <f t="shared" si="6"/>
        <v>0</v>
      </c>
      <c r="M19" s="1155"/>
      <c r="N19" s="983"/>
      <c r="O19" s="982"/>
      <c r="P19" s="1480">
        <f t="shared" si="11"/>
        <v>0</v>
      </c>
      <c r="Q19" s="1481"/>
      <c r="R19" s="1482"/>
      <c r="S19" s="1483">
        <f t="shared" si="7"/>
        <v>4.9737991503207013E-14</v>
      </c>
      <c r="U19" s="117"/>
      <c r="V19" s="1056">
        <f t="shared" si="8"/>
        <v>60</v>
      </c>
      <c r="W19" s="1155"/>
      <c r="X19" s="983"/>
      <c r="Y19" s="982"/>
      <c r="Z19" s="983">
        <f t="shared" si="13"/>
        <v>0</v>
      </c>
      <c r="AA19" s="984"/>
      <c r="AB19" s="985"/>
      <c r="AC19" s="986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5">
        <v>119.24</v>
      </c>
      <c r="E20" s="1169">
        <v>45232</v>
      </c>
      <c r="F20" s="1170">
        <f t="shared" si="10"/>
        <v>119.24</v>
      </c>
      <c r="G20" s="1171" t="s">
        <v>265</v>
      </c>
      <c r="H20" s="1172">
        <v>0</v>
      </c>
      <c r="I20" s="986">
        <f t="shared" si="5"/>
        <v>952.90000000000032</v>
      </c>
      <c r="K20" s="117"/>
      <c r="L20" s="1056">
        <f t="shared" si="6"/>
        <v>0</v>
      </c>
      <c r="M20" s="1155"/>
      <c r="N20" s="983"/>
      <c r="O20" s="982"/>
      <c r="P20" s="1480">
        <f t="shared" si="11"/>
        <v>0</v>
      </c>
      <c r="Q20" s="1481"/>
      <c r="R20" s="1482"/>
      <c r="S20" s="1483">
        <f t="shared" si="7"/>
        <v>4.9737991503207013E-14</v>
      </c>
      <c r="U20" s="117"/>
      <c r="V20" s="1056">
        <f t="shared" si="8"/>
        <v>60</v>
      </c>
      <c r="W20" s="1155"/>
      <c r="X20" s="983"/>
      <c r="Y20" s="982"/>
      <c r="Z20" s="983">
        <f t="shared" si="13"/>
        <v>0</v>
      </c>
      <c r="AA20" s="984"/>
      <c r="AB20" s="985"/>
      <c r="AC20" s="986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5">
        <v>121.75</v>
      </c>
      <c r="E21" s="1169">
        <v>45234</v>
      </c>
      <c r="F21" s="1170">
        <f t="shared" si="10"/>
        <v>121.75</v>
      </c>
      <c r="G21" s="1171" t="s">
        <v>270</v>
      </c>
      <c r="H21" s="1172">
        <v>0</v>
      </c>
      <c r="I21" s="981">
        <f t="shared" si="5"/>
        <v>831.15000000000032</v>
      </c>
      <c r="K21" s="117"/>
      <c r="L21" s="1056">
        <f t="shared" si="6"/>
        <v>0</v>
      </c>
      <c r="M21" s="1155"/>
      <c r="N21" s="983"/>
      <c r="O21" s="982"/>
      <c r="P21" s="1480">
        <f t="shared" si="11"/>
        <v>0</v>
      </c>
      <c r="Q21" s="1481"/>
      <c r="R21" s="1482"/>
      <c r="S21" s="1427">
        <f t="shared" si="7"/>
        <v>4.9737991503207013E-14</v>
      </c>
      <c r="U21" s="117"/>
      <c r="V21" s="1056">
        <f t="shared" si="8"/>
        <v>60</v>
      </c>
      <c r="W21" s="1155"/>
      <c r="X21" s="983"/>
      <c r="Y21" s="982"/>
      <c r="Z21" s="983">
        <f t="shared" si="13"/>
        <v>0</v>
      </c>
      <c r="AA21" s="984"/>
      <c r="AB21" s="985"/>
      <c r="AC21" s="981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5">
        <v>11.84</v>
      </c>
      <c r="E22" s="1169">
        <v>45238</v>
      </c>
      <c r="F22" s="1170">
        <f t="shared" si="10"/>
        <v>11.84</v>
      </c>
      <c r="G22" s="1171" t="s">
        <v>281</v>
      </c>
      <c r="H22" s="1172">
        <v>90</v>
      </c>
      <c r="I22" s="981">
        <f t="shared" si="5"/>
        <v>819.31000000000029</v>
      </c>
      <c r="K22" s="117"/>
      <c r="L22" s="1057">
        <f t="shared" si="6"/>
        <v>0</v>
      </c>
      <c r="M22" s="1155"/>
      <c r="N22" s="983"/>
      <c r="O22" s="982"/>
      <c r="P22" s="1480">
        <f t="shared" si="11"/>
        <v>0</v>
      </c>
      <c r="Q22" s="1481"/>
      <c r="R22" s="1482"/>
      <c r="S22" s="1427">
        <f t="shared" si="7"/>
        <v>4.9737991503207013E-14</v>
      </c>
      <c r="U22" s="117"/>
      <c r="V22" s="1057">
        <f t="shared" si="8"/>
        <v>60</v>
      </c>
      <c r="W22" s="1155"/>
      <c r="X22" s="983"/>
      <c r="Y22" s="982"/>
      <c r="Z22" s="983">
        <f t="shared" si="13"/>
        <v>0</v>
      </c>
      <c r="AA22" s="984"/>
      <c r="AB22" s="985"/>
      <c r="AC22" s="981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5">
        <v>12.26</v>
      </c>
      <c r="E23" s="1169">
        <v>45241</v>
      </c>
      <c r="F23" s="1170">
        <f t="shared" si="10"/>
        <v>12.26</v>
      </c>
      <c r="G23" s="1171" t="s">
        <v>296</v>
      </c>
      <c r="H23" s="1172">
        <v>84</v>
      </c>
      <c r="I23" s="981">
        <f t="shared" si="5"/>
        <v>807.0500000000003</v>
      </c>
      <c r="K23" s="118"/>
      <c r="L23" s="1057">
        <f t="shared" si="6"/>
        <v>0</v>
      </c>
      <c r="M23" s="1155"/>
      <c r="N23" s="983"/>
      <c r="O23" s="982"/>
      <c r="P23" s="1480">
        <f t="shared" si="11"/>
        <v>0</v>
      </c>
      <c r="Q23" s="1481"/>
      <c r="R23" s="1482"/>
      <c r="S23" s="1427">
        <f t="shared" si="7"/>
        <v>4.9737991503207013E-14</v>
      </c>
      <c r="U23" s="118"/>
      <c r="V23" s="1057">
        <f t="shared" si="8"/>
        <v>60</v>
      </c>
      <c r="W23" s="1155"/>
      <c r="X23" s="983"/>
      <c r="Y23" s="982"/>
      <c r="Z23" s="983">
        <f t="shared" si="13"/>
        <v>0</v>
      </c>
      <c r="AA23" s="984"/>
      <c r="AB23" s="985"/>
      <c r="AC23" s="981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5">
        <v>124.96</v>
      </c>
      <c r="E24" s="1169">
        <v>45241</v>
      </c>
      <c r="F24" s="1170">
        <f t="shared" si="10"/>
        <v>124.96</v>
      </c>
      <c r="G24" s="1171" t="s">
        <v>299</v>
      </c>
      <c r="H24" s="1172">
        <v>0</v>
      </c>
      <c r="I24" s="981">
        <f t="shared" si="5"/>
        <v>682.09000000000026</v>
      </c>
      <c r="K24" s="117"/>
      <c r="L24" s="216">
        <f t="shared" si="6"/>
        <v>0</v>
      </c>
      <c r="M24" s="705"/>
      <c r="N24" s="682"/>
      <c r="O24" s="982"/>
      <c r="P24" s="983">
        <f t="shared" si="11"/>
        <v>0</v>
      </c>
      <c r="Q24" s="984"/>
      <c r="R24" s="985"/>
      <c r="S24" s="981">
        <f t="shared" si="7"/>
        <v>4.9737991503207013E-14</v>
      </c>
      <c r="U24" s="117"/>
      <c r="V24" s="216">
        <f t="shared" si="8"/>
        <v>60</v>
      </c>
      <c r="W24" s="705"/>
      <c r="X24" s="682"/>
      <c r="Y24" s="982"/>
      <c r="Z24" s="983">
        <f t="shared" si="13"/>
        <v>0</v>
      </c>
      <c r="AA24" s="984"/>
      <c r="AB24" s="985"/>
      <c r="AC24" s="981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5">
        <v>122.54</v>
      </c>
      <c r="E25" s="1169">
        <v>45244</v>
      </c>
      <c r="F25" s="1170">
        <f t="shared" si="10"/>
        <v>122.54</v>
      </c>
      <c r="G25" s="1171" t="s">
        <v>311</v>
      </c>
      <c r="H25" s="1172">
        <v>0</v>
      </c>
      <c r="I25" s="981">
        <f t="shared" si="5"/>
        <v>559.5500000000003</v>
      </c>
      <c r="K25" s="117"/>
      <c r="L25" s="216">
        <f t="shared" si="6"/>
        <v>0</v>
      </c>
      <c r="M25" s="705"/>
      <c r="N25" s="682"/>
      <c r="O25" s="982"/>
      <c r="P25" s="983">
        <f t="shared" si="11"/>
        <v>0</v>
      </c>
      <c r="Q25" s="984"/>
      <c r="R25" s="985"/>
      <c r="S25" s="981">
        <f t="shared" si="7"/>
        <v>4.9737991503207013E-14</v>
      </c>
      <c r="U25" s="117"/>
      <c r="V25" s="216">
        <f t="shared" si="8"/>
        <v>60</v>
      </c>
      <c r="W25" s="705"/>
      <c r="X25" s="682"/>
      <c r="Y25" s="982"/>
      <c r="Z25" s="983">
        <f t="shared" si="13"/>
        <v>0</v>
      </c>
      <c r="AA25" s="984"/>
      <c r="AB25" s="985"/>
      <c r="AC25" s="981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5">
        <v>24.07</v>
      </c>
      <c r="E26" s="1169">
        <v>45246</v>
      </c>
      <c r="F26" s="1170">
        <f t="shared" si="10"/>
        <v>24.07</v>
      </c>
      <c r="G26" s="1171" t="s">
        <v>325</v>
      </c>
      <c r="H26" s="1172">
        <v>84</v>
      </c>
      <c r="I26" s="981">
        <f t="shared" si="5"/>
        <v>535.48000000000025</v>
      </c>
      <c r="K26" s="117"/>
      <c r="L26" s="171">
        <f t="shared" si="6"/>
        <v>0</v>
      </c>
      <c r="M26" s="705"/>
      <c r="N26" s="682"/>
      <c r="O26" s="982"/>
      <c r="P26" s="983">
        <f t="shared" si="11"/>
        <v>0</v>
      </c>
      <c r="Q26" s="984"/>
      <c r="R26" s="985"/>
      <c r="S26" s="981">
        <f t="shared" si="7"/>
        <v>4.9737991503207013E-14</v>
      </c>
      <c r="U26" s="117"/>
      <c r="V26" s="171">
        <f t="shared" si="8"/>
        <v>60</v>
      </c>
      <c r="W26" s="705"/>
      <c r="X26" s="682"/>
      <c r="Y26" s="982"/>
      <c r="Z26" s="983">
        <f t="shared" si="13"/>
        <v>0</v>
      </c>
      <c r="AA26" s="984"/>
      <c r="AB26" s="985"/>
      <c r="AC26" s="981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5">
        <v>120.56</v>
      </c>
      <c r="E27" s="1169">
        <v>45247</v>
      </c>
      <c r="F27" s="1170">
        <f t="shared" si="10"/>
        <v>120.56</v>
      </c>
      <c r="G27" s="1171" t="s">
        <v>327</v>
      </c>
      <c r="H27" s="1172">
        <v>0</v>
      </c>
      <c r="I27" s="981">
        <f t="shared" si="5"/>
        <v>414.92000000000024</v>
      </c>
      <c r="K27" s="117"/>
      <c r="L27" s="216">
        <f t="shared" si="6"/>
        <v>0</v>
      </c>
      <c r="M27" s="705"/>
      <c r="N27" s="682"/>
      <c r="O27" s="982"/>
      <c r="P27" s="983">
        <f t="shared" si="11"/>
        <v>0</v>
      </c>
      <c r="Q27" s="984"/>
      <c r="R27" s="985"/>
      <c r="S27" s="981">
        <f t="shared" si="7"/>
        <v>4.9737991503207013E-14</v>
      </c>
      <c r="U27" s="117"/>
      <c r="V27" s="216">
        <f t="shared" si="8"/>
        <v>60</v>
      </c>
      <c r="W27" s="705"/>
      <c r="X27" s="682"/>
      <c r="Y27" s="982"/>
      <c r="Z27" s="983">
        <f t="shared" si="13"/>
        <v>0</v>
      </c>
      <c r="AA27" s="984"/>
      <c r="AB27" s="985"/>
      <c r="AC27" s="981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5">
        <v>59.37</v>
      </c>
      <c r="E28" s="1169">
        <v>45248</v>
      </c>
      <c r="F28" s="1170">
        <f t="shared" si="10"/>
        <v>59.37</v>
      </c>
      <c r="G28" s="1171" t="s">
        <v>333</v>
      </c>
      <c r="H28" s="1172">
        <v>0</v>
      </c>
      <c r="I28" s="981">
        <f t="shared" si="5"/>
        <v>355.55000000000024</v>
      </c>
      <c r="K28" s="117"/>
      <c r="L28" s="171">
        <f t="shared" si="6"/>
        <v>0</v>
      </c>
      <c r="M28" s="705"/>
      <c r="N28" s="682"/>
      <c r="O28" s="982"/>
      <c r="P28" s="983">
        <f t="shared" si="11"/>
        <v>0</v>
      </c>
      <c r="Q28" s="984"/>
      <c r="R28" s="985"/>
      <c r="S28" s="981">
        <f t="shared" si="7"/>
        <v>4.9737991503207013E-14</v>
      </c>
      <c r="U28" s="117"/>
      <c r="V28" s="171">
        <f t="shared" si="8"/>
        <v>60</v>
      </c>
      <c r="W28" s="705"/>
      <c r="X28" s="682"/>
      <c r="Y28" s="982"/>
      <c r="Z28" s="983">
        <f t="shared" si="13"/>
        <v>0</v>
      </c>
      <c r="AA28" s="984"/>
      <c r="AB28" s="985"/>
      <c r="AC28" s="981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5">
        <v>119.02</v>
      </c>
      <c r="E29" s="1166">
        <v>45254</v>
      </c>
      <c r="F29" s="1165">
        <f t="shared" si="10"/>
        <v>119.02</v>
      </c>
      <c r="G29" s="1167" t="s">
        <v>361</v>
      </c>
      <c r="H29" s="1168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4">
        <f t="shared" si="4"/>
        <v>20</v>
      </c>
      <c r="C30" s="705"/>
      <c r="D30" s="1165"/>
      <c r="E30" s="1166"/>
      <c r="F30" s="1165">
        <f t="shared" si="10"/>
        <v>0</v>
      </c>
      <c r="G30" s="1167"/>
      <c r="H30" s="1168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2">
        <v>118.23</v>
      </c>
      <c r="E31" s="1353">
        <v>45259</v>
      </c>
      <c r="F31" s="1352">
        <f t="shared" si="10"/>
        <v>118.23</v>
      </c>
      <c r="G31" s="1354" t="s">
        <v>566</v>
      </c>
      <c r="H31" s="1355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2">
        <v>12.12</v>
      </c>
      <c r="E32" s="1353">
        <v>45260</v>
      </c>
      <c r="F32" s="1352">
        <f t="shared" si="10"/>
        <v>12.12</v>
      </c>
      <c r="G32" s="1354" t="s">
        <v>633</v>
      </c>
      <c r="H32" s="1355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2"/>
      <c r="E33" s="1353"/>
      <c r="F33" s="1352">
        <f t="shared" si="10"/>
        <v>0</v>
      </c>
      <c r="G33" s="1354"/>
      <c r="H33" s="1355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2"/>
      <c r="E34" s="1353"/>
      <c r="F34" s="1352">
        <f t="shared" si="10"/>
        <v>0</v>
      </c>
      <c r="G34" s="1354"/>
      <c r="H34" s="1355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2"/>
      <c r="E35" s="1353"/>
      <c r="F35" s="1352">
        <v>106.18</v>
      </c>
      <c r="G35" s="1354"/>
      <c r="H35" s="1355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2"/>
      <c r="E36" s="1353"/>
      <c r="F36" s="1438">
        <f t="shared" si="10"/>
        <v>0</v>
      </c>
      <c r="G36" s="1439"/>
      <c r="H36" s="1440"/>
      <c r="I36" s="1427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2"/>
      <c r="E37" s="1353"/>
      <c r="F37" s="1438">
        <f t="shared" si="10"/>
        <v>0</v>
      </c>
      <c r="G37" s="1439"/>
      <c r="H37" s="1440"/>
      <c r="I37" s="1427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2"/>
      <c r="E38" s="1353"/>
      <c r="F38" s="1438">
        <f t="shared" si="10"/>
        <v>0</v>
      </c>
      <c r="G38" s="1439"/>
      <c r="H38" s="1440"/>
      <c r="I38" s="1427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2"/>
      <c r="E39" s="1353"/>
      <c r="F39" s="1438">
        <f t="shared" si="10"/>
        <v>0</v>
      </c>
      <c r="G39" s="1439"/>
      <c r="H39" s="1440"/>
      <c r="I39" s="1427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2"/>
      <c r="E40" s="1353"/>
      <c r="F40" s="1352">
        <f t="shared" si="10"/>
        <v>0</v>
      </c>
      <c r="G40" s="1354"/>
      <c r="H40" s="1355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2"/>
      <c r="E41" s="1353"/>
      <c r="F41" s="1352">
        <f t="shared" si="10"/>
        <v>0</v>
      </c>
      <c r="G41" s="1354"/>
      <c r="H41" s="1355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2"/>
      <c r="E42" s="1353"/>
      <c r="F42" s="1352">
        <f t="shared" si="10"/>
        <v>0</v>
      </c>
      <c r="G42" s="1354"/>
      <c r="H42" s="1355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2"/>
      <c r="E43" s="1353"/>
      <c r="F43" s="1352">
        <f t="shared" si="10"/>
        <v>0</v>
      </c>
      <c r="G43" s="1354"/>
      <c r="H43" s="1355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2"/>
      <c r="E44" s="1353"/>
      <c r="F44" s="1352">
        <f t="shared" si="10"/>
        <v>0</v>
      </c>
      <c r="G44" s="1354"/>
      <c r="H44" s="1355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571" t="s">
        <v>11</v>
      </c>
      <c r="D53" s="1572"/>
      <c r="E53" s="56">
        <f>E5+E6-F48+E7</f>
        <v>-493.11999999999961</v>
      </c>
      <c r="F53" s="71"/>
      <c r="M53" s="1571" t="s">
        <v>11</v>
      </c>
      <c r="N53" s="1572"/>
      <c r="O53" s="56">
        <f>O5+O6-P48+O7</f>
        <v>-595.49</v>
      </c>
      <c r="P53" s="71"/>
      <c r="W53" s="1571" t="s">
        <v>11</v>
      </c>
      <c r="X53" s="1572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2024-01-16T10:04:42Z</dcterms:modified>
</cp:coreProperties>
</file>